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9090" tabRatio="749" activeTab="6"/>
  </bookViews>
  <sheets>
    <sheet name="材料开放室" sheetId="1" r:id="rId1"/>
    <sheet name="超晶格" sheetId="4" r:id="rId2"/>
    <sheet name="高速电路与神经网络" sheetId="6" r:id="rId3"/>
    <sheet name="光电系统" sheetId="9" r:id="rId4"/>
    <sheet name="光电子研发中心" sheetId="8" r:id="rId5"/>
    <sheet name="集成中心" sheetId="7" r:id="rId6"/>
    <sheet name="工程中心" sheetId="5" r:id="rId7"/>
    <sheet name="照明中心" sheetId="15" r:id="rId8"/>
    <sheet name="全固态" sheetId="11" r:id="rId9"/>
    <sheet name="固态光电" sheetId="20" r:id="rId10"/>
    <sheet name="纳米光电" sheetId="17" r:id="rId11"/>
  </sheets>
  <definedNames>
    <definedName name="_xlnm._FilterDatabase" localSheetId="0" hidden="1">材料开放室!$A$2:$O$176</definedName>
    <definedName name="_xlnm._FilterDatabase" localSheetId="1" hidden="1">超晶格!$A$2:$O$146</definedName>
    <definedName name="_xlnm._FilterDatabase" localSheetId="2" hidden="1">高速电路与神经网络!$A$2:$O$34</definedName>
    <definedName name="_xlnm._FilterDatabase" localSheetId="3" hidden="1">光电系统!$A$2:$O$34</definedName>
    <definedName name="_xlnm._FilterDatabase" localSheetId="4" hidden="1">光电子研发中心!$A$2:$V$190</definedName>
    <definedName name="_xlnm._FilterDatabase" localSheetId="5" hidden="1">集成中心!$A$2:$P$33</definedName>
    <definedName name="_xlnm._FilterDatabase" localSheetId="6" hidden="1">工程中心!$A$2:$O$16</definedName>
    <definedName name="_xlnm._FilterDatabase" localSheetId="8" hidden="1">全固态!$A$2:$O$24</definedName>
    <definedName name="_xlnm._FilterDatabase" localSheetId="9" hidden="1">固态光电!$A$2:$O$29</definedName>
    <definedName name="_xlnm._FilterDatabase" localSheetId="10" hidden="1">纳米光电!$A$2:$O$32</definedName>
    <definedName name="_xlnm.Print_Area" localSheetId="0">材料开放室!$A$1:$O$176</definedName>
    <definedName name="_xlnm.Print_Area" localSheetId="1">超晶格!$A$1:$O$146</definedName>
    <definedName name="_xlnm.Print_Area" localSheetId="4">光电子研发中心!$A$1:$O$194</definedName>
    <definedName name="_xlnm.Print_Area" localSheetId="8">全固态!$A$1:$O$24</definedName>
    <definedName name="_xlnm.Print_Area" localSheetId="7">照明中心!$A$1:$O$46</definedName>
    <definedName name="_xlnm.Print_Titles" localSheetId="0">材料开放室!$1:$2</definedName>
    <definedName name="_xlnm.Print_Titles" localSheetId="1">超晶格!$1:$2</definedName>
    <definedName name="_xlnm.Print_Titles" localSheetId="2">高速电路与神经网络!$1:$2</definedName>
    <definedName name="_xlnm.Print_Titles" localSheetId="6">工程中心!$1:$2</definedName>
    <definedName name="_xlnm.Print_Titles" localSheetId="9">固态光电!$1:$2</definedName>
    <definedName name="_xlnm.Print_Titles" localSheetId="3">光电系统!$1:$2</definedName>
    <definedName name="_xlnm.Print_Titles" localSheetId="4">光电子研发中心!$1:$2</definedName>
    <definedName name="_xlnm.Print_Titles" localSheetId="5">集成中心!$1:$2</definedName>
    <definedName name="_xlnm.Print_Titles" localSheetId="10">纳米光电!$1:$2</definedName>
    <definedName name="_xlnm.Print_Titles" localSheetId="8">全固态!$1:$2</definedName>
    <definedName name="_xlnm.Print_Titles" localSheetId="7">照明中心!$1:$2</definedName>
  </definedNames>
  <calcPr calcId="144525"/>
</workbook>
</file>

<file path=xl/sharedStrings.xml><?xml version="1.0" encoding="utf-8"?>
<sst xmlns="http://schemas.openxmlformats.org/spreadsheetml/2006/main" count="2255" uniqueCount="654">
  <si>
    <t xml:space="preserve">材料科学重点实验室2021年1月—12月科研用房使用情况一览表       </t>
  </si>
  <si>
    <t>位置</t>
  </si>
  <si>
    <t>间数</t>
  </si>
  <si>
    <t>面积</t>
  </si>
  <si>
    <t>用房性质</t>
  </si>
  <si>
    <t>年供暖单价（元/m2）</t>
  </si>
  <si>
    <t>年供暖费（元）     =C*E</t>
  </si>
  <si>
    <t>年空调费（元/m2）</t>
  </si>
  <si>
    <t>年空调电费（元） =C*G</t>
  </si>
  <si>
    <t>月房屋维修费单价（元/m2）</t>
  </si>
  <si>
    <t>计费时间（月）</t>
  </si>
  <si>
    <t>年房屋维修费（元）=C*I*J</t>
  </si>
  <si>
    <t>费用小计（元）=F+H+K</t>
  </si>
  <si>
    <t>2021年费用支出课题号</t>
  </si>
  <si>
    <t>课题负责人</t>
  </si>
  <si>
    <t>备注</t>
  </si>
  <si>
    <t>1#232</t>
  </si>
  <si>
    <t>办公用房</t>
  </si>
  <si>
    <t>院士办公室</t>
  </si>
  <si>
    <t>院士、主任办公用房免费使用</t>
  </si>
  <si>
    <t>2#222</t>
  </si>
  <si>
    <t>2#233</t>
  </si>
  <si>
    <t>主任办公室</t>
  </si>
  <si>
    <t>合计</t>
  </si>
  <si>
    <t>2#103</t>
  </si>
  <si>
    <t>刘峰奇</t>
  </si>
  <si>
    <t>2#110</t>
  </si>
  <si>
    <t>测试用房</t>
  </si>
  <si>
    <t>2#219</t>
  </si>
  <si>
    <t>2#117-119</t>
  </si>
  <si>
    <t>2#104</t>
  </si>
  <si>
    <t>工艺用房</t>
  </si>
  <si>
    <t>2#106</t>
  </si>
  <si>
    <t>2#526</t>
  </si>
  <si>
    <t>研发中心3层302A</t>
  </si>
  <si>
    <t>研发中心3层302B</t>
  </si>
  <si>
    <t>研发中心3层302C</t>
  </si>
  <si>
    <t>研发中心3层303A.B</t>
  </si>
  <si>
    <t>研发中心3层304A</t>
  </si>
  <si>
    <t>净化用房</t>
  </si>
  <si>
    <t>动力分摊</t>
  </si>
  <si>
    <t>研发中心3层304B</t>
  </si>
  <si>
    <t>研发中心3层304C</t>
  </si>
  <si>
    <t>研发中心3层304D</t>
  </si>
  <si>
    <t>研发中心3层304K</t>
  </si>
  <si>
    <t>更衣室</t>
  </si>
  <si>
    <t>1#110</t>
  </si>
  <si>
    <t>刘俊岐组</t>
  </si>
  <si>
    <t>供暖费2倍收费</t>
  </si>
  <si>
    <t>1#112</t>
  </si>
  <si>
    <t>2#112</t>
  </si>
  <si>
    <t>徐波</t>
  </si>
  <si>
    <t>2#102</t>
  </si>
  <si>
    <t>1#612</t>
  </si>
  <si>
    <t>1.9387</t>
  </si>
  <si>
    <t>曲胜春</t>
  </si>
  <si>
    <t>0.0613</t>
  </si>
  <si>
    <t>1#615</t>
  </si>
  <si>
    <t>2#227</t>
  </si>
  <si>
    <t>1</t>
  </si>
  <si>
    <t>研发中心3层301C</t>
  </si>
  <si>
    <t>研发中心3层301D</t>
  </si>
  <si>
    <t>5#地下室</t>
  </si>
  <si>
    <t>王智杰</t>
  </si>
  <si>
    <t>食堂302</t>
  </si>
  <si>
    <t>1#地下室</t>
  </si>
  <si>
    <t>1#427A</t>
  </si>
  <si>
    <t>陈涌海</t>
  </si>
  <si>
    <t>2#235</t>
  </si>
  <si>
    <t>2#237</t>
  </si>
  <si>
    <t>研发中心3层301A</t>
  </si>
  <si>
    <t>4#105A</t>
  </si>
  <si>
    <t>金鹏</t>
  </si>
  <si>
    <t>4#209</t>
  </si>
  <si>
    <t>4#211</t>
  </si>
  <si>
    <t>4#107</t>
  </si>
  <si>
    <t>超净用房</t>
  </si>
  <si>
    <t>4#210</t>
  </si>
  <si>
    <t>1#地下室014</t>
  </si>
  <si>
    <t>1#403</t>
  </si>
  <si>
    <t>1/3</t>
  </si>
  <si>
    <t>马文全</t>
  </si>
  <si>
    <t>2#203-209</t>
  </si>
  <si>
    <t>1#404（内）</t>
  </si>
  <si>
    <t>1#406B</t>
  </si>
  <si>
    <t>1#407A</t>
  </si>
  <si>
    <t>1#409</t>
  </si>
  <si>
    <t>杨涛</t>
  </si>
  <si>
    <t>1#402B</t>
  </si>
  <si>
    <t>1#407B</t>
  </si>
  <si>
    <t>1#412</t>
  </si>
  <si>
    <t>研发中心3层301B</t>
  </si>
  <si>
    <t>1#102A</t>
  </si>
  <si>
    <t>潘教青</t>
  </si>
  <si>
    <t>1#109</t>
  </si>
  <si>
    <t>1#302</t>
  </si>
  <si>
    <t>1#304</t>
  </si>
  <si>
    <t>1#515</t>
  </si>
  <si>
    <t>4#207</t>
  </si>
  <si>
    <t>1#418</t>
  </si>
  <si>
    <t>赵玲娟</t>
  </si>
  <si>
    <t>研发中心3层304E</t>
  </si>
  <si>
    <t>研发中心3层304F</t>
  </si>
  <si>
    <t>研发中心3层304G</t>
  </si>
  <si>
    <t>研发中心3层304H</t>
  </si>
  <si>
    <t>研发中心3层304J</t>
  </si>
  <si>
    <t>1#108</t>
  </si>
  <si>
    <t>1#106</t>
  </si>
  <si>
    <t>1#309</t>
  </si>
  <si>
    <t>1#311</t>
  </si>
  <si>
    <t>1#326A</t>
  </si>
  <si>
    <t>1#328</t>
  </si>
  <si>
    <t>研发中心3层305</t>
  </si>
  <si>
    <t>研发中心3层306</t>
  </si>
  <si>
    <t>2#229</t>
  </si>
  <si>
    <t>游经碧</t>
  </si>
  <si>
    <t>2#228</t>
  </si>
  <si>
    <t>2#231</t>
  </si>
  <si>
    <t>2#230</t>
  </si>
  <si>
    <t>张兴旺</t>
  </si>
  <si>
    <t>2#226</t>
  </si>
  <si>
    <t>2#120</t>
  </si>
  <si>
    <t>2#225</t>
  </si>
  <si>
    <t>2#221</t>
  </si>
  <si>
    <t>2#223</t>
  </si>
  <si>
    <t>2#208</t>
  </si>
  <si>
    <t>张杨</t>
  </si>
  <si>
    <t>2#101A</t>
  </si>
  <si>
    <t>SIC设备</t>
  </si>
  <si>
    <t>腐蚀间</t>
  </si>
  <si>
    <t>会议室</t>
  </si>
  <si>
    <t>2#101</t>
  </si>
  <si>
    <t>MBE工艺</t>
  </si>
  <si>
    <t>2#105</t>
  </si>
  <si>
    <t>2#211</t>
  </si>
  <si>
    <t>2#107</t>
  </si>
  <si>
    <t>2#210</t>
  </si>
  <si>
    <t>2#217</t>
  </si>
  <si>
    <t>2#232</t>
  </si>
  <si>
    <t>2#121</t>
  </si>
  <si>
    <t>16#</t>
  </si>
  <si>
    <t>2#212</t>
  </si>
  <si>
    <t>2#214</t>
  </si>
  <si>
    <t>16号气站</t>
  </si>
  <si>
    <t>1#601</t>
  </si>
  <si>
    <t>王晓亮</t>
  </si>
  <si>
    <t>UPS电源</t>
  </si>
  <si>
    <t>MOCVD</t>
  </si>
  <si>
    <t>装配间</t>
  </si>
  <si>
    <t>2#213</t>
  </si>
  <si>
    <t>1#606</t>
  </si>
  <si>
    <t>1#608A</t>
  </si>
  <si>
    <t>1#616A</t>
  </si>
  <si>
    <t>2#215</t>
  </si>
  <si>
    <t>2#401</t>
  </si>
  <si>
    <t>净化</t>
  </si>
  <si>
    <t>2#402</t>
  </si>
  <si>
    <t>2#404</t>
  </si>
  <si>
    <t>2#406</t>
  </si>
  <si>
    <t>1#111</t>
  </si>
  <si>
    <t>赵有文</t>
  </si>
  <si>
    <t>1#115</t>
  </si>
  <si>
    <t>1#116</t>
  </si>
  <si>
    <t>1#117</t>
  </si>
  <si>
    <t>1#117A</t>
  </si>
  <si>
    <t>1#120</t>
  </si>
  <si>
    <t>1#119</t>
  </si>
  <si>
    <t>1#120A</t>
  </si>
  <si>
    <t>1#124</t>
  </si>
  <si>
    <t>1#126</t>
  </si>
  <si>
    <t>单晶楼</t>
  </si>
  <si>
    <t>气站</t>
  </si>
  <si>
    <t>1#楼地下室西</t>
  </si>
  <si>
    <t>库房</t>
  </si>
  <si>
    <t>体育馆</t>
  </si>
  <si>
    <t>4#202</t>
  </si>
  <si>
    <t>杨少延</t>
  </si>
  <si>
    <t>4#203</t>
  </si>
  <si>
    <t>4#205</t>
  </si>
  <si>
    <t>4#103</t>
  </si>
  <si>
    <t>17#</t>
  </si>
  <si>
    <t>汪连山</t>
  </si>
  <si>
    <t>食堂301</t>
  </si>
  <si>
    <t>食堂303</t>
  </si>
  <si>
    <t>总计</t>
  </si>
  <si>
    <t>1、供暖费单价建筑面积每平方米42元（一个采暖季），折合使用面积为56元/平方米（使用面积）；</t>
  </si>
  <si>
    <t>2、房租按使用面积计算，执行所内标准每月每平方米60元。</t>
  </si>
  <si>
    <t>研发中心供暖费</t>
  </si>
  <si>
    <t>研发中心空调费</t>
  </si>
  <si>
    <t>其他楼供暖费</t>
  </si>
  <si>
    <t xml:space="preserve">超晶格实验室2021年1月—12月科研用房情况一览表                   </t>
  </si>
  <si>
    <t>2#322</t>
  </si>
  <si>
    <t>2#324</t>
  </si>
  <si>
    <t>2#327</t>
  </si>
  <si>
    <t>2#316</t>
  </si>
  <si>
    <t>2#312A</t>
  </si>
  <si>
    <t>2#218</t>
  </si>
  <si>
    <t>17＃106</t>
  </si>
  <si>
    <t>王开友</t>
  </si>
  <si>
    <t>2#504</t>
  </si>
  <si>
    <t>2#503-1</t>
  </si>
  <si>
    <t>3#314</t>
  </si>
  <si>
    <t>8#化学库</t>
  </si>
  <si>
    <t>2#108</t>
  </si>
  <si>
    <t>郑厚植</t>
  </si>
  <si>
    <t>2#302</t>
  </si>
  <si>
    <t>2#302A</t>
  </si>
  <si>
    <t>2#306</t>
  </si>
  <si>
    <t>2#320</t>
  </si>
  <si>
    <t>2#231A</t>
  </si>
  <si>
    <t>孙宝权</t>
  </si>
  <si>
    <t>2#310A</t>
  </si>
  <si>
    <t>2#318</t>
  </si>
  <si>
    <t>7#205</t>
  </si>
  <si>
    <t>2#326</t>
  </si>
  <si>
    <t>郭纯英</t>
  </si>
  <si>
    <t>2#321</t>
  </si>
  <si>
    <t>2#321A</t>
  </si>
  <si>
    <t>2#323</t>
  </si>
  <si>
    <t>2#325</t>
  </si>
  <si>
    <t>7#2层北</t>
  </si>
  <si>
    <t>2#301</t>
  </si>
  <si>
    <t>2#303</t>
  </si>
  <si>
    <t>2#303A</t>
  </si>
  <si>
    <t>2#305</t>
  </si>
  <si>
    <t>2#314</t>
  </si>
  <si>
    <t>2#319</t>
  </si>
  <si>
    <t>2#329</t>
  </si>
  <si>
    <t>7#208</t>
  </si>
  <si>
    <t>7#209</t>
  </si>
  <si>
    <t>大会议室</t>
  </si>
  <si>
    <t>2#416</t>
  </si>
  <si>
    <t>餐厅314</t>
  </si>
  <si>
    <t>1#309A</t>
  </si>
  <si>
    <t>刘剑</t>
  </si>
  <si>
    <t>1#311A</t>
  </si>
  <si>
    <t>食堂309</t>
  </si>
  <si>
    <t>2020.10-2021.12</t>
  </si>
  <si>
    <t>食堂311</t>
  </si>
  <si>
    <t>2#304</t>
  </si>
  <si>
    <t>姬  扬</t>
  </si>
  <si>
    <t>2#310</t>
  </si>
  <si>
    <t>2#313</t>
  </si>
  <si>
    <t>2#315</t>
  </si>
  <si>
    <t>2#317</t>
  </si>
  <si>
    <t>2#220</t>
  </si>
  <si>
    <t>赵建华</t>
  </si>
  <si>
    <t>2#111</t>
  </si>
  <si>
    <t>7#203</t>
  </si>
  <si>
    <t>小会议室</t>
  </si>
  <si>
    <t>7#204</t>
  </si>
  <si>
    <t>2#楼四层</t>
  </si>
  <si>
    <t>3#101</t>
  </si>
  <si>
    <t>2#515</t>
  </si>
  <si>
    <t>魏大海</t>
  </si>
  <si>
    <t>2#418-1</t>
  </si>
  <si>
    <t>2#303B</t>
  </si>
  <si>
    <t>夏建白</t>
  </si>
  <si>
    <t>2#308</t>
  </si>
  <si>
    <t>2#楼五层机房</t>
  </si>
  <si>
    <t>2#514</t>
  </si>
  <si>
    <t>2#512</t>
  </si>
  <si>
    <t>2#516</t>
  </si>
  <si>
    <t>2#419</t>
  </si>
  <si>
    <t>56</t>
  </si>
  <si>
    <t>60</t>
  </si>
  <si>
    <t>12</t>
  </si>
  <si>
    <t>张俊</t>
  </si>
  <si>
    <t>2#201</t>
  </si>
  <si>
    <t>2#307</t>
  </si>
  <si>
    <t>2#414A</t>
  </si>
  <si>
    <t>2#414B</t>
  </si>
  <si>
    <t>2#309</t>
  </si>
  <si>
    <t>谭平恒</t>
  </si>
  <si>
    <t>2#311</t>
  </si>
  <si>
    <t>2#410</t>
  </si>
  <si>
    <t>2#417</t>
  </si>
  <si>
    <t>谭平恒张俊</t>
  </si>
  <si>
    <t>2#216</t>
  </si>
  <si>
    <t>张新惠</t>
  </si>
  <si>
    <t>2#503-2</t>
  </si>
  <si>
    <t>2#510</t>
  </si>
  <si>
    <t>常  凯</t>
  </si>
  <si>
    <t>7#202</t>
  </si>
  <si>
    <t>2#113</t>
  </si>
  <si>
    <t>牛智川</t>
  </si>
  <si>
    <t>2#114</t>
  </si>
  <si>
    <t>2#115</t>
  </si>
  <si>
    <t>2#116</t>
  </si>
  <si>
    <t>2#118</t>
  </si>
  <si>
    <t>2#4层机房</t>
  </si>
  <si>
    <t>2#210A</t>
  </si>
  <si>
    <t>2#312</t>
  </si>
  <si>
    <t>2#508</t>
  </si>
  <si>
    <t>2#411-413</t>
  </si>
  <si>
    <t>2#220A</t>
  </si>
  <si>
    <t>吴南健</t>
  </si>
  <si>
    <t>2#509</t>
  </si>
  <si>
    <t>2#511</t>
  </si>
  <si>
    <t>2#513</t>
  </si>
  <si>
    <t>7#206</t>
  </si>
  <si>
    <t>7#207</t>
  </si>
  <si>
    <t>2#506</t>
  </si>
  <si>
    <t>张弛</t>
  </si>
  <si>
    <t>2#415B</t>
  </si>
  <si>
    <t>2#415A</t>
  </si>
  <si>
    <t>张永亮</t>
  </si>
  <si>
    <t>2#507A</t>
  </si>
  <si>
    <t>骆军委</t>
  </si>
  <si>
    <t>2#501</t>
  </si>
  <si>
    <t>2#502</t>
  </si>
  <si>
    <t>2#505</t>
  </si>
  <si>
    <t>2#507</t>
  </si>
  <si>
    <t>2#328</t>
  </si>
  <si>
    <t>沈国震</t>
  </si>
  <si>
    <t>不含院士办公室</t>
  </si>
  <si>
    <t>3#楼供暖费</t>
  </si>
  <si>
    <t xml:space="preserve">高速电路与神经网络实验室2021年1月—12月科研用房情况一览表                   </t>
  </si>
  <si>
    <t>1#434</t>
  </si>
  <si>
    <t>1#416</t>
  </si>
  <si>
    <t>李卫军</t>
  </si>
  <si>
    <t>1#432</t>
  </si>
  <si>
    <t>1#424</t>
  </si>
  <si>
    <t>1#436</t>
  </si>
  <si>
    <t>1#地下室011</t>
  </si>
  <si>
    <t>1#501</t>
  </si>
  <si>
    <t>曹晓东</t>
  </si>
  <si>
    <t>1#510</t>
  </si>
  <si>
    <t>1#513</t>
  </si>
  <si>
    <t>1#511</t>
  </si>
  <si>
    <t>1#614</t>
  </si>
  <si>
    <t>李冬梅</t>
  </si>
  <si>
    <t>1#432A</t>
  </si>
  <si>
    <t>鲁华祥</t>
  </si>
  <si>
    <t>1#401A</t>
  </si>
  <si>
    <t>1#401B</t>
  </si>
  <si>
    <t>1#402A</t>
  </si>
  <si>
    <t>1#426</t>
  </si>
  <si>
    <t>1#429</t>
  </si>
  <si>
    <t>1#430</t>
  </si>
  <si>
    <t>餐厅308</t>
  </si>
  <si>
    <t>4#201</t>
  </si>
  <si>
    <t>1#703</t>
  </si>
  <si>
    <t>1#705</t>
  </si>
  <si>
    <t xml:space="preserve">光电系统2021年1月—12月科研用房情况一览表             </t>
  </si>
  <si>
    <t>1#206A</t>
  </si>
  <si>
    <t>1#101A</t>
  </si>
  <si>
    <t>王永杰</t>
  </si>
  <si>
    <t>刘元辉</t>
  </si>
  <si>
    <t>1#405A</t>
  </si>
  <si>
    <t>李芳</t>
  </si>
  <si>
    <t>1#地下室021</t>
  </si>
  <si>
    <t>1#516</t>
  </si>
  <si>
    <t>刘育梁</t>
  </si>
  <si>
    <t>1#518</t>
  </si>
  <si>
    <t>1#102</t>
  </si>
  <si>
    <t>超净房没有暖气</t>
  </si>
  <si>
    <t>单晶楼通道</t>
  </si>
  <si>
    <t>1#306</t>
  </si>
  <si>
    <t>2#3层</t>
  </si>
  <si>
    <t>周燕</t>
  </si>
  <si>
    <t>3#315A、B</t>
  </si>
  <si>
    <t>电费单独计量、供暖、电费冲减 3号楼公用支出</t>
  </si>
  <si>
    <t>2#521</t>
  </si>
  <si>
    <t>2#523（原机房）</t>
  </si>
  <si>
    <t>2#5层</t>
  </si>
  <si>
    <t>2#519</t>
  </si>
  <si>
    <t>餐厅306</t>
  </si>
  <si>
    <t>髙瑀含</t>
  </si>
  <si>
    <t>3号楼供暖费</t>
  </si>
  <si>
    <t xml:space="preserve">光电子研究发展中心2021年1月—12月科研用房情况一览表     </t>
  </si>
  <si>
    <t>1#222</t>
  </si>
  <si>
    <t>1#236</t>
  </si>
  <si>
    <t>1#214</t>
  </si>
  <si>
    <t>1#330</t>
  </si>
  <si>
    <t>黄永箴</t>
  </si>
  <si>
    <t>1#110A</t>
  </si>
  <si>
    <t>1#221A</t>
  </si>
  <si>
    <t>1#230</t>
  </si>
  <si>
    <t>1#301</t>
  </si>
  <si>
    <t>1#305</t>
  </si>
  <si>
    <t>1#310</t>
  </si>
  <si>
    <t>1#317</t>
  </si>
  <si>
    <t>1#321</t>
  </si>
  <si>
    <t>1#324</t>
  </si>
  <si>
    <t>1#325</t>
  </si>
  <si>
    <t>1#327</t>
  </si>
  <si>
    <t>3#楼二层</t>
  </si>
  <si>
    <t>1#113</t>
  </si>
  <si>
    <t>韩勤</t>
  </si>
  <si>
    <t>1#202</t>
  </si>
  <si>
    <t>1#210A</t>
  </si>
  <si>
    <t>1#312</t>
  </si>
  <si>
    <t>1#318A</t>
  </si>
  <si>
    <t>1#207</t>
  </si>
  <si>
    <t>杨晓红</t>
  </si>
  <si>
    <t>1#210</t>
  </si>
  <si>
    <t>1#520</t>
  </si>
  <si>
    <t>1#522</t>
  </si>
  <si>
    <t>1#524</t>
  </si>
  <si>
    <t>1#526</t>
  </si>
  <si>
    <t>1#527</t>
  </si>
  <si>
    <t>1#528</t>
  </si>
  <si>
    <t>1#529</t>
  </si>
  <si>
    <t>1#616</t>
  </si>
  <si>
    <t>1#617</t>
  </si>
  <si>
    <t>1#618</t>
  </si>
  <si>
    <t>1#619</t>
  </si>
  <si>
    <t>1#620</t>
  </si>
  <si>
    <t>1#621</t>
  </si>
  <si>
    <t>1#622</t>
  </si>
  <si>
    <t>1#623A</t>
  </si>
  <si>
    <t>1#624</t>
  </si>
  <si>
    <t>1#624A</t>
  </si>
  <si>
    <t>1#626</t>
  </si>
  <si>
    <t>1#302A机房</t>
  </si>
  <si>
    <t>许兴胜</t>
  </si>
  <si>
    <t>1#307</t>
  </si>
  <si>
    <t>1#308</t>
  </si>
  <si>
    <t>1#516A</t>
  </si>
  <si>
    <t>1#503</t>
  </si>
  <si>
    <t>陈少武</t>
  </si>
  <si>
    <t>1#505</t>
  </si>
  <si>
    <t>1#506A</t>
  </si>
  <si>
    <t>1#605</t>
  </si>
  <si>
    <t>杨林</t>
  </si>
  <si>
    <t>1#608</t>
  </si>
  <si>
    <t>1#607A</t>
  </si>
  <si>
    <t>1#613</t>
  </si>
  <si>
    <t>1#303</t>
  </si>
  <si>
    <t>陈弘达</t>
  </si>
  <si>
    <t>1#315</t>
  </si>
  <si>
    <t>1#316</t>
  </si>
  <si>
    <t>1#320</t>
  </si>
  <si>
    <t>1#326</t>
  </si>
  <si>
    <t>1#323</t>
  </si>
  <si>
    <t>1#334</t>
  </si>
  <si>
    <t>1#517</t>
  </si>
  <si>
    <t>1#523</t>
  </si>
  <si>
    <t>1#525</t>
  </si>
  <si>
    <t>1#527A</t>
  </si>
  <si>
    <t>1#524A</t>
  </si>
  <si>
    <t>3#307</t>
  </si>
  <si>
    <t>3#309</t>
  </si>
  <si>
    <t>3#311</t>
  </si>
  <si>
    <t>1#122</t>
  </si>
  <si>
    <t>2#门口</t>
  </si>
  <si>
    <t>李智勇</t>
  </si>
  <si>
    <t>1#507</t>
  </si>
  <si>
    <t>1#507A</t>
  </si>
  <si>
    <t>1#508</t>
  </si>
  <si>
    <t>1#508A</t>
  </si>
  <si>
    <t>1#509</t>
  </si>
  <si>
    <t>食堂305</t>
  </si>
  <si>
    <t>1#602</t>
  </si>
  <si>
    <t>魏清泉</t>
  </si>
  <si>
    <t>1#603</t>
  </si>
  <si>
    <t>实验用房</t>
  </si>
  <si>
    <t>1#604</t>
  </si>
  <si>
    <t>1#607</t>
  </si>
  <si>
    <t>1#609A</t>
  </si>
  <si>
    <t>1#609</t>
  </si>
  <si>
    <t>1#610</t>
  </si>
  <si>
    <t>1#611</t>
  </si>
  <si>
    <t>1#623</t>
  </si>
  <si>
    <t>1#101</t>
  </si>
  <si>
    <t>赵德刚</t>
  </si>
  <si>
    <t>1#103</t>
  </si>
  <si>
    <t>1#105</t>
  </si>
  <si>
    <t>1#107</t>
  </si>
  <si>
    <t>1#209</t>
  </si>
  <si>
    <t>1#107A</t>
  </si>
  <si>
    <t>1#207A</t>
  </si>
  <si>
    <t>4#204</t>
  </si>
  <si>
    <t>4#206</t>
  </si>
  <si>
    <t>4#208A</t>
  </si>
  <si>
    <t>1#201</t>
  </si>
  <si>
    <t>成步文</t>
  </si>
  <si>
    <t>1#203</t>
  </si>
  <si>
    <t>1#205A</t>
  </si>
  <si>
    <t>1#216</t>
  </si>
  <si>
    <t>1#503A</t>
  </si>
  <si>
    <t>4#208</t>
  </si>
  <si>
    <t>2#203</t>
  </si>
  <si>
    <t>1#205</t>
  </si>
  <si>
    <t>1#504</t>
  </si>
  <si>
    <t>1#405B</t>
  </si>
  <si>
    <t>1#332</t>
  </si>
  <si>
    <t>1#506</t>
  </si>
  <si>
    <t>1#301A机房</t>
  </si>
  <si>
    <t>2#204</t>
  </si>
  <si>
    <t>2#206</t>
  </si>
  <si>
    <t>1#313</t>
  </si>
  <si>
    <t>1＃502</t>
  </si>
  <si>
    <t>1#514</t>
  </si>
  <si>
    <t>谭满清</t>
  </si>
  <si>
    <t>3#2层东</t>
  </si>
  <si>
    <t>研发中心1层</t>
  </si>
  <si>
    <t>刘安金</t>
  </si>
  <si>
    <t>1#204</t>
  </si>
  <si>
    <t>安俊明</t>
  </si>
  <si>
    <t>1#218</t>
  </si>
  <si>
    <t>1#318</t>
  </si>
  <si>
    <t>1#322</t>
  </si>
  <si>
    <t>1#420A</t>
  </si>
  <si>
    <t>4#106</t>
  </si>
  <si>
    <t>1#208</t>
  </si>
  <si>
    <t>谢亮</t>
  </si>
  <si>
    <t>1#625</t>
  </si>
  <si>
    <t>1#707</t>
  </si>
  <si>
    <t>1#627</t>
  </si>
  <si>
    <t>1#709</t>
  </si>
  <si>
    <t>1#614A</t>
  </si>
  <si>
    <t>5#410</t>
  </si>
  <si>
    <t>刘建国</t>
  </si>
  <si>
    <t>5#412-2</t>
  </si>
  <si>
    <t>5#412-3</t>
  </si>
  <si>
    <t>食堂312</t>
  </si>
  <si>
    <t>餐厅316</t>
  </si>
  <si>
    <t>食堂304</t>
  </si>
  <si>
    <t>15</t>
  </si>
  <si>
    <t>1#213</t>
  </si>
  <si>
    <t>祝宁华</t>
  </si>
  <si>
    <t>1#215</t>
  </si>
  <si>
    <t>1#217</t>
  </si>
  <si>
    <t>1#219</t>
  </si>
  <si>
    <t>1#226</t>
  </si>
  <si>
    <t>1#220</t>
  </si>
  <si>
    <t>1#221</t>
  </si>
  <si>
    <t>1#223</t>
  </si>
  <si>
    <t>1#225</t>
  </si>
  <si>
    <t>1#230A</t>
  </si>
  <si>
    <t>1#228</t>
  </si>
  <si>
    <t>1#224</t>
  </si>
  <si>
    <t>2#423-425</t>
  </si>
  <si>
    <t>20</t>
  </si>
  <si>
    <t>2#418</t>
  </si>
  <si>
    <t>2#420-422</t>
  </si>
  <si>
    <t>3#楼空调费</t>
  </si>
  <si>
    <t>5#楼供暖费</t>
  </si>
  <si>
    <t xml:space="preserve">  </t>
  </si>
  <si>
    <t xml:space="preserve">集成中心2021年1月—12月科研用房情况一览表         </t>
  </si>
  <si>
    <t>3#301-1</t>
  </si>
  <si>
    <t>3#301-2</t>
  </si>
  <si>
    <t>杨富华</t>
  </si>
  <si>
    <t>3#302</t>
  </si>
  <si>
    <t>3#303</t>
  </si>
  <si>
    <t>3#304</t>
  </si>
  <si>
    <t>3#308</t>
  </si>
  <si>
    <t>3#310</t>
  </si>
  <si>
    <t>3#318</t>
  </si>
  <si>
    <t>3#306</t>
  </si>
  <si>
    <t>3#312</t>
  </si>
  <si>
    <t>3#313</t>
  </si>
  <si>
    <t>1#512</t>
  </si>
  <si>
    <t>餐厅310</t>
  </si>
  <si>
    <t>4#机房</t>
  </si>
  <si>
    <t>超高双倍收供暖费</t>
  </si>
  <si>
    <t>1#417</t>
  </si>
  <si>
    <t>地下室租金减半，夏季不用空调</t>
  </si>
  <si>
    <t>17#西南侧</t>
  </si>
  <si>
    <t>本房间及周边房间无暖气</t>
  </si>
  <si>
    <t>3#1层西</t>
  </si>
  <si>
    <t>4#</t>
  </si>
  <si>
    <t>3#2层更衣间</t>
  </si>
  <si>
    <t>3＃1层东</t>
  </si>
  <si>
    <t>王晓东</t>
  </si>
  <si>
    <t>1#427</t>
  </si>
  <si>
    <t>杨晋玲</t>
  </si>
  <si>
    <t>3#楼空调制冷费</t>
  </si>
  <si>
    <t xml:space="preserve">工程中心2021年1月—12月科研用房情况一览表         </t>
  </si>
  <si>
    <t>研发中心2层</t>
  </si>
  <si>
    <t>研发中心6层</t>
  </si>
  <si>
    <t>马骁宇</t>
  </si>
  <si>
    <t>8#建筑</t>
  </si>
  <si>
    <r>
      <rPr>
        <b/>
        <sz val="11"/>
        <rFont val="华文楷体"/>
        <charset val="134"/>
      </rPr>
      <t xml:space="preserve">研发中心制冷费    </t>
    </r>
    <r>
      <rPr>
        <sz val="11"/>
        <rFont val="华文楷体"/>
        <charset val="134"/>
      </rPr>
      <t>20242.04</t>
    </r>
  </si>
  <si>
    <t xml:space="preserve">照明研发中心2021年1月—12月科研用房情况一览表             </t>
  </si>
  <si>
    <t>研发中心406</t>
  </si>
  <si>
    <t>研发中心401-1</t>
  </si>
  <si>
    <t>王军喜</t>
  </si>
  <si>
    <t>研发中心401</t>
  </si>
  <si>
    <t>研发中心402</t>
  </si>
  <si>
    <t>研发中心403</t>
  </si>
  <si>
    <t>研发中心404</t>
  </si>
  <si>
    <t>研发中心405</t>
  </si>
  <si>
    <t>研发中心407</t>
  </si>
  <si>
    <t>研发中心409</t>
  </si>
  <si>
    <t>研发中心411</t>
  </si>
  <si>
    <t>研发中心412</t>
  </si>
  <si>
    <t>研发中心413</t>
  </si>
  <si>
    <t>研发中心414</t>
  </si>
  <si>
    <t>研发中心417</t>
  </si>
  <si>
    <t>研发中心418</t>
  </si>
  <si>
    <t>研发中心420</t>
  </si>
  <si>
    <t>研发中心421</t>
  </si>
  <si>
    <t>研发中心422</t>
  </si>
  <si>
    <t>研发中心423</t>
  </si>
  <si>
    <t>研发中心424</t>
  </si>
  <si>
    <t>研发中心地下室</t>
  </si>
  <si>
    <t>南传达室</t>
  </si>
  <si>
    <t>研发中心5层</t>
  </si>
  <si>
    <t>3#305</t>
  </si>
  <si>
    <t>3#316</t>
  </si>
  <si>
    <t>3#2层</t>
  </si>
  <si>
    <t>照明</t>
  </si>
  <si>
    <t>研发中心1层共700平方米，置换给刘建国组44平方米，置换给刘安金54.87平方米</t>
  </si>
  <si>
    <t xml:space="preserve">全固态光源实验室2021年1月—12月科研用房情况一览表             </t>
  </si>
  <si>
    <t>1#422</t>
  </si>
  <si>
    <t>1#419</t>
  </si>
  <si>
    <t>林学春</t>
  </si>
  <si>
    <t>1#420</t>
  </si>
  <si>
    <t>1#425</t>
  </si>
  <si>
    <t>1#428</t>
  </si>
  <si>
    <t>3＃1层</t>
  </si>
  <si>
    <t>4#104</t>
  </si>
  <si>
    <t>4#105B</t>
  </si>
  <si>
    <t>锅炉房西</t>
  </si>
  <si>
    <t>无供暖</t>
  </si>
  <si>
    <t>地下室2间</t>
  </si>
  <si>
    <t xml:space="preserve">固态光电信息技术实验室2021年1月-12月科研用房情况一览表 </t>
  </si>
  <si>
    <t>1#421</t>
  </si>
  <si>
    <t>2#109</t>
  </si>
  <si>
    <t>郑婉华</t>
  </si>
  <si>
    <t>研发中心101</t>
  </si>
  <si>
    <t>研发中心408</t>
  </si>
  <si>
    <t>食堂307</t>
  </si>
  <si>
    <t>3#315</t>
  </si>
  <si>
    <t>李文昌</t>
  </si>
  <si>
    <t>1#413</t>
  </si>
  <si>
    <t>1#415</t>
  </si>
  <si>
    <t>1#418A</t>
  </si>
  <si>
    <t>1#414</t>
  </si>
  <si>
    <t>1#411</t>
  </si>
  <si>
    <t>1#212</t>
  </si>
  <si>
    <t>1#404（外）</t>
  </si>
  <si>
    <t>2020.9-2021.12</t>
  </si>
  <si>
    <t>研发中心制冷费</t>
  </si>
  <si>
    <t xml:space="preserve">纳米光电子2021年1月-12月科研用房情况一览表             </t>
  </si>
  <si>
    <t>1#234</t>
  </si>
  <si>
    <t>1#408</t>
  </si>
  <si>
    <t>政协委员用房</t>
  </si>
  <si>
    <t>1#410</t>
  </si>
  <si>
    <t>17#105</t>
  </si>
  <si>
    <t>徐云</t>
  </si>
  <si>
    <t>2#4层东</t>
  </si>
  <si>
    <t>2#118A</t>
  </si>
  <si>
    <t>宋国峰</t>
  </si>
  <si>
    <t>7#计算站</t>
  </si>
  <si>
    <t>2/3</t>
  </si>
  <si>
    <t>韦欣</t>
  </si>
  <si>
    <t>种明</t>
  </si>
  <si>
    <t>1#404(内）</t>
  </si>
  <si>
    <t>1#406A</t>
  </si>
  <si>
    <t>2#224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</si>
</sst>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.00_ "/>
    <numFmt numFmtId="178" formatCode="0.00_);[Red]\(0.00\)"/>
    <numFmt numFmtId="179" formatCode="0.0_);[Red]\(0.0\)"/>
    <numFmt numFmtId="180" formatCode="0_ "/>
    <numFmt numFmtId="181" formatCode="0.00;[Red]0.00"/>
    <numFmt numFmtId="182" formatCode="0.000_ "/>
  </numFmts>
  <fonts count="61">
    <font>
      <sz val="12"/>
      <name val="宋体"/>
      <charset val="134"/>
    </font>
    <font>
      <b/>
      <sz val="11"/>
      <name val="华文楷体"/>
      <charset val="134"/>
    </font>
    <font>
      <sz val="11"/>
      <name val="华文楷体"/>
      <charset val="134"/>
    </font>
    <font>
      <sz val="11"/>
      <name val="宋体"/>
      <charset val="134"/>
      <scheme val="minor"/>
    </font>
    <font>
      <b/>
      <sz val="16"/>
      <name val="华文楷体"/>
      <charset val="134"/>
    </font>
    <font>
      <b/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theme="1"/>
      <name val="华文楷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color theme="1"/>
      <name val="华文楷体"/>
      <charset val="134"/>
    </font>
    <font>
      <sz val="11"/>
      <color indexed="8"/>
      <name val="华文楷体"/>
      <charset val="134"/>
    </font>
    <font>
      <sz val="11"/>
      <color indexed="12"/>
      <name val="华文楷体"/>
      <charset val="134"/>
    </font>
    <font>
      <b/>
      <sz val="11"/>
      <color indexed="12"/>
      <name val="华文楷体"/>
      <charset val="134"/>
    </font>
    <font>
      <sz val="11"/>
      <color indexed="8"/>
      <name val="宋体"/>
      <charset val="134"/>
      <scheme val="minor"/>
    </font>
    <font>
      <b/>
      <sz val="16"/>
      <color indexed="8"/>
      <name val="华文楷体"/>
      <charset val="134"/>
    </font>
    <font>
      <b/>
      <sz val="11"/>
      <color indexed="8"/>
      <name val="华文楷体"/>
      <charset val="134"/>
    </font>
    <font>
      <sz val="9"/>
      <color indexed="8"/>
      <name val="华文楷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color indexed="12"/>
      <name val="宋体"/>
      <charset val="134"/>
      <scheme val="minor"/>
    </font>
    <font>
      <b/>
      <sz val="10"/>
      <color indexed="12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34"/>
    </font>
    <font>
      <sz val="9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4"/>
      <color indexed="8"/>
      <name val="黑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黑体"/>
      <charset val="134"/>
    </font>
    <font>
      <b/>
      <sz val="11"/>
      <color rgb="FFFA7D00"/>
      <name val="宋体"/>
      <charset val="0"/>
      <scheme val="minor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"/>
      <color indexed="8"/>
      <name val="Arial"/>
      <charset val="134"/>
    </font>
    <font>
      <sz val="14"/>
      <color rgb="FF000000"/>
      <name val="黑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9"/>
      <color indexed="8"/>
      <name val="宋体"/>
      <charset val="134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205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48" fillId="33" borderId="0">
      <alignment horizontal="left" vertical="center"/>
    </xf>
    <xf numFmtId="44" fontId="28" fillId="0" borderId="0" applyFont="0" applyFill="0" applyBorder="0" applyAlignment="0" applyProtection="0">
      <alignment vertical="center"/>
    </xf>
    <xf numFmtId="0" fontId="39" fillId="11" borderId="0">
      <alignment horizontal="center" vertical="top"/>
    </xf>
    <xf numFmtId="0" fontId="33" fillId="29" borderId="0" applyNumberFormat="0" applyBorder="0" applyAlignment="0" applyProtection="0">
      <alignment vertical="center"/>
    </xf>
    <xf numFmtId="0" fontId="42" fillId="26" borderId="45" applyNumberFormat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4" fillId="11" borderId="0">
      <alignment horizontal="right" vertical="top"/>
    </xf>
    <xf numFmtId="43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50" fillId="33" borderId="0">
      <alignment horizontal="right" vertical="center"/>
    </xf>
    <xf numFmtId="0" fontId="55" fillId="0" borderId="0" applyNumberFormat="0" applyFill="0" applyBorder="0" applyAlignment="0" applyProtection="0">
      <alignment vertical="center"/>
    </xf>
    <xf numFmtId="0" fontId="28" fillId="22" borderId="44" applyNumberFormat="0" applyFont="0" applyAlignment="0" applyProtection="0">
      <alignment vertical="center"/>
    </xf>
    <xf numFmtId="0" fontId="28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0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45" fillId="0" borderId="47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17" borderId="43" applyNumberFormat="0" applyAlignment="0" applyProtection="0">
      <alignment vertical="center"/>
    </xf>
    <xf numFmtId="0" fontId="49" fillId="17" borderId="45" applyNumberFormat="0" applyAlignment="0" applyProtection="0">
      <alignment vertical="center"/>
    </xf>
    <xf numFmtId="0" fontId="53" fillId="33" borderId="0">
      <alignment horizontal="center" vertical="top"/>
    </xf>
    <xf numFmtId="0" fontId="32" fillId="12" borderId="41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0" borderId="0"/>
    <xf numFmtId="0" fontId="34" fillId="11" borderId="0">
      <alignment horizontal="center" vertical="top"/>
    </xf>
    <xf numFmtId="0" fontId="38" fillId="18" borderId="0" applyNumberFormat="0" applyBorder="0" applyAlignment="0" applyProtection="0">
      <alignment vertical="center"/>
    </xf>
    <xf numFmtId="0" fontId="59" fillId="0" borderId="48" applyNumberFormat="0" applyFill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38" fillId="20" borderId="0" applyNumberFormat="0" applyBorder="0" applyAlignment="0" applyProtection="0">
      <alignment vertical="center"/>
    </xf>
    <xf numFmtId="0" fontId="48" fillId="33" borderId="0">
      <alignment horizontal="left" vertical="center"/>
    </xf>
    <xf numFmtId="0" fontId="33" fillId="3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0" fillId="33" borderId="0">
      <alignment horizontal="center" vertical="center"/>
    </xf>
    <xf numFmtId="0" fontId="53" fillId="33" borderId="0">
      <alignment horizontal="center" vertical="top"/>
    </xf>
    <xf numFmtId="0" fontId="48" fillId="33" borderId="0">
      <alignment horizontal="left" vertical="center"/>
    </xf>
    <xf numFmtId="0" fontId="33" fillId="3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1" borderId="0">
      <alignment horizontal="right" vertical="top"/>
    </xf>
    <xf numFmtId="0" fontId="38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0" fillId="33" borderId="0">
      <alignment horizontal="center" vertical="center"/>
    </xf>
    <xf numFmtId="0" fontId="33" fillId="1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11" borderId="0">
      <alignment horizontal="center" vertical="top"/>
    </xf>
    <xf numFmtId="0" fontId="58" fillId="11" borderId="0">
      <alignment horizontal="left" vertical="top"/>
    </xf>
    <xf numFmtId="0" fontId="39" fillId="11" borderId="0">
      <alignment horizontal="center" vertical="top"/>
    </xf>
    <xf numFmtId="0" fontId="28" fillId="0" borderId="0">
      <alignment vertical="center"/>
    </xf>
    <xf numFmtId="0" fontId="53" fillId="33" borderId="0">
      <alignment horizontal="center" vertical="top"/>
    </xf>
    <xf numFmtId="0" fontId="28" fillId="0" borderId="0">
      <alignment vertical="center"/>
    </xf>
    <xf numFmtId="0" fontId="53" fillId="33" borderId="0">
      <alignment horizontal="center" vertical="top"/>
    </xf>
    <xf numFmtId="0" fontId="58" fillId="11" borderId="0">
      <alignment horizontal="left" vertical="top"/>
    </xf>
    <xf numFmtId="0" fontId="48" fillId="33" borderId="0">
      <alignment horizontal="left" vertical="center"/>
    </xf>
    <xf numFmtId="0" fontId="39" fillId="11" borderId="0">
      <alignment horizontal="center" vertical="top"/>
    </xf>
    <xf numFmtId="0" fontId="35" fillId="11" borderId="0">
      <alignment horizontal="center" vertical="center"/>
    </xf>
    <xf numFmtId="0" fontId="51" fillId="33" borderId="0">
      <alignment horizontal="center" vertical="center"/>
    </xf>
    <xf numFmtId="0" fontId="51" fillId="33" borderId="0">
      <alignment horizontal="center" vertical="center"/>
    </xf>
    <xf numFmtId="0" fontId="51" fillId="33" borderId="0">
      <alignment horizontal="center" vertical="center"/>
    </xf>
    <xf numFmtId="0" fontId="51" fillId="33" borderId="0">
      <alignment horizontal="center" vertical="center"/>
    </xf>
    <xf numFmtId="0" fontId="35" fillId="11" borderId="0">
      <alignment horizontal="center" vertical="center"/>
    </xf>
    <xf numFmtId="0" fontId="35" fillId="11" borderId="0">
      <alignment horizontal="center" vertical="center"/>
    </xf>
    <xf numFmtId="0" fontId="35" fillId="11" borderId="0">
      <alignment horizontal="center" vertical="center"/>
    </xf>
    <xf numFmtId="0" fontId="57" fillId="11" borderId="0">
      <alignment horizontal="center" vertical="center"/>
    </xf>
    <xf numFmtId="0" fontId="48" fillId="33" borderId="0">
      <alignment horizontal="right" vertical="top"/>
    </xf>
    <xf numFmtId="0" fontId="48" fillId="33" borderId="0">
      <alignment horizontal="right" vertical="top"/>
    </xf>
    <xf numFmtId="0" fontId="48" fillId="33" borderId="0">
      <alignment horizontal="right" vertical="top"/>
    </xf>
    <xf numFmtId="0" fontId="50" fillId="33" borderId="0">
      <alignment horizontal="center" vertical="center"/>
    </xf>
    <xf numFmtId="0" fontId="48" fillId="33" borderId="0">
      <alignment horizontal="right" vertical="top"/>
    </xf>
    <xf numFmtId="0" fontId="57" fillId="11" borderId="0">
      <alignment horizontal="center" vertical="center"/>
    </xf>
    <xf numFmtId="0" fontId="57" fillId="11" borderId="0">
      <alignment horizontal="center" vertical="center"/>
    </xf>
    <xf numFmtId="0" fontId="57" fillId="11" borderId="0">
      <alignment horizontal="center" vertical="center"/>
    </xf>
    <xf numFmtId="0" fontId="28" fillId="0" borderId="0">
      <alignment vertical="center"/>
    </xf>
    <xf numFmtId="0" fontId="34" fillId="11" borderId="0">
      <alignment horizontal="right" vertical="top"/>
    </xf>
    <xf numFmtId="0" fontId="48" fillId="33" borderId="0">
      <alignment horizontal="center" vertical="top"/>
    </xf>
    <xf numFmtId="0" fontId="52" fillId="11" borderId="0">
      <alignment horizontal="left" vertical="top"/>
    </xf>
    <xf numFmtId="0" fontId="48" fillId="33" borderId="0">
      <alignment horizontal="center" vertical="top"/>
    </xf>
    <xf numFmtId="0" fontId="52" fillId="11" borderId="0">
      <alignment horizontal="left" vertical="top"/>
    </xf>
    <xf numFmtId="0" fontId="48" fillId="33" borderId="0">
      <alignment horizontal="center" vertical="top"/>
    </xf>
    <xf numFmtId="0" fontId="50" fillId="33" borderId="0">
      <alignment horizontal="center" vertical="center"/>
    </xf>
    <xf numFmtId="0" fontId="48" fillId="33" borderId="0">
      <alignment horizontal="center" vertical="top"/>
    </xf>
    <xf numFmtId="0" fontId="34" fillId="11" borderId="0">
      <alignment horizontal="right" vertical="top"/>
    </xf>
    <xf numFmtId="0" fontId="34" fillId="11" borderId="0">
      <alignment horizontal="center" vertical="top"/>
    </xf>
    <xf numFmtId="0" fontId="34" fillId="11" borderId="0">
      <alignment horizontal="center" vertical="top"/>
    </xf>
    <xf numFmtId="0" fontId="34" fillId="11" borderId="0">
      <alignment horizontal="center" vertical="top"/>
    </xf>
    <xf numFmtId="0" fontId="35" fillId="11" borderId="0">
      <alignment horizontal="left" vertical="center"/>
    </xf>
    <xf numFmtId="0" fontId="34" fillId="11" borderId="0">
      <alignment horizontal="left" vertical="center"/>
    </xf>
    <xf numFmtId="0" fontId="50" fillId="33" borderId="0">
      <alignment horizontal="left" vertical="center"/>
    </xf>
    <xf numFmtId="0" fontId="51" fillId="33" borderId="0">
      <alignment horizontal="center" vertical="center"/>
    </xf>
    <xf numFmtId="0" fontId="50" fillId="33" borderId="0">
      <alignment horizontal="left" vertical="center"/>
    </xf>
    <xf numFmtId="0" fontId="51" fillId="33" borderId="0">
      <alignment horizontal="center" vertical="center"/>
    </xf>
    <xf numFmtId="0" fontId="51" fillId="33" borderId="0">
      <alignment horizontal="center" vertical="center"/>
    </xf>
    <xf numFmtId="0" fontId="51" fillId="33" borderId="0">
      <alignment horizontal="center" vertical="center"/>
    </xf>
    <xf numFmtId="0" fontId="34" fillId="11" borderId="0">
      <alignment horizontal="left" vertical="center"/>
    </xf>
    <xf numFmtId="0" fontId="34" fillId="11" borderId="0">
      <alignment horizontal="left" vertical="center"/>
    </xf>
    <xf numFmtId="0" fontId="34" fillId="11" borderId="0">
      <alignment horizontal="left" vertical="center"/>
    </xf>
    <xf numFmtId="0" fontId="57" fillId="11" borderId="0">
      <alignment horizontal="center" vertical="center"/>
    </xf>
    <xf numFmtId="0" fontId="50" fillId="33" borderId="0">
      <alignment horizontal="left" vertical="center"/>
    </xf>
    <xf numFmtId="0" fontId="50" fillId="33" borderId="0">
      <alignment horizontal="right" vertical="top"/>
    </xf>
    <xf numFmtId="0" fontId="50" fillId="33" borderId="0">
      <alignment horizontal="left" vertical="center"/>
    </xf>
    <xf numFmtId="0" fontId="50" fillId="33" borderId="0">
      <alignment horizontal="right" vertical="top"/>
    </xf>
    <xf numFmtId="0" fontId="50" fillId="33" borderId="0">
      <alignment horizontal="right" vertical="top"/>
    </xf>
    <xf numFmtId="0" fontId="50" fillId="33" borderId="0">
      <alignment horizontal="right" vertical="top"/>
    </xf>
    <xf numFmtId="0" fontId="57" fillId="11" borderId="0">
      <alignment horizontal="center" vertical="center"/>
    </xf>
    <xf numFmtId="0" fontId="57" fillId="11" borderId="0">
      <alignment horizontal="center" vertical="center"/>
    </xf>
    <xf numFmtId="0" fontId="57" fillId="11" borderId="0">
      <alignment horizontal="center" vertical="center"/>
    </xf>
    <xf numFmtId="0" fontId="35" fillId="11" borderId="0">
      <alignment horizontal="right" vertical="top"/>
    </xf>
    <xf numFmtId="0" fontId="35" fillId="11" borderId="0">
      <alignment horizontal="center" vertical="center"/>
    </xf>
    <xf numFmtId="0" fontId="50" fillId="33" borderId="0">
      <alignment horizontal="center" vertical="center"/>
    </xf>
    <xf numFmtId="0" fontId="35" fillId="11" borderId="0">
      <alignment horizontal="center" vertical="center"/>
    </xf>
    <xf numFmtId="0" fontId="50" fillId="33" borderId="0">
      <alignment horizontal="center" vertical="center"/>
    </xf>
    <xf numFmtId="0" fontId="50" fillId="33" borderId="0">
      <alignment horizontal="center" vertical="center"/>
    </xf>
    <xf numFmtId="0" fontId="35" fillId="11" borderId="0">
      <alignment horizontal="right" vertical="top"/>
    </xf>
    <xf numFmtId="0" fontId="35" fillId="11" borderId="0">
      <alignment horizontal="right" vertical="top"/>
    </xf>
    <xf numFmtId="0" fontId="35" fillId="11" borderId="0">
      <alignment horizontal="right" vertical="top"/>
    </xf>
    <xf numFmtId="0" fontId="35" fillId="11" borderId="0">
      <alignment horizontal="center" vertical="center"/>
    </xf>
    <xf numFmtId="0" fontId="35" fillId="11" borderId="0">
      <alignment horizontal="center" vertical="center"/>
    </xf>
    <xf numFmtId="0" fontId="50" fillId="33" borderId="0">
      <alignment horizontal="center" vertical="center"/>
    </xf>
    <xf numFmtId="0" fontId="35" fillId="11" borderId="0">
      <alignment horizontal="center" vertical="center"/>
    </xf>
    <xf numFmtId="0" fontId="50" fillId="33" borderId="0">
      <alignment horizontal="center" vertical="center"/>
    </xf>
    <xf numFmtId="0" fontId="50" fillId="33" borderId="0">
      <alignment horizontal="center" vertical="center"/>
    </xf>
    <xf numFmtId="0" fontId="50" fillId="33" borderId="0">
      <alignment horizontal="center" vertical="center"/>
    </xf>
    <xf numFmtId="0" fontId="35" fillId="11" borderId="0">
      <alignment horizontal="center" vertical="center"/>
    </xf>
    <xf numFmtId="0" fontId="35" fillId="11" borderId="0">
      <alignment horizontal="center" vertical="center"/>
    </xf>
    <xf numFmtId="0" fontId="35" fillId="11" borderId="0">
      <alignment horizontal="center" vertical="center"/>
    </xf>
    <xf numFmtId="0" fontId="35" fillId="11" borderId="0">
      <alignment horizontal="center" vertical="center"/>
    </xf>
    <xf numFmtId="0" fontId="35" fillId="11" borderId="0">
      <alignment horizontal="center" vertical="center"/>
    </xf>
    <xf numFmtId="0" fontId="50" fillId="33" borderId="0">
      <alignment horizontal="right" vertical="center"/>
    </xf>
    <xf numFmtId="0" fontId="50" fillId="33" borderId="0">
      <alignment horizontal="right" vertical="center"/>
    </xf>
    <xf numFmtId="0" fontId="50" fillId="33" borderId="0">
      <alignment horizontal="right" vertical="center"/>
    </xf>
    <xf numFmtId="9" fontId="0" fillId="0" borderId="0" applyFont="0" applyFill="0" applyBorder="0" applyAlignment="0" applyProtection="0">
      <alignment vertical="center"/>
    </xf>
    <xf numFmtId="0" fontId="35" fillId="11" borderId="0">
      <alignment horizontal="center" vertical="center"/>
    </xf>
    <xf numFmtId="0" fontId="35" fillId="11" borderId="0">
      <alignment horizontal="center" vertical="center"/>
    </xf>
    <xf numFmtId="0" fontId="35" fillId="11" borderId="0">
      <alignment horizontal="center" vertical="center"/>
    </xf>
    <xf numFmtId="0" fontId="35" fillId="11" borderId="0">
      <alignment horizontal="right" vertical="center"/>
    </xf>
    <xf numFmtId="0" fontId="50" fillId="33" borderId="0">
      <alignment horizontal="center" vertical="center"/>
    </xf>
    <xf numFmtId="0" fontId="50" fillId="33" borderId="0">
      <alignment horizontal="center" vertical="center"/>
    </xf>
    <xf numFmtId="0" fontId="50" fillId="33" borderId="0">
      <alignment horizontal="center" vertical="center"/>
    </xf>
    <xf numFmtId="0" fontId="50" fillId="33" borderId="0">
      <alignment horizontal="center" vertical="center"/>
    </xf>
    <xf numFmtId="0" fontId="50" fillId="33" borderId="0">
      <alignment horizontal="center" vertical="center"/>
    </xf>
    <xf numFmtId="0" fontId="35" fillId="11" borderId="0">
      <alignment horizontal="right" vertical="center"/>
    </xf>
    <xf numFmtId="0" fontId="35" fillId="11" borderId="0">
      <alignment horizontal="right" vertical="center"/>
    </xf>
    <xf numFmtId="0" fontId="35" fillId="11" borderId="0">
      <alignment horizontal="right" vertical="center"/>
    </xf>
    <xf numFmtId="0" fontId="35" fillId="11" borderId="0">
      <alignment horizontal="right" vertical="center"/>
    </xf>
    <xf numFmtId="0" fontId="35" fillId="11" borderId="0">
      <alignment horizontal="right" vertical="center"/>
    </xf>
    <xf numFmtId="0" fontId="35" fillId="11" borderId="0">
      <alignment horizontal="center" vertical="center"/>
    </xf>
    <xf numFmtId="0" fontId="35" fillId="11" borderId="0">
      <alignment horizontal="left" vertical="center"/>
    </xf>
    <xf numFmtId="0" fontId="50" fillId="33" borderId="0">
      <alignment horizontal="center" vertical="center"/>
    </xf>
    <xf numFmtId="0" fontId="28" fillId="0" borderId="0">
      <alignment vertical="center"/>
    </xf>
    <xf numFmtId="0" fontId="50" fillId="33" borderId="0">
      <alignment horizontal="center" vertical="center"/>
    </xf>
    <xf numFmtId="0" fontId="35" fillId="11" borderId="0">
      <alignment horizontal="left" vertical="center"/>
    </xf>
    <xf numFmtId="0" fontId="35" fillId="11" borderId="0">
      <alignment horizontal="left"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6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</cellStyleXfs>
  <cellXfs count="68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177" fontId="2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202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>
      <alignment vertical="center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>
      <alignment vertical="center"/>
    </xf>
    <xf numFmtId="0" fontId="1" fillId="4" borderId="2" xfId="0" applyFont="1" applyFill="1" applyBorder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>
      <alignment vertical="center"/>
    </xf>
    <xf numFmtId="176" fontId="1" fillId="6" borderId="4" xfId="0" applyNumberFormat="1" applyFont="1" applyFill="1" applyBorder="1">
      <alignment vertical="center"/>
    </xf>
    <xf numFmtId="177" fontId="1" fillId="6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5" fillId="3" borderId="1" xfId="20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77" fontId="2" fillId="2" borderId="2" xfId="202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2" fillId="2" borderId="7" xfId="202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7" fontId="1" fillId="4" borderId="2" xfId="202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77" fontId="1" fillId="5" borderId="2" xfId="202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14" fontId="2" fillId="2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>
      <alignment vertical="center"/>
    </xf>
    <xf numFmtId="178" fontId="2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177" fontId="10" fillId="0" borderId="15" xfId="0" applyNumberFormat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7" fontId="9" fillId="3" borderId="2" xfId="202" applyNumberFormat="1" applyFont="1" applyFill="1" applyBorder="1" applyAlignment="1">
      <alignment horizontal="center" vertical="center"/>
    </xf>
    <xf numFmtId="177" fontId="10" fillId="3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9" fillId="2" borderId="2" xfId="202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77" fontId="11" fillId="4" borderId="2" xfId="0" applyNumberFormat="1" applyFont="1" applyFill="1" applyBorder="1" applyAlignment="1">
      <alignment horizontal="center" vertical="center" wrapText="1"/>
    </xf>
    <xf numFmtId="177" fontId="9" fillId="2" borderId="2" xfId="202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201" applyFont="1" applyFill="1" applyBorder="1" applyAlignment="1">
      <alignment horizontal="center" vertical="center"/>
    </xf>
    <xf numFmtId="177" fontId="9" fillId="8" borderId="2" xfId="202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" xfId="201" applyFont="1" applyFill="1" applyBorder="1" applyAlignment="1">
      <alignment horizontal="center" vertical="center"/>
    </xf>
    <xf numFmtId="177" fontId="12" fillId="4" borderId="2" xfId="202" applyNumberFormat="1" applyFont="1" applyFill="1" applyBorder="1" applyAlignment="1">
      <alignment horizontal="center" vertical="center"/>
    </xf>
    <xf numFmtId="0" fontId="12" fillId="5" borderId="2" xfId="201" applyFont="1" applyFill="1" applyBorder="1" applyAlignment="1">
      <alignment horizontal="center" vertical="center"/>
    </xf>
    <xf numFmtId="177" fontId="12" fillId="5" borderId="2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2" xfId="202" applyNumberFormat="1" applyFont="1" applyFill="1" applyBorder="1" applyAlignment="1">
      <alignment horizontal="center" vertical="center"/>
    </xf>
    <xf numFmtId="176" fontId="9" fillId="5" borderId="2" xfId="202" applyNumberFormat="1" applyFont="1" applyFill="1" applyBorder="1" applyAlignment="1">
      <alignment horizontal="center" vertical="center"/>
    </xf>
    <xf numFmtId="176" fontId="12" fillId="5" borderId="2" xfId="202" applyNumberFormat="1" applyFont="1" applyFill="1" applyBorder="1" applyAlignment="1">
      <alignment horizontal="center" vertical="center"/>
    </xf>
    <xf numFmtId="0" fontId="9" fillId="0" borderId="12" xfId="201" applyFont="1" applyFill="1" applyBorder="1" applyAlignment="1">
      <alignment horizontal="center" vertical="center"/>
    </xf>
    <xf numFmtId="0" fontId="9" fillId="0" borderId="2" xfId="201" applyFont="1" applyFill="1" applyBorder="1" applyAlignment="1">
      <alignment horizontal="center" vertical="center"/>
    </xf>
    <xf numFmtId="0" fontId="12" fillId="5" borderId="12" xfId="201" applyFont="1" applyFill="1" applyBorder="1" applyAlignment="1">
      <alignment horizontal="center" vertical="center"/>
    </xf>
    <xf numFmtId="0" fontId="9" fillId="2" borderId="12" xfId="202" applyFont="1" applyFill="1" applyBorder="1" applyAlignment="1">
      <alignment horizontal="center" vertical="center"/>
    </xf>
    <xf numFmtId="0" fontId="9" fillId="2" borderId="2" xfId="202" applyFont="1" applyFill="1" applyBorder="1" applyAlignment="1">
      <alignment horizontal="center" vertical="center"/>
    </xf>
    <xf numFmtId="0" fontId="9" fillId="2" borderId="16" xfId="202" applyFont="1" applyFill="1" applyBorder="1" applyAlignment="1">
      <alignment horizontal="center" vertical="center"/>
    </xf>
    <xf numFmtId="0" fontId="9" fillId="2" borderId="3" xfId="202" applyFont="1" applyFill="1" applyBorder="1" applyAlignment="1">
      <alignment horizontal="center" vertical="center"/>
    </xf>
    <xf numFmtId="176" fontId="9" fillId="2" borderId="3" xfId="202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0" fontId="9" fillId="5" borderId="3" xfId="202" applyFont="1" applyFill="1" applyBorder="1" applyAlignment="1">
      <alignment horizontal="center" vertical="center"/>
    </xf>
    <xf numFmtId="176" fontId="9" fillId="5" borderId="3" xfId="202" applyNumberFormat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76" fontId="12" fillId="4" borderId="3" xfId="202" applyNumberFormat="1" applyFont="1" applyFill="1" applyBorder="1" applyAlignment="1">
      <alignment horizontal="center" vertical="center"/>
    </xf>
    <xf numFmtId="177" fontId="12" fillId="4" borderId="3" xfId="20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76" fontId="9" fillId="4" borderId="3" xfId="202" applyNumberFormat="1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9" fillId="6" borderId="4" xfId="0" applyFont="1" applyFill="1" applyBorder="1">
      <alignment vertical="center"/>
    </xf>
    <xf numFmtId="177" fontId="12" fillId="6" borderId="4" xfId="20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177" fontId="14" fillId="0" borderId="0" xfId="0" applyNumberFormat="1" applyFont="1">
      <alignment vertical="center"/>
    </xf>
    <xf numFmtId="0" fontId="1" fillId="0" borderId="0" xfId="0" applyFont="1">
      <alignment vertical="center"/>
    </xf>
    <xf numFmtId="0" fontId="12" fillId="3" borderId="1" xfId="202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7" fontId="10" fillId="9" borderId="2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77" fontId="9" fillId="0" borderId="2" xfId="202" applyNumberFormat="1" applyFont="1" applyFill="1" applyBorder="1" applyAlignment="1">
      <alignment horizontal="center" vertical="center"/>
    </xf>
    <xf numFmtId="177" fontId="9" fillId="7" borderId="2" xfId="202" applyNumberFormat="1" applyFont="1" applyFill="1" applyBorder="1" applyAlignment="1">
      <alignment horizontal="center" vertical="center"/>
    </xf>
    <xf numFmtId="0" fontId="9" fillId="0" borderId="2" xfId="202" applyFont="1" applyFill="1" applyBorder="1" applyAlignment="1">
      <alignment horizontal="center" vertical="center"/>
    </xf>
    <xf numFmtId="0" fontId="9" fillId="2" borderId="7" xfId="202" applyFont="1" applyFill="1" applyBorder="1">
      <alignment vertical="center"/>
    </xf>
    <xf numFmtId="177" fontId="12" fillId="5" borderId="2" xfId="202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0" borderId="7" xfId="202" applyFont="1" applyFill="1" applyBorder="1">
      <alignment vertical="center"/>
    </xf>
    <xf numFmtId="0" fontId="12" fillId="0" borderId="7" xfId="202" applyFont="1" applyFill="1" applyBorder="1">
      <alignment vertical="center"/>
    </xf>
    <xf numFmtId="0" fontId="9" fillId="2" borderId="19" xfId="0" applyFont="1" applyFill="1" applyBorder="1" applyAlignment="1">
      <alignment vertical="center"/>
    </xf>
    <xf numFmtId="176" fontId="12" fillId="5" borderId="3" xfId="202" applyNumberFormat="1" applyFont="1" applyFill="1" applyBorder="1" applyAlignment="1">
      <alignment horizontal="center" vertical="center"/>
    </xf>
    <xf numFmtId="177" fontId="9" fillId="7" borderId="3" xfId="203" applyNumberFormat="1" applyFont="1" applyFill="1" applyBorder="1" applyAlignment="1">
      <alignment horizontal="center" vertical="center"/>
    </xf>
    <xf numFmtId="177" fontId="9" fillId="9" borderId="3" xfId="203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177" fontId="9" fillId="2" borderId="3" xfId="202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177" fontId="12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>
      <alignment vertical="center"/>
    </xf>
    <xf numFmtId="0" fontId="9" fillId="2" borderId="9" xfId="0" applyFont="1" applyFill="1" applyBorder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77" fontId="9" fillId="2" borderId="0" xfId="203" applyNumberFormat="1" applyFont="1" applyFill="1" applyBorder="1" applyAlignment="1">
      <alignment horizontal="center" vertical="center"/>
    </xf>
    <xf numFmtId="0" fontId="9" fillId="0" borderId="0" xfId="175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9" fillId="2" borderId="0" xfId="175" applyFont="1" applyFill="1" applyBorder="1" applyAlignment="1">
      <alignment horizontal="center" vertical="center"/>
    </xf>
    <xf numFmtId="0" fontId="9" fillId="0" borderId="0" xfId="204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177" fontId="12" fillId="2" borderId="0" xfId="203" applyNumberFormat="1" applyFont="1" applyFill="1" applyBorder="1" applyAlignment="1">
      <alignment horizontal="center" vertical="center"/>
    </xf>
    <xf numFmtId="0" fontId="12" fillId="0" borderId="0" xfId="204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9" fillId="2" borderId="0" xfId="203" applyFont="1" applyFill="1" applyBorder="1" applyAlignment="1">
      <alignment horizontal="center" vertical="center"/>
    </xf>
    <xf numFmtId="177" fontId="9" fillId="2" borderId="0" xfId="203" applyNumberFormat="1" applyFont="1" applyFill="1" applyAlignment="1">
      <alignment horizontal="center" vertical="center"/>
    </xf>
    <xf numFmtId="0" fontId="9" fillId="2" borderId="0" xfId="203" applyFont="1" applyFill="1" applyAlignment="1">
      <alignment horizontal="center" vertical="center"/>
    </xf>
    <xf numFmtId="49" fontId="9" fillId="2" borderId="0" xfId="202" applyNumberFormat="1" applyFont="1" applyFill="1" applyBorder="1" applyAlignment="1">
      <alignment horizontal="center" vertical="center"/>
    </xf>
    <xf numFmtId="49" fontId="9" fillId="2" borderId="0" xfId="202" applyNumberFormat="1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177" fontId="14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0" fontId="18" fillId="2" borderId="0" xfId="202" applyFont="1" applyFill="1" applyAlignment="1">
      <alignment horizontal="center" vertical="center"/>
    </xf>
    <xf numFmtId="0" fontId="14" fillId="2" borderId="2" xfId="202" applyFont="1" applyFill="1" applyBorder="1" applyAlignment="1">
      <alignment horizontal="center" vertical="center"/>
    </xf>
    <xf numFmtId="177" fontId="14" fillId="2" borderId="2" xfId="202" applyNumberFormat="1" applyFont="1" applyFill="1" applyBorder="1" applyAlignment="1">
      <alignment horizontal="center" vertical="center"/>
    </xf>
    <xf numFmtId="0" fontId="19" fillId="4" borderId="2" xfId="202" applyFont="1" applyFill="1" applyBorder="1" applyAlignment="1">
      <alignment horizontal="center" vertical="center"/>
    </xf>
    <xf numFmtId="0" fontId="14" fillId="4" borderId="2" xfId="202" applyFont="1" applyFill="1" applyBorder="1" applyAlignment="1">
      <alignment horizontal="center" vertical="center"/>
    </xf>
    <xf numFmtId="177" fontId="14" fillId="4" borderId="2" xfId="202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176" fontId="14" fillId="2" borderId="2" xfId="202" applyNumberFormat="1" applyFont="1" applyFill="1" applyBorder="1" applyAlignment="1">
      <alignment horizontal="center" vertical="center"/>
    </xf>
    <xf numFmtId="177" fontId="19" fillId="4" borderId="2" xfId="202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178" fontId="19" fillId="5" borderId="2" xfId="0" applyNumberFormat="1" applyFont="1" applyFill="1" applyBorder="1" applyAlignment="1">
      <alignment horizontal="center" vertical="center"/>
    </xf>
    <xf numFmtId="176" fontId="19" fillId="5" borderId="2" xfId="202" applyNumberFormat="1" applyFont="1" applyFill="1" applyBorder="1" applyAlignment="1">
      <alignment horizontal="center" vertical="center"/>
    </xf>
    <xf numFmtId="177" fontId="19" fillId="5" borderId="2" xfId="202" applyNumberFormat="1" applyFont="1" applyFill="1" applyBorder="1" applyAlignment="1">
      <alignment horizontal="center" vertical="center"/>
    </xf>
    <xf numFmtId="0" fontId="19" fillId="5" borderId="2" xfId="202" applyFont="1" applyFill="1" applyBorder="1" applyAlignment="1">
      <alignment horizontal="center" vertical="center"/>
    </xf>
    <xf numFmtId="0" fontId="14" fillId="2" borderId="2" xfId="20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3" xfId="202" applyFont="1" applyFill="1" applyBorder="1" applyAlignment="1">
      <alignment horizontal="center" vertical="center"/>
    </xf>
    <xf numFmtId="177" fontId="19" fillId="4" borderId="3" xfId="202" applyNumberFormat="1" applyFont="1" applyFill="1" applyBorder="1" applyAlignment="1">
      <alignment horizontal="center" vertical="center"/>
    </xf>
    <xf numFmtId="176" fontId="19" fillId="4" borderId="3" xfId="202" applyNumberFormat="1" applyFont="1" applyFill="1" applyBorder="1" applyAlignment="1">
      <alignment horizontal="center" vertical="center"/>
    </xf>
    <xf numFmtId="0" fontId="14" fillId="4" borderId="15" xfId="0" applyFont="1" applyFill="1" applyBorder="1">
      <alignment vertical="center"/>
    </xf>
    <xf numFmtId="0" fontId="19" fillId="6" borderId="4" xfId="0" applyFont="1" applyFill="1" applyBorder="1" applyAlignment="1">
      <alignment horizontal="center" vertical="center"/>
    </xf>
    <xf numFmtId="177" fontId="19" fillId="6" borderId="4" xfId="0" applyNumberFormat="1" applyFont="1" applyFill="1" applyBorder="1" applyAlignment="1">
      <alignment horizontal="center" vertical="center"/>
    </xf>
    <xf numFmtId="177" fontId="17" fillId="2" borderId="2" xfId="202" applyNumberFormat="1" applyFont="1" applyFill="1" applyBorder="1" applyAlignment="1">
      <alignment horizontal="center" vertical="center"/>
    </xf>
    <xf numFmtId="0" fontId="14" fillId="2" borderId="7" xfId="202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7" xfId="202" applyFont="1" applyFill="1" applyBorder="1" applyAlignment="1">
      <alignment horizontal="center" vertical="center"/>
    </xf>
    <xf numFmtId="0" fontId="19" fillId="2" borderId="2" xfId="202" applyFont="1" applyFill="1" applyBorder="1" applyAlignment="1">
      <alignment horizontal="center" vertical="center"/>
    </xf>
    <xf numFmtId="177" fontId="17" fillId="2" borderId="2" xfId="0" applyNumberFormat="1" applyFont="1" applyFill="1" applyBorder="1" applyAlignment="1">
      <alignment horizontal="center" vertical="center"/>
    </xf>
    <xf numFmtId="0" fontId="19" fillId="2" borderId="7" xfId="202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7" xfId="0" applyFont="1" applyFill="1" applyBorder="1">
      <alignment vertical="center"/>
    </xf>
    <xf numFmtId="0" fontId="14" fillId="2" borderId="19" xfId="0" applyFont="1" applyFill="1" applyBorder="1">
      <alignment vertical="center"/>
    </xf>
    <xf numFmtId="177" fontId="19" fillId="4" borderId="15" xfId="0" applyNumberFormat="1" applyFont="1" applyFill="1" applyBorder="1">
      <alignment vertical="center"/>
    </xf>
    <xf numFmtId="0" fontId="14" fillId="2" borderId="20" xfId="0" applyFont="1" applyFill="1" applyBorder="1">
      <alignment vertical="center"/>
    </xf>
    <xf numFmtId="177" fontId="21" fillId="2" borderId="4" xfId="0" applyNumberFormat="1" applyFont="1" applyFill="1" applyBorder="1" applyAlignment="1">
      <alignment horizontal="center" vertical="center"/>
    </xf>
    <xf numFmtId="0" fontId="14" fillId="2" borderId="4" xfId="202" applyFont="1" applyFill="1" applyBorder="1" applyAlignment="1">
      <alignment horizontal="center" vertical="center"/>
    </xf>
    <xf numFmtId="0" fontId="14" fillId="2" borderId="9" xfId="0" applyFont="1" applyFill="1" applyBorder="1">
      <alignment vertical="center"/>
    </xf>
    <xf numFmtId="177" fontId="17" fillId="0" borderId="0" xfId="0" applyNumberFormat="1" applyFont="1">
      <alignment vertical="center"/>
    </xf>
    <xf numFmtId="0" fontId="22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23" fillId="0" borderId="0" xfId="0" applyFont="1" applyFill="1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177" fontId="22" fillId="0" borderId="0" xfId="0" applyNumberFormat="1" applyFont="1" applyFill="1" applyAlignment="1">
      <alignment vertical="center"/>
    </xf>
    <xf numFmtId="176" fontId="22" fillId="0" borderId="0" xfId="0" applyNumberFormat="1" applyFont="1" applyFill="1" applyAlignment="1">
      <alignment vertical="center"/>
    </xf>
    <xf numFmtId="177" fontId="22" fillId="2" borderId="0" xfId="0" applyNumberFormat="1" applyFont="1" applyFill="1" applyAlignment="1">
      <alignment vertical="center"/>
    </xf>
    <xf numFmtId="0" fontId="24" fillId="0" borderId="0" xfId="202" applyFont="1" applyFill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179" fontId="22" fillId="0" borderId="2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177" fontId="22" fillId="0" borderId="15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179" fontId="22" fillId="5" borderId="2" xfId="0" applyNumberFormat="1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177" fontId="22" fillId="5" borderId="15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202" applyFont="1" applyFill="1" applyBorder="1" applyAlignment="1">
      <alignment horizontal="center" vertical="center"/>
    </xf>
    <xf numFmtId="178" fontId="9" fillId="3" borderId="2" xfId="0" applyNumberFormat="1" applyFont="1" applyFill="1" applyBorder="1" applyAlignment="1">
      <alignment horizontal="center" vertical="center"/>
    </xf>
    <xf numFmtId="176" fontId="9" fillId="3" borderId="2" xfId="202" applyNumberFormat="1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left" vertical="center"/>
    </xf>
    <xf numFmtId="0" fontId="22" fillId="3" borderId="21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177" fontId="22" fillId="2" borderId="15" xfId="0" applyNumberFormat="1" applyFont="1" applyFill="1" applyBorder="1" applyAlignment="1">
      <alignment horizontal="center" vertical="center"/>
    </xf>
    <xf numFmtId="177" fontId="22" fillId="3" borderId="15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center" vertical="center"/>
    </xf>
    <xf numFmtId="179" fontId="23" fillId="5" borderId="2" xfId="0" applyNumberFormat="1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177" fontId="23" fillId="5" borderId="15" xfId="0" applyNumberFormat="1" applyFont="1" applyFill="1" applyBorder="1" applyAlignment="1">
      <alignment horizontal="center" vertical="center"/>
    </xf>
    <xf numFmtId="180" fontId="22" fillId="0" borderId="2" xfId="0" applyNumberFormat="1" applyFont="1" applyFill="1" applyBorder="1" applyAlignment="1">
      <alignment horizontal="center" vertical="center"/>
    </xf>
    <xf numFmtId="180" fontId="23" fillId="5" borderId="2" xfId="0" applyNumberFormat="1" applyFont="1" applyFill="1" applyBorder="1" applyAlignment="1">
      <alignment horizontal="center" vertical="center"/>
    </xf>
    <xf numFmtId="0" fontId="22" fillId="0" borderId="2" xfId="202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left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177" fontId="23" fillId="5" borderId="21" xfId="0" applyNumberFormat="1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center" vertical="center"/>
    </xf>
    <xf numFmtId="179" fontId="23" fillId="6" borderId="4" xfId="0" applyNumberFormat="1" applyFont="1" applyFill="1" applyBorder="1" applyAlignment="1">
      <alignment horizontal="center" vertical="center"/>
    </xf>
    <xf numFmtId="177" fontId="23" fillId="6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2" fillId="0" borderId="0" xfId="0" applyFont="1">
      <alignment vertical="center"/>
    </xf>
    <xf numFmtId="177" fontId="22" fillId="0" borderId="0" xfId="0" applyNumberFormat="1" applyFont="1">
      <alignment vertical="center"/>
    </xf>
    <xf numFmtId="0" fontId="23" fillId="0" borderId="0" xfId="0" applyFont="1" applyFill="1" applyAlignment="1">
      <alignment horizontal="center" vertical="center"/>
    </xf>
    <xf numFmtId="177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2" fillId="0" borderId="22" xfId="0" applyFont="1" applyFill="1" applyBorder="1" applyAlignment="1">
      <alignment horizontal="left" vertical="center"/>
    </xf>
    <xf numFmtId="179" fontId="22" fillId="0" borderId="0" xfId="0" applyNumberFormat="1" applyFont="1" applyFill="1" applyAlignment="1">
      <alignment horizontal="left" vertical="center"/>
    </xf>
    <xf numFmtId="0" fontId="24" fillId="2" borderId="0" xfId="202" applyFont="1" applyFill="1" applyAlignment="1">
      <alignment horizontal="center" vertical="center"/>
    </xf>
    <xf numFmtId="0" fontId="12" fillId="2" borderId="1" xfId="202" applyFont="1" applyFill="1" applyBorder="1" applyAlignment="1">
      <alignment horizontal="center" vertical="center" wrapText="1"/>
    </xf>
    <xf numFmtId="176" fontId="22" fillId="0" borderId="15" xfId="20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177" fontId="22" fillId="2" borderId="2" xfId="0" applyNumberFormat="1" applyFont="1" applyFill="1" applyBorder="1" applyAlignment="1">
      <alignment horizontal="center" vertical="center"/>
    </xf>
    <xf numFmtId="0" fontId="22" fillId="0" borderId="7" xfId="202" applyFont="1" applyFill="1" applyBorder="1" applyAlignment="1">
      <alignment vertical="center"/>
    </xf>
    <xf numFmtId="176" fontId="22" fillId="5" borderId="15" xfId="202" applyNumberFormat="1" applyFont="1" applyFill="1" applyBorder="1" applyAlignment="1">
      <alignment horizontal="center" vertical="center"/>
    </xf>
    <xf numFmtId="177" fontId="22" fillId="5" borderId="2" xfId="0" applyNumberFormat="1" applyFont="1" applyFill="1" applyBorder="1" applyAlignment="1">
      <alignment horizontal="center" vertical="center"/>
    </xf>
    <xf numFmtId="0" fontId="22" fillId="0" borderId="7" xfId="202" applyFont="1" applyFill="1" applyBorder="1" applyAlignment="1">
      <alignment horizontal="center" vertical="center"/>
    </xf>
    <xf numFmtId="177" fontId="22" fillId="0" borderId="3" xfId="0" applyNumberFormat="1" applyFont="1" applyFill="1" applyBorder="1" applyAlignment="1">
      <alignment horizontal="center" vertical="center"/>
    </xf>
    <xf numFmtId="177" fontId="22" fillId="0" borderId="13" xfId="0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>
      <alignment horizontal="center" vertical="center"/>
    </xf>
    <xf numFmtId="0" fontId="22" fillId="0" borderId="15" xfId="202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176" fontId="22" fillId="3" borderId="15" xfId="202" applyNumberFormat="1" applyFont="1" applyFill="1" applyBorder="1" applyAlignment="1">
      <alignment horizontal="center" vertical="center"/>
    </xf>
    <xf numFmtId="0" fontId="22" fillId="0" borderId="3" xfId="202" applyFont="1" applyFill="1" applyBorder="1" applyAlignment="1">
      <alignment horizontal="center" vertical="center"/>
    </xf>
    <xf numFmtId="0" fontId="23" fillId="2" borderId="7" xfId="202" applyFont="1" applyFill="1" applyBorder="1" applyAlignment="1">
      <alignment vertical="center"/>
    </xf>
    <xf numFmtId="0" fontId="22" fillId="2" borderId="2" xfId="202" applyFont="1" applyFill="1" applyBorder="1" applyAlignment="1">
      <alignment horizontal="center" vertical="center"/>
    </xf>
    <xf numFmtId="0" fontId="22" fillId="2" borderId="7" xfId="202" applyFont="1" applyFill="1" applyBorder="1" applyAlignment="1">
      <alignment vertical="center"/>
    </xf>
    <xf numFmtId="0" fontId="22" fillId="0" borderId="0" xfId="0" applyFont="1" applyFill="1">
      <alignment vertical="center"/>
    </xf>
    <xf numFmtId="0" fontId="23" fillId="2" borderId="19" xfId="0" applyFont="1" applyFill="1" applyBorder="1" applyAlignment="1">
      <alignment horizontal="center" vertical="center"/>
    </xf>
    <xf numFmtId="177" fontId="23" fillId="2" borderId="2" xfId="0" applyNumberFormat="1" applyFont="1" applyFill="1" applyBorder="1" applyAlignment="1">
      <alignment horizontal="center" vertical="center"/>
    </xf>
    <xf numFmtId="0" fontId="23" fillId="0" borderId="21" xfId="202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77" fontId="22" fillId="2" borderId="0" xfId="0" applyNumberFormat="1" applyFont="1" applyFill="1">
      <alignment vertical="center"/>
    </xf>
    <xf numFmtId="181" fontId="22" fillId="0" borderId="0" xfId="0" applyNumberFormat="1" applyFont="1" applyFill="1" applyAlignment="1">
      <alignment horizontal="center" vertical="center"/>
    </xf>
    <xf numFmtId="178" fontId="22" fillId="0" borderId="0" xfId="0" applyNumberFormat="1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3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" fillId="3" borderId="1" xfId="202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2" fillId="2" borderId="7" xfId="0" applyFont="1" applyFill="1" applyBorder="1" applyAlignment="1">
      <alignment horizontal="left" vertical="center"/>
    </xf>
    <xf numFmtId="177" fontId="12" fillId="4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 wrapText="1"/>
    </xf>
    <xf numFmtId="0" fontId="23" fillId="2" borderId="19" xfId="0" applyFont="1" applyFill="1" applyBorder="1" applyAlignment="1">
      <alignment horizontal="left" vertical="center" wrapText="1"/>
    </xf>
    <xf numFmtId="177" fontId="12" fillId="2" borderId="9" xfId="202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Fill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9" fillId="0" borderId="0" xfId="0" applyFont="1" applyFill="1">
      <alignment vertical="center"/>
    </xf>
    <xf numFmtId="0" fontId="12" fillId="0" borderId="0" xfId="0" applyFont="1" applyFill="1">
      <alignment vertical="center"/>
    </xf>
    <xf numFmtId="177" fontId="22" fillId="0" borderId="0" xfId="0" applyNumberFormat="1" applyFont="1" applyFill="1">
      <alignment vertical="center"/>
    </xf>
    <xf numFmtId="0" fontId="24" fillId="0" borderId="0" xfId="0" applyFont="1" applyFill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177" fontId="23" fillId="4" borderId="2" xfId="0" applyNumberFormat="1" applyFont="1" applyFill="1" applyBorder="1" applyAlignment="1">
      <alignment horizontal="center" vertical="center"/>
    </xf>
    <xf numFmtId="178" fontId="23" fillId="4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177" fontId="22" fillId="3" borderId="2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178" fontId="22" fillId="2" borderId="2" xfId="0" applyNumberFormat="1" applyFont="1" applyFill="1" applyBorder="1" applyAlignment="1">
      <alignment horizontal="center" vertical="center"/>
    </xf>
    <xf numFmtId="0" fontId="22" fillId="2" borderId="2" xfId="201" applyFont="1" applyFill="1" applyBorder="1" applyAlignment="1">
      <alignment horizontal="center" vertical="center"/>
    </xf>
    <xf numFmtId="177" fontId="22" fillId="2" borderId="2" xfId="201" applyNumberFormat="1" applyFont="1" applyFill="1" applyBorder="1" applyAlignment="1">
      <alignment horizontal="center" vertical="center"/>
    </xf>
    <xf numFmtId="176" fontId="22" fillId="2" borderId="2" xfId="201" applyNumberFormat="1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177" fontId="23" fillId="4" borderId="3" xfId="0" applyNumberFormat="1" applyFont="1" applyFill="1" applyBorder="1" applyAlignment="1">
      <alignment horizontal="center" vertical="center"/>
    </xf>
    <xf numFmtId="178" fontId="23" fillId="4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23" fillId="5" borderId="3" xfId="0" applyNumberFormat="1" applyFont="1" applyFill="1" applyBorder="1" applyAlignment="1">
      <alignment horizontal="center" vertical="center"/>
    </xf>
    <xf numFmtId="177" fontId="23" fillId="5" borderId="2" xfId="0" applyNumberFormat="1" applyFont="1" applyFill="1" applyBorder="1" applyAlignment="1">
      <alignment horizontal="center" vertical="center"/>
    </xf>
    <xf numFmtId="176" fontId="22" fillId="0" borderId="2" xfId="202" applyNumberFormat="1" applyFont="1" applyFill="1" applyBorder="1" applyAlignment="1">
      <alignment horizontal="center" vertical="center"/>
    </xf>
    <xf numFmtId="177" fontId="22" fillId="0" borderId="2" xfId="202" applyNumberFormat="1" applyFont="1" applyFill="1" applyBorder="1" applyAlignment="1">
      <alignment horizontal="center" vertical="center"/>
    </xf>
    <xf numFmtId="178" fontId="23" fillId="4" borderId="2" xfId="202" applyNumberFormat="1" applyFont="1" applyFill="1" applyBorder="1" applyAlignment="1">
      <alignment horizontal="center" vertical="center"/>
    </xf>
    <xf numFmtId="177" fontId="23" fillId="4" borderId="2" xfId="202" applyNumberFormat="1" applyFont="1" applyFill="1" applyBorder="1" applyAlignment="1">
      <alignment horizontal="center" vertical="center"/>
    </xf>
    <xf numFmtId="177" fontId="22" fillId="2" borderId="3" xfId="202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177" fontId="22" fillId="2" borderId="24" xfId="202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77" fontId="22" fillId="2" borderId="2" xfId="202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76" fontId="22" fillId="2" borderId="2" xfId="202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78" fontId="23" fillId="4" borderId="3" xfId="202" applyNumberFormat="1" applyFont="1" applyFill="1" applyBorder="1" applyAlignment="1">
      <alignment horizontal="center" vertical="center"/>
    </xf>
    <xf numFmtId="177" fontId="23" fillId="4" borderId="3" xfId="202" applyNumberFormat="1" applyFont="1" applyFill="1" applyBorder="1" applyAlignment="1">
      <alignment horizontal="center" vertical="center"/>
    </xf>
    <xf numFmtId="176" fontId="22" fillId="0" borderId="3" xfId="202" applyNumberFormat="1" applyFont="1" applyFill="1" applyBorder="1" applyAlignment="1">
      <alignment horizontal="center" vertical="center"/>
    </xf>
    <xf numFmtId="177" fontId="22" fillId="0" borderId="3" xfId="202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176" fontId="23" fillId="5" borderId="3" xfId="202" applyNumberFormat="1" applyFont="1" applyFill="1" applyBorder="1" applyAlignment="1">
      <alignment horizontal="center" vertical="center"/>
    </xf>
    <xf numFmtId="177" fontId="23" fillId="5" borderId="3" xfId="202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76" fontId="23" fillId="5" borderId="2" xfId="202" applyNumberFormat="1" applyFont="1" applyFill="1" applyBorder="1" applyAlignment="1">
      <alignment horizontal="center" vertical="center"/>
    </xf>
    <xf numFmtId="177" fontId="23" fillId="5" borderId="2" xfId="202" applyNumberFormat="1" applyFont="1" applyFill="1" applyBorder="1" applyAlignment="1">
      <alignment horizontal="center" vertical="center"/>
    </xf>
    <xf numFmtId="177" fontId="23" fillId="2" borderId="25" xfId="0" applyNumberFormat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49" fontId="12" fillId="2" borderId="0" xfId="0" applyNumberFormat="1" applyFont="1" applyFill="1">
      <alignment vertical="center"/>
    </xf>
    <xf numFmtId="10" fontId="9" fillId="2" borderId="0" xfId="0" applyNumberFormat="1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0" fontId="12" fillId="2" borderId="0" xfId="0" applyNumberFormat="1" applyFont="1" applyFill="1">
      <alignment vertical="center"/>
    </xf>
    <xf numFmtId="176" fontId="9" fillId="2" borderId="0" xfId="0" applyNumberFormat="1" applyFont="1" applyFill="1">
      <alignment vertical="center"/>
    </xf>
    <xf numFmtId="177" fontId="9" fillId="2" borderId="0" xfId="0" applyNumberFormat="1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27" fillId="2" borderId="0" xfId="202" applyFont="1" applyFill="1" applyAlignment="1">
      <alignment horizontal="center" vertical="center"/>
    </xf>
    <xf numFmtId="0" fontId="12" fillId="4" borderId="2" xfId="202" applyFont="1" applyFill="1" applyBorder="1" applyAlignment="1">
      <alignment horizontal="center" vertical="center"/>
    </xf>
    <xf numFmtId="0" fontId="9" fillId="4" borderId="2" xfId="202" applyFont="1" applyFill="1" applyBorder="1" applyAlignment="1">
      <alignment horizontal="center" vertical="center"/>
    </xf>
    <xf numFmtId="176" fontId="9" fillId="4" borderId="2" xfId="202" applyNumberFormat="1" applyFont="1" applyFill="1" applyBorder="1" applyAlignment="1">
      <alignment horizontal="center" vertical="center"/>
    </xf>
    <xf numFmtId="177" fontId="9" fillId="4" borderId="2" xfId="202" applyNumberFormat="1" applyFont="1" applyFill="1" applyBorder="1" applyAlignment="1">
      <alignment horizontal="center" vertical="center"/>
    </xf>
    <xf numFmtId="176" fontId="12" fillId="4" borderId="2" xfId="20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2" fillId="4" borderId="2" xfId="201" applyFont="1" applyFill="1" applyBorder="1" applyAlignment="1">
      <alignment horizontal="center" vertical="center"/>
    </xf>
    <xf numFmtId="0" fontId="9" fillId="3" borderId="1" xfId="202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7" fillId="7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Border="1">
      <alignment vertical="center"/>
    </xf>
    <xf numFmtId="0" fontId="9" fillId="2" borderId="7" xfId="202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177" fontId="9" fillId="10" borderId="2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0" fontId="9" fillId="2" borderId="2" xfId="20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3" borderId="2" xfId="201" applyFont="1" applyFill="1" applyBorder="1" applyAlignment="1">
      <alignment horizontal="center" vertical="center"/>
    </xf>
    <xf numFmtId="0" fontId="12" fillId="7" borderId="2" xfId="201" applyFont="1" applyFill="1" applyBorder="1" applyAlignment="1">
      <alignment horizontal="center" vertical="center"/>
    </xf>
    <xf numFmtId="176" fontId="12" fillId="7" borderId="2" xfId="202" applyNumberFormat="1" applyFont="1" applyFill="1" applyBorder="1" applyAlignment="1">
      <alignment horizontal="center" vertical="center"/>
    </xf>
    <xf numFmtId="177" fontId="12" fillId="7" borderId="2" xfId="202" applyNumberFormat="1" applyFont="1" applyFill="1" applyBorder="1" applyAlignment="1">
      <alignment horizontal="center" vertical="center"/>
    </xf>
    <xf numFmtId="0" fontId="9" fillId="4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left" vertical="top" wrapText="1"/>
    </xf>
    <xf numFmtId="49" fontId="9" fillId="2" borderId="0" xfId="18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9" fillId="2" borderId="7" xfId="202" applyFont="1" applyFill="1" applyBorder="1" applyAlignment="1">
      <alignment horizontal="left" vertical="center" wrapText="1"/>
    </xf>
    <xf numFmtId="14" fontId="9" fillId="2" borderId="7" xfId="0" applyNumberFormat="1" applyFont="1" applyFill="1" applyBorder="1" applyAlignment="1">
      <alignment horizontal="left" vertical="center" wrapText="1"/>
    </xf>
    <xf numFmtId="0" fontId="12" fillId="2" borderId="7" xfId="202" applyFont="1" applyFill="1" applyBorder="1" applyAlignment="1">
      <alignment horizontal="center" vertical="center" wrapText="1"/>
    </xf>
    <xf numFmtId="177" fontId="9" fillId="2" borderId="2" xfId="203" applyNumberFormat="1" applyFont="1" applyFill="1" applyBorder="1" applyAlignment="1">
      <alignment horizontal="center" vertical="center"/>
    </xf>
    <xf numFmtId="0" fontId="9" fillId="2" borderId="7" xfId="202" applyFont="1" applyFill="1" applyBorder="1" applyAlignment="1">
      <alignment vertical="center" wrapText="1"/>
    </xf>
    <xf numFmtId="0" fontId="9" fillId="2" borderId="23" xfId="0" applyFont="1" applyFill="1" applyBorder="1">
      <alignment vertical="center"/>
    </xf>
    <xf numFmtId="0" fontId="9" fillId="2" borderId="0" xfId="202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2" xfId="202" applyFont="1" applyFill="1" applyBorder="1" applyAlignment="1">
      <alignment horizontal="center" vertical="center"/>
    </xf>
    <xf numFmtId="0" fontId="12" fillId="2" borderId="2" xfId="202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" xfId="202" applyFont="1" applyFill="1" applyBorder="1" applyAlignment="1">
      <alignment horizontal="center" vertical="center"/>
    </xf>
    <xf numFmtId="0" fontId="9" fillId="7" borderId="2" xfId="201" applyFont="1" applyFill="1" applyBorder="1" applyAlignment="1">
      <alignment horizontal="center" vertical="center"/>
    </xf>
    <xf numFmtId="0" fontId="9" fillId="4" borderId="2" xfId="201" applyFont="1" applyFill="1" applyBorder="1" applyAlignment="1">
      <alignment horizontal="center" vertical="center"/>
    </xf>
    <xf numFmtId="49" fontId="9" fillId="2" borderId="2" xfId="201" applyNumberFormat="1" applyFont="1" applyFill="1" applyBorder="1" applyAlignment="1">
      <alignment horizontal="center" vertical="center"/>
    </xf>
    <xf numFmtId="0" fontId="9" fillId="2" borderId="2" xfId="201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/>
    </xf>
    <xf numFmtId="0" fontId="9" fillId="2" borderId="2" xfId="20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7" fontId="9" fillId="0" borderId="2" xfId="201" applyNumberFormat="1" applyFont="1" applyFill="1" applyBorder="1" applyAlignment="1">
      <alignment horizontal="center" vertical="center"/>
    </xf>
    <xf numFmtId="176" fontId="9" fillId="0" borderId="2" xfId="201" applyNumberFormat="1" applyFont="1" applyFill="1" applyBorder="1" applyAlignment="1">
      <alignment horizontal="center" vertical="center"/>
    </xf>
    <xf numFmtId="177" fontId="9" fillId="3" borderId="2" xfId="201" applyNumberFormat="1" applyFont="1" applyFill="1" applyBorder="1" applyAlignment="1">
      <alignment horizontal="center" vertical="center"/>
    </xf>
    <xf numFmtId="177" fontId="9" fillId="2" borderId="2" xfId="201" applyNumberFormat="1" applyFont="1" applyFill="1" applyBorder="1" applyAlignment="1">
      <alignment horizontal="center" vertical="center"/>
    </xf>
    <xf numFmtId="176" fontId="9" fillId="2" borderId="2" xfId="201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/>
    </xf>
    <xf numFmtId="177" fontId="12" fillId="4" borderId="2" xfId="201" applyNumberFormat="1" applyFont="1" applyFill="1" applyBorder="1" applyAlignment="1">
      <alignment horizontal="center" vertical="center"/>
    </xf>
    <xf numFmtId="176" fontId="12" fillId="4" borderId="2" xfId="201" applyNumberFormat="1" applyFont="1" applyFill="1" applyBorder="1" applyAlignment="1">
      <alignment horizontal="center" vertical="center"/>
    </xf>
    <xf numFmtId="10" fontId="9" fillId="2" borderId="2" xfId="202" applyNumberFormat="1" applyFont="1" applyFill="1" applyBorder="1" applyAlignment="1">
      <alignment horizontal="center" vertical="center"/>
    </xf>
    <xf numFmtId="10" fontId="9" fillId="2" borderId="2" xfId="201" applyNumberFormat="1" applyFont="1" applyFill="1" applyBorder="1" applyAlignment="1">
      <alignment horizontal="center" vertical="center"/>
    </xf>
    <xf numFmtId="49" fontId="12" fillId="4" borderId="2" xfId="201" applyNumberFormat="1" applyFont="1" applyFill="1" applyBorder="1" applyAlignment="1">
      <alignment horizontal="center" vertical="center"/>
    </xf>
    <xf numFmtId="49" fontId="12" fillId="4" borderId="2" xfId="202" applyNumberFormat="1" applyFont="1" applyFill="1" applyBorder="1" applyAlignment="1">
      <alignment horizontal="center" vertical="center"/>
    </xf>
    <xf numFmtId="10" fontId="9" fillId="0" borderId="2" xfId="202" applyNumberFormat="1" applyFont="1" applyFill="1" applyBorder="1" applyAlignment="1">
      <alignment horizontal="center" vertical="center"/>
    </xf>
    <xf numFmtId="49" fontId="9" fillId="0" borderId="2" xfId="202" applyNumberFormat="1" applyFont="1" applyFill="1" applyBorder="1" applyAlignment="1">
      <alignment horizontal="center" vertical="center"/>
    </xf>
    <xf numFmtId="0" fontId="12" fillId="6" borderId="4" xfId="202" applyFont="1" applyFill="1" applyBorder="1" applyAlignment="1">
      <alignment horizontal="center" vertical="center"/>
    </xf>
    <xf numFmtId="0" fontId="9" fillId="6" borderId="4" xfId="202" applyFont="1" applyFill="1" applyBorder="1" applyAlignment="1">
      <alignment horizontal="center" vertical="center"/>
    </xf>
    <xf numFmtId="176" fontId="12" fillId="6" borderId="4" xfId="202" applyNumberFormat="1" applyFont="1" applyFill="1" applyBorder="1" applyAlignment="1">
      <alignment horizontal="center" vertical="center"/>
    </xf>
    <xf numFmtId="177" fontId="12" fillId="2" borderId="0" xfId="0" applyNumberFormat="1" applyFont="1" applyFill="1" applyAlignment="1">
      <alignment horizontal="center" vertical="center"/>
    </xf>
    <xf numFmtId="177" fontId="12" fillId="2" borderId="0" xfId="0" applyNumberFormat="1" applyFont="1" applyFill="1">
      <alignment vertical="center"/>
    </xf>
    <xf numFmtId="0" fontId="9" fillId="0" borderId="2" xfId="0" applyFont="1" applyBorder="1" applyAlignment="1">
      <alignment horizontal="center" vertical="center"/>
    </xf>
    <xf numFmtId="0" fontId="6" fillId="2" borderId="26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12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49" fontId="22" fillId="0" borderId="0" xfId="180" applyNumberFormat="1" applyFont="1" applyFill="1" applyBorder="1" applyAlignment="1">
      <alignment horizontal="center" vertical="center"/>
    </xf>
    <xf numFmtId="0" fontId="9" fillId="2" borderId="7" xfId="202" applyFont="1" applyFill="1" applyBorder="1" applyAlignment="1">
      <alignment horizontal="center" vertical="center"/>
    </xf>
    <xf numFmtId="176" fontId="9" fillId="7" borderId="2" xfId="202" applyNumberFormat="1" applyFont="1" applyFill="1" applyBorder="1" applyAlignment="1">
      <alignment horizontal="center" vertical="center"/>
    </xf>
    <xf numFmtId="10" fontId="9" fillId="0" borderId="2" xfId="201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vertical="center" wrapText="1"/>
    </xf>
    <xf numFmtId="49" fontId="9" fillId="2" borderId="7" xfId="0" applyNumberFormat="1" applyFont="1" applyFill="1" applyBorder="1" applyAlignment="1">
      <alignment vertical="center" wrapText="1"/>
    </xf>
    <xf numFmtId="0" fontId="0" fillId="0" borderId="7" xfId="0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10" fontId="9" fillId="2" borderId="7" xfId="0" applyNumberFormat="1" applyFont="1" applyFill="1" applyBorder="1" applyAlignment="1">
      <alignment vertical="center" wrapText="1"/>
    </xf>
    <xf numFmtId="10" fontId="12" fillId="2" borderId="7" xfId="0" applyNumberFormat="1" applyFont="1" applyFill="1" applyBorder="1" applyAlignment="1">
      <alignment vertical="center" wrapText="1"/>
    </xf>
    <xf numFmtId="177" fontId="9" fillId="2" borderId="4" xfId="202" applyNumberFormat="1" applyFont="1" applyFill="1" applyBorder="1" applyAlignment="1">
      <alignment horizontal="center" vertical="center"/>
    </xf>
    <xf numFmtId="0" fontId="12" fillId="2" borderId="4" xfId="202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78" fontId="9" fillId="2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7" fillId="0" borderId="28" xfId="202" applyFont="1" applyBorder="1" applyAlignment="1">
      <alignment horizontal="center" vertical="center"/>
    </xf>
    <xf numFmtId="0" fontId="22" fillId="0" borderId="3" xfId="201" applyFont="1" applyBorder="1" applyAlignment="1">
      <alignment horizontal="center" vertical="center"/>
    </xf>
    <xf numFmtId="0" fontId="22" fillId="0" borderId="2" xfId="201" applyFont="1" applyBorder="1" applyAlignment="1">
      <alignment horizontal="center" vertical="center"/>
    </xf>
    <xf numFmtId="177" fontId="22" fillId="0" borderId="2" xfId="201" applyNumberFormat="1" applyFont="1" applyBorder="1" applyAlignment="1">
      <alignment horizontal="center" vertical="center"/>
    </xf>
    <xf numFmtId="0" fontId="9" fillId="0" borderId="2" xfId="201" applyFont="1" applyBorder="1" applyAlignment="1">
      <alignment horizontal="center" vertical="center"/>
    </xf>
    <xf numFmtId="177" fontId="9" fillId="0" borderId="2" xfId="201" applyNumberFormat="1" applyFont="1" applyBorder="1" applyAlignment="1">
      <alignment horizontal="center" vertical="center"/>
    </xf>
    <xf numFmtId="0" fontId="9" fillId="0" borderId="3" xfId="201" applyFont="1" applyFill="1" applyBorder="1" applyAlignment="1">
      <alignment horizontal="center" vertical="center"/>
    </xf>
    <xf numFmtId="178" fontId="23" fillId="2" borderId="3" xfId="0" applyNumberFormat="1" applyFont="1" applyFill="1" applyBorder="1" applyAlignment="1">
      <alignment horizontal="center" vertical="center"/>
    </xf>
    <xf numFmtId="177" fontId="22" fillId="2" borderId="3" xfId="0" applyNumberFormat="1" applyFont="1" applyFill="1" applyBorder="1" applyAlignment="1">
      <alignment horizontal="center" vertical="center"/>
    </xf>
    <xf numFmtId="176" fontId="22" fillId="2" borderId="3" xfId="0" applyNumberFormat="1" applyFont="1" applyFill="1" applyBorder="1" applyAlignment="1">
      <alignment horizontal="center" vertical="center"/>
    </xf>
    <xf numFmtId="177" fontId="23" fillId="4" borderId="2" xfId="201" applyNumberFormat="1" applyFont="1" applyFill="1" applyBorder="1" applyAlignment="1">
      <alignment horizontal="center" vertical="center"/>
    </xf>
    <xf numFmtId="0" fontId="9" fillId="0" borderId="3" xfId="201" applyFont="1" applyBorder="1" applyAlignment="1">
      <alignment horizontal="center" vertical="center"/>
    </xf>
    <xf numFmtId="0" fontId="12" fillId="4" borderId="3" xfId="201" applyFont="1" applyFill="1" applyBorder="1" applyAlignment="1">
      <alignment horizontal="center" vertical="center"/>
    </xf>
    <xf numFmtId="0" fontId="9" fillId="0" borderId="2" xfId="202" applyFont="1" applyBorder="1" applyAlignment="1">
      <alignment horizontal="center" vertical="center"/>
    </xf>
    <xf numFmtId="0" fontId="12" fillId="5" borderId="3" xfId="201" applyFont="1" applyFill="1" applyBorder="1" applyAlignment="1">
      <alignment horizontal="center" vertical="center"/>
    </xf>
    <xf numFmtId="177" fontId="12" fillId="5" borderId="2" xfId="201" applyNumberFormat="1" applyFont="1" applyFill="1" applyBorder="1" applyAlignment="1">
      <alignment horizontal="center" vertical="center"/>
    </xf>
    <xf numFmtId="0" fontId="9" fillId="2" borderId="3" xfId="201" applyFont="1" applyFill="1" applyBorder="1" applyAlignment="1">
      <alignment horizontal="center" vertical="center"/>
    </xf>
    <xf numFmtId="0" fontId="22" fillId="4" borderId="2" xfId="201" applyFont="1" applyFill="1" applyBorder="1" applyAlignment="1">
      <alignment horizontal="center" vertical="center"/>
    </xf>
    <xf numFmtId="0" fontId="23" fillId="4" borderId="2" xfId="20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78" fontId="22" fillId="0" borderId="2" xfId="0" applyNumberFormat="1" applyFont="1" applyFill="1" applyBorder="1" applyAlignment="1">
      <alignment horizontal="center" vertical="center"/>
    </xf>
    <xf numFmtId="0" fontId="22" fillId="0" borderId="2" xfId="201" applyFont="1" applyFill="1" applyBorder="1" applyAlignment="1">
      <alignment horizontal="center" vertical="center"/>
    </xf>
    <xf numFmtId="177" fontId="22" fillId="0" borderId="2" xfId="201" applyNumberFormat="1" applyFont="1" applyFill="1" applyBorder="1" applyAlignment="1">
      <alignment horizontal="center" vertical="center"/>
    </xf>
    <xf numFmtId="176" fontId="22" fillId="0" borderId="2" xfId="201" applyNumberFormat="1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178" fontId="22" fillId="4" borderId="2" xfId="0" applyNumberFormat="1" applyFont="1" applyFill="1" applyBorder="1" applyAlignment="1">
      <alignment horizontal="center" vertical="center"/>
    </xf>
    <xf numFmtId="176" fontId="23" fillId="4" borderId="2" xfId="201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76" fontId="23" fillId="4" borderId="3" xfId="0" applyNumberFormat="1" applyFont="1" applyFill="1" applyBorder="1" applyAlignment="1">
      <alignment horizontal="center" vertical="center"/>
    </xf>
    <xf numFmtId="0" fontId="12" fillId="6" borderId="4" xfId="201" applyFont="1" applyFill="1" applyBorder="1" applyAlignment="1">
      <alignment horizontal="center" vertical="center"/>
    </xf>
    <xf numFmtId="180" fontId="9" fillId="6" borderId="4" xfId="201" applyNumberFormat="1" applyFont="1" applyFill="1" applyBorder="1" applyAlignment="1">
      <alignment horizontal="center" vertical="center"/>
    </xf>
    <xf numFmtId="177" fontId="23" fillId="0" borderId="0" xfId="0" applyNumberFormat="1" applyFont="1">
      <alignment vertical="center"/>
    </xf>
    <xf numFmtId="177" fontId="22" fillId="0" borderId="2" xfId="202" applyNumberFormat="1" applyFont="1" applyBorder="1" applyAlignment="1">
      <alignment horizontal="center" vertical="center"/>
    </xf>
    <xf numFmtId="177" fontId="22" fillId="0" borderId="3" xfId="202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5" fillId="0" borderId="23" xfId="0" applyFont="1" applyBorder="1">
      <alignment vertical="center"/>
    </xf>
    <xf numFmtId="176" fontId="9" fillId="0" borderId="2" xfId="202" applyNumberFormat="1" applyFont="1" applyFill="1" applyBorder="1" applyAlignment="1">
      <alignment horizontal="center" vertical="center"/>
    </xf>
    <xf numFmtId="177" fontId="9" fillId="0" borderId="2" xfId="202" applyNumberFormat="1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7" xfId="0" applyFont="1" applyFill="1" applyBorder="1">
      <alignment vertical="center"/>
    </xf>
    <xf numFmtId="0" fontId="23" fillId="2" borderId="7" xfId="0" applyFont="1" applyFill="1" applyBorder="1" applyAlignment="1">
      <alignment horizontal="center" vertical="center"/>
    </xf>
    <xf numFmtId="0" fontId="12" fillId="0" borderId="7" xfId="0" applyFont="1" applyFill="1" applyBorder="1">
      <alignment vertical="center"/>
    </xf>
    <xf numFmtId="0" fontId="22" fillId="0" borderId="7" xfId="0" applyFont="1" applyBorder="1">
      <alignment vertical="center"/>
    </xf>
    <xf numFmtId="14" fontId="9" fillId="0" borderId="2" xfId="0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176" fontId="9" fillId="0" borderId="3" xfId="202" applyNumberFormat="1" applyFont="1" applyFill="1" applyBorder="1" applyAlignment="1">
      <alignment horizontal="center" vertical="center"/>
    </xf>
    <xf numFmtId="0" fontId="23" fillId="0" borderId="7" xfId="0" applyFont="1" applyFill="1" applyBorder="1">
      <alignment vertical="center"/>
    </xf>
    <xf numFmtId="0" fontId="9" fillId="0" borderId="7" xfId="202" applyFont="1" applyBorder="1" applyAlignment="1">
      <alignment horizontal="center" vertical="center"/>
    </xf>
    <xf numFmtId="0" fontId="22" fillId="2" borderId="7" xfId="0" applyFont="1" applyFill="1" applyBorder="1">
      <alignment vertical="center"/>
    </xf>
    <xf numFmtId="176" fontId="23" fillId="4" borderId="2" xfId="202" applyNumberFormat="1" applyFont="1" applyFill="1" applyBorder="1" applyAlignment="1">
      <alignment horizontal="center" vertical="center"/>
    </xf>
    <xf numFmtId="177" fontId="12" fillId="2" borderId="4" xfId="202" applyNumberFormat="1" applyFont="1" applyFill="1" applyBorder="1" applyAlignment="1">
      <alignment horizontal="center" vertical="center"/>
    </xf>
    <xf numFmtId="0" fontId="9" fillId="2" borderId="4" xfId="201" applyFont="1" applyFill="1" applyBorder="1" applyAlignment="1">
      <alignment horizontal="center" vertical="center"/>
    </xf>
    <xf numFmtId="176" fontId="9" fillId="0" borderId="9" xfId="0" applyNumberFormat="1" applyFont="1" applyFill="1" applyBorder="1">
      <alignment vertical="center"/>
    </xf>
    <xf numFmtId="0" fontId="28" fillId="0" borderId="0" xfId="0" applyFont="1" applyFill="1" applyAlignment="1">
      <alignment vertical="center"/>
    </xf>
    <xf numFmtId="4" fontId="9" fillId="0" borderId="0" xfId="0" applyNumberFormat="1" applyFont="1" applyFill="1">
      <alignment vertical="center"/>
    </xf>
    <xf numFmtId="177" fontId="9" fillId="0" borderId="0" xfId="0" applyNumberFormat="1" applyFont="1" applyFill="1">
      <alignment vertical="center"/>
    </xf>
    <xf numFmtId="0" fontId="27" fillId="0" borderId="0" xfId="201" applyFont="1" applyFill="1" applyAlignment="1">
      <alignment horizontal="center" vertical="center"/>
    </xf>
    <xf numFmtId="4" fontId="9" fillId="2" borderId="2" xfId="201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4" fontId="9" fillId="4" borderId="2" xfId="201" applyNumberFormat="1" applyFont="1" applyFill="1" applyBorder="1" applyAlignment="1">
      <alignment horizontal="center" vertical="center"/>
    </xf>
    <xf numFmtId="177" fontId="9" fillId="4" borderId="2" xfId="0" applyNumberFormat="1" applyFont="1" applyFill="1" applyBorder="1" applyAlignment="1">
      <alignment horizontal="center" vertical="center"/>
    </xf>
    <xf numFmtId="0" fontId="9" fillId="2" borderId="12" xfId="201" applyFont="1" applyFill="1" applyBorder="1" applyAlignment="1">
      <alignment horizontal="center" vertical="center"/>
    </xf>
    <xf numFmtId="49" fontId="1" fillId="4" borderId="30" xfId="0" applyNumberFormat="1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177" fontId="1" fillId="4" borderId="31" xfId="0" applyNumberFormat="1" applyFont="1" applyFill="1" applyBorder="1" applyAlignment="1">
      <alignment horizontal="center" vertical="center"/>
    </xf>
    <xf numFmtId="0" fontId="12" fillId="6" borderId="17" xfId="201" applyFont="1" applyFill="1" applyBorder="1" applyAlignment="1">
      <alignment horizontal="center" vertical="center"/>
    </xf>
    <xf numFmtId="176" fontId="12" fillId="6" borderId="4" xfId="201" applyNumberFormat="1" applyFont="1" applyFill="1" applyBorder="1" applyAlignment="1">
      <alignment horizontal="center" vertical="center"/>
    </xf>
    <xf numFmtId="177" fontId="12" fillId="6" borderId="2" xfId="202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>
      <alignment vertical="center"/>
    </xf>
    <xf numFmtId="4" fontId="29" fillId="0" borderId="0" xfId="0" applyNumberFormat="1" applyFont="1">
      <alignment vertical="center"/>
    </xf>
    <xf numFmtId="177" fontId="29" fillId="0" borderId="0" xfId="0" applyNumberFormat="1" applyFo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9" fillId="2" borderId="7" xfId="0" applyFont="1" applyFill="1" applyBorder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9" fillId="0" borderId="7" xfId="201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6" fontId="1" fillId="4" borderId="31" xfId="0" applyNumberFormat="1" applyFont="1" applyFill="1" applyBorder="1" applyAlignment="1">
      <alignment horizontal="center" vertical="center"/>
    </xf>
    <xf numFmtId="177" fontId="12" fillId="2" borderId="4" xfId="201" applyNumberFormat="1" applyFont="1" applyFill="1" applyBorder="1" applyAlignment="1">
      <alignment horizontal="center" vertical="center"/>
    </xf>
    <xf numFmtId="0" fontId="9" fillId="2" borderId="25" xfId="202" applyFont="1" applyFill="1" applyBorder="1">
      <alignment vertical="center"/>
    </xf>
    <xf numFmtId="0" fontId="9" fillId="0" borderId="9" xfId="202" applyFont="1" applyFill="1" applyBorder="1">
      <alignment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>
      <alignment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176" fontId="12" fillId="4" borderId="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177" fontId="9" fillId="0" borderId="3" xfId="202" applyNumberFormat="1" applyFont="1" applyFill="1" applyBorder="1" applyAlignment="1">
      <alignment horizontal="center" vertical="center"/>
    </xf>
    <xf numFmtId="10" fontId="2" fillId="2" borderId="2" xfId="203" applyNumberFormat="1" applyFont="1" applyFill="1" applyBorder="1" applyAlignment="1">
      <alignment horizontal="center" vertical="center"/>
    </xf>
    <xf numFmtId="49" fontId="9" fillId="4" borderId="2" xfId="202" applyNumberFormat="1" applyFont="1" applyFill="1" applyBorder="1" applyAlignment="1">
      <alignment horizontal="center" vertical="center"/>
    </xf>
    <xf numFmtId="49" fontId="9" fillId="4" borderId="2" xfId="201" applyNumberFormat="1" applyFont="1" applyFill="1" applyBorder="1" applyAlignment="1">
      <alignment horizontal="center" vertical="center"/>
    </xf>
    <xf numFmtId="177" fontId="9" fillId="7" borderId="2" xfId="0" applyNumberFormat="1" applyFont="1" applyFill="1" applyBorder="1" applyAlignment="1">
      <alignment horizontal="center" vertical="center"/>
    </xf>
    <xf numFmtId="10" fontId="9" fillId="2" borderId="2" xfId="202" applyNumberFormat="1" applyFont="1" applyFill="1" applyBorder="1" applyAlignment="1">
      <alignment horizontal="center" vertical="center" wrapText="1"/>
    </xf>
    <xf numFmtId="10" fontId="9" fillId="2" borderId="3" xfId="202" applyNumberFormat="1" applyFont="1" applyFill="1" applyBorder="1" applyAlignment="1">
      <alignment horizontal="center" vertical="center" wrapText="1"/>
    </xf>
    <xf numFmtId="10" fontId="9" fillId="0" borderId="7" xfId="0" applyNumberFormat="1" applyFont="1" applyFill="1" applyBorder="1" applyAlignment="1">
      <alignment vertical="center" wrapText="1"/>
    </xf>
    <xf numFmtId="0" fontId="22" fillId="11" borderId="2" xfId="0" applyFont="1" applyFill="1" applyBorder="1" applyAlignment="1">
      <alignment horizontal="center" vertical="center"/>
    </xf>
    <xf numFmtId="0" fontId="22" fillId="11" borderId="2" xfId="0" applyFont="1" applyFill="1" applyBorder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6" borderId="4" xfId="0" applyFont="1" applyFill="1" applyBorder="1">
      <alignment vertical="center"/>
    </xf>
    <xf numFmtId="177" fontId="12" fillId="6" borderId="4" xfId="0" applyNumberFormat="1" applyFont="1" applyFill="1" applyBorder="1">
      <alignment vertical="center"/>
    </xf>
    <xf numFmtId="177" fontId="12" fillId="0" borderId="0" xfId="0" applyNumberFormat="1" applyFont="1">
      <alignment vertical="center"/>
    </xf>
    <xf numFmtId="178" fontId="9" fillId="0" borderId="0" xfId="0" applyNumberFormat="1" applyFont="1" applyFill="1">
      <alignment vertical="center"/>
    </xf>
    <xf numFmtId="178" fontId="9" fillId="0" borderId="0" xfId="0" applyNumberFormat="1" applyFont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177" fontId="12" fillId="2" borderId="25" xfId="0" applyNumberFormat="1" applyFont="1" applyFill="1" applyBorder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78" fontId="9" fillId="0" borderId="0" xfId="0" applyNumberFormat="1" applyFont="1">
      <alignment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177" fontId="9" fillId="2" borderId="0" xfId="0" applyNumberFormat="1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177" fontId="9" fillId="8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9" fillId="2" borderId="2" xfId="20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8" borderId="2" xfId="202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82" fontId="9" fillId="3" borderId="2" xfId="0" applyNumberFormat="1" applyFont="1" applyFill="1" applyBorder="1" applyAlignment="1">
      <alignment horizontal="center" vertical="center"/>
    </xf>
    <xf numFmtId="0" fontId="12" fillId="4" borderId="2" xfId="202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177" fontId="12" fillId="7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23" fillId="4" borderId="2" xfId="202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22" fillId="2" borderId="3" xfId="202" applyFont="1" applyFill="1" applyBorder="1" applyAlignment="1">
      <alignment horizontal="center" vertical="center"/>
    </xf>
    <xf numFmtId="0" fontId="22" fillId="2" borderId="19" xfId="0" applyFont="1" applyFill="1" applyBorder="1">
      <alignment vertical="center"/>
    </xf>
    <xf numFmtId="0" fontId="23" fillId="4" borderId="3" xfId="202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177" fontId="12" fillId="8" borderId="4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78" fontId="9" fillId="2" borderId="0" xfId="0" applyNumberFormat="1" applyFont="1" applyFill="1">
      <alignment vertical="center"/>
    </xf>
  </cellXfs>
  <cellStyles count="205">
    <cellStyle name="常规" xfId="0" builtinId="0"/>
    <cellStyle name="货币[0]" xfId="1" builtinId="7"/>
    <cellStyle name="S1 2 2" xfId="2"/>
    <cellStyle name="货币" xfId="3" builtinId="4"/>
    <cellStyle name="S1 4" xfId="4"/>
    <cellStyle name="20% - 强调文字颜色 3" xfId="5" builtinId="38"/>
    <cellStyle name="输入" xfId="6" builtinId="20"/>
    <cellStyle name="千位分隔[0]" xfId="7" builtinId="6"/>
    <cellStyle name="S12 4" xfId="8"/>
    <cellStyle name="千位分隔" xfId="9" builtinId="3"/>
    <cellStyle name="常规 7 3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S6 3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常规 5 2 2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S0 2" xfId="34"/>
    <cellStyle name="检查单元格" xfId="35" builtinId="23"/>
    <cellStyle name="20% - 强调文字颜色 6" xfId="36" builtinId="50"/>
    <cellStyle name="常规 8 3" xfId="37"/>
    <cellStyle name="S13 2 2" xfId="38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常规 8 2" xfId="45"/>
    <cellStyle name="强调文字颜色 1" xfId="46" builtinId="29"/>
    <cellStyle name="S1 2" xfId="47"/>
    <cellStyle name="20% - 强调文字颜色 1" xfId="48" builtinId="30"/>
    <cellStyle name="40% - 强调文字颜色 1" xfId="49" builtinId="31"/>
    <cellStyle name="S7 2 2 2" xfId="50"/>
    <cellStyle name="S0 3 2" xfId="51"/>
    <cellStyle name="S1 3" xfId="52"/>
    <cellStyle name="20% - 强调文字颜色 2" xfId="53" builtinId="34"/>
    <cellStyle name="40% - 强调文字颜色 2" xfId="54" builtinId="35"/>
    <cellStyle name="S12 4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S4 3 2" xfId="61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S1 5" xfId="67"/>
    <cellStyle name="S0" xfId="68"/>
    <cellStyle name="S1" xfId="69"/>
    <cellStyle name="常规 2 2" xfId="70"/>
    <cellStyle name="S0 2 2" xfId="71"/>
    <cellStyle name="常规 7" xfId="72"/>
    <cellStyle name="S0 3" xfId="73"/>
    <cellStyle name="S0 4" xfId="74"/>
    <cellStyle name="S1 3 2" xfId="75"/>
    <cellStyle name="S1 4 2" xfId="76"/>
    <cellStyle name="S10" xfId="77"/>
    <cellStyle name="S10 2" xfId="78"/>
    <cellStyle name="S10 2 2" xfId="79"/>
    <cellStyle name="S10 3" xfId="80"/>
    <cellStyle name="S10 3 2" xfId="81"/>
    <cellStyle name="S10 4" xfId="82"/>
    <cellStyle name="S10 4 2" xfId="83"/>
    <cellStyle name="S10 5" xfId="84"/>
    <cellStyle name="S11" xfId="85"/>
    <cellStyle name="S11 2" xfId="86"/>
    <cellStyle name="S11 2 2" xfId="87"/>
    <cellStyle name="S11 3" xfId="88"/>
    <cellStyle name="S9 2 2" xfId="89"/>
    <cellStyle name="S11 3 2" xfId="90"/>
    <cellStyle name="S11 4" xfId="91"/>
    <cellStyle name="S11 4 2" xfId="92"/>
    <cellStyle name="S11 5" xfId="93"/>
    <cellStyle name="常规 2" xfId="94"/>
    <cellStyle name="S12" xfId="95"/>
    <cellStyle name="S12 2" xfId="96"/>
    <cellStyle name="S14" xfId="97"/>
    <cellStyle name="S12 2 2" xfId="98"/>
    <cellStyle name="S14 2" xfId="99"/>
    <cellStyle name="S12 3" xfId="100"/>
    <cellStyle name="S9 3 2" xfId="101"/>
    <cellStyle name="S12 3 2" xfId="102"/>
    <cellStyle name="S12 5" xfId="103"/>
    <cellStyle name="S13" xfId="104"/>
    <cellStyle name="S13 2" xfId="105"/>
    <cellStyle name="S13 3" xfId="106"/>
    <cellStyle name="S9 4 2" xfId="107"/>
    <cellStyle name="S2" xfId="108"/>
    <cellStyle name="S8 2" xfId="109"/>
    <cellStyle name="S2 2" xfId="110"/>
    <cellStyle name="S8 2 2" xfId="111"/>
    <cellStyle name="S2 2 2" xfId="112"/>
    <cellStyle name="S2 3" xfId="113"/>
    <cellStyle name="S2 3 2" xfId="114"/>
    <cellStyle name="S2 4" xfId="115"/>
    <cellStyle name="S2 4 2" xfId="116"/>
    <cellStyle name="S2 5" xfId="117"/>
    <cellStyle name="S3" xfId="118"/>
    <cellStyle name="S8 3" xfId="119"/>
    <cellStyle name="S3 2" xfId="120"/>
    <cellStyle name="S8 3 2" xfId="121"/>
    <cellStyle name="S3 2 2" xfId="122"/>
    <cellStyle name="S3 3" xfId="123"/>
    <cellStyle name="S3 3 2" xfId="124"/>
    <cellStyle name="S3 4" xfId="125"/>
    <cellStyle name="S3 4 2" xfId="126"/>
    <cellStyle name="S3 5" xfId="127"/>
    <cellStyle name="S4" xfId="128"/>
    <cellStyle name="S8 4" xfId="129"/>
    <cellStyle name="S4 2" xfId="130"/>
    <cellStyle name="S8 4 2" xfId="131"/>
    <cellStyle name="S4 2 2" xfId="132"/>
    <cellStyle name="S4 3" xfId="133"/>
    <cellStyle name="S4 4" xfId="134"/>
    <cellStyle name="S4 4 2" xfId="135"/>
    <cellStyle name="S4 5" xfId="136"/>
    <cellStyle name="S5" xfId="137"/>
    <cellStyle name="S8 5" xfId="138"/>
    <cellStyle name="S5 2" xfId="139"/>
    <cellStyle name="S8 5 2" xfId="140"/>
    <cellStyle name="S5 2 2" xfId="141"/>
    <cellStyle name="S5 3" xfId="142"/>
    <cellStyle name="S5 3 2" xfId="143"/>
    <cellStyle name="S5 4" xfId="144"/>
    <cellStyle name="S5 4 2" xfId="145"/>
    <cellStyle name="S5 5" xfId="146"/>
    <cellStyle name="S6" xfId="147"/>
    <cellStyle name="S8 6" xfId="148"/>
    <cellStyle name="S6 2" xfId="149"/>
    <cellStyle name="S6 2 2" xfId="150"/>
    <cellStyle name="S6 3 2" xfId="151"/>
    <cellStyle name="百分比 2" xfId="152"/>
    <cellStyle name="S6 4" xfId="153"/>
    <cellStyle name="S6 4 2" xfId="154"/>
    <cellStyle name="S6 5" xfId="155"/>
    <cellStyle name="S7" xfId="156"/>
    <cellStyle name="S7 2" xfId="157"/>
    <cellStyle name="S7 2 2" xfId="158"/>
    <cellStyle name="S7 2 3" xfId="159"/>
    <cellStyle name="S7 3" xfId="160"/>
    <cellStyle name="S7 3 2" xfId="161"/>
    <cellStyle name="S7 4" xfId="162"/>
    <cellStyle name="S7 4 2" xfId="163"/>
    <cellStyle name="S7 5" xfId="164"/>
    <cellStyle name="S7 5 2" xfId="165"/>
    <cellStyle name="S7 6" xfId="166"/>
    <cellStyle name="S8" xfId="167"/>
    <cellStyle name="S9" xfId="168"/>
    <cellStyle name="S9 2" xfId="169"/>
    <cellStyle name="常规 3 3" xfId="170"/>
    <cellStyle name="S9 3" xfId="171"/>
    <cellStyle name="S9 4" xfId="172"/>
    <cellStyle name="S9 5" xfId="173"/>
    <cellStyle name="百分比 2 2" xfId="174"/>
    <cellStyle name="常规 10" xfId="175"/>
    <cellStyle name="常规 11" xfId="176"/>
    <cellStyle name="常规 12" xfId="177"/>
    <cellStyle name="常规 3" xfId="178"/>
    <cellStyle name="常规 3 2" xfId="179"/>
    <cellStyle name="常规 4" xfId="180"/>
    <cellStyle name="常规 5 3 2 2" xfId="181"/>
    <cellStyle name="常规 4 2" xfId="182"/>
    <cellStyle name="常规 4 2 2" xfId="183"/>
    <cellStyle name="常规 4 3" xfId="184"/>
    <cellStyle name="常规 5" xfId="185"/>
    <cellStyle name="常规 5 3" xfId="186"/>
    <cellStyle name="常规 5 3 2" xfId="187"/>
    <cellStyle name="常规 5 3 3" xfId="188"/>
    <cellStyle name="常规 5 3 4" xfId="189"/>
    <cellStyle name="常规 5 4" xfId="190"/>
    <cellStyle name="常规 6 2" xfId="191"/>
    <cellStyle name="常规 6 3" xfId="192"/>
    <cellStyle name="常规 6 4" xfId="193"/>
    <cellStyle name="常规 7 2" xfId="194"/>
    <cellStyle name="常规 7 4" xfId="195"/>
    <cellStyle name="常规 8" xfId="196"/>
    <cellStyle name="常规 9" xfId="197"/>
    <cellStyle name="常规 9 2" xfId="198"/>
    <cellStyle name="常规 9 3" xfId="199"/>
    <cellStyle name="常规 9 4" xfId="200"/>
    <cellStyle name="常规_Sheet1_1" xfId="201"/>
    <cellStyle name="常规_Sheet1" xfId="202"/>
    <cellStyle name="常规_Sheet1 2" xfId="203"/>
    <cellStyle name="常规_Sheet1_1 2" xfId="204"/>
  </cellStyles>
  <tableStyles count="0" defaultTableStyle="TableStyleMedium9" defaultPivotStyle="PivotStyleLight16"/>
  <colors>
    <mruColors>
      <color rgb="006600FF"/>
      <color rgb="00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6"/>
  <sheetViews>
    <sheetView workbookViewId="0">
      <pane ySplit="2" topLeftCell="A159" activePane="bottomLeft" state="frozen"/>
      <selection/>
      <selection pane="bottomLeft" activeCell="P46" sqref="P46"/>
    </sheetView>
  </sheetViews>
  <sheetFormatPr defaultColWidth="11.25" defaultRowHeight="12"/>
  <cols>
    <col min="1" max="1" width="7.75" style="391" customWidth="1"/>
    <col min="2" max="2" width="6.5" style="61" customWidth="1"/>
    <col min="3" max="3" width="5.125" style="61" customWidth="1"/>
    <col min="4" max="4" width="9.25" style="61" customWidth="1"/>
    <col min="5" max="5" width="4.875" style="61" customWidth="1"/>
    <col min="6" max="6" width="11.125" style="390" customWidth="1"/>
    <col min="7" max="7" width="7.25" style="61" customWidth="1"/>
    <col min="8" max="8" width="11.25" style="390" customWidth="1"/>
    <col min="9" max="9" width="8.75" style="61" customWidth="1"/>
    <col min="10" max="10" width="5.625" style="61" customWidth="1"/>
    <col min="11" max="11" width="11.875" style="390" customWidth="1"/>
    <col min="12" max="12" width="12.25" style="390" customWidth="1"/>
    <col min="13" max="13" width="10.875" style="630" customWidth="1"/>
    <col min="14" max="14" width="8.5" style="61" customWidth="1"/>
    <col min="15" max="15" width="11.25" style="391"/>
    <col min="16" max="16384" width="11.25" style="61"/>
  </cols>
  <sheetData>
    <row r="1" ht="26.45" customHeight="1" spans="1: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</row>
    <row r="2" ht="68.25" customHeight="1" spans="1:15">
      <c r="A2" s="72" t="s">
        <v>1</v>
      </c>
      <c r="B2" s="70" t="s">
        <v>2</v>
      </c>
      <c r="C2" s="70" t="s">
        <v>3</v>
      </c>
      <c r="D2" s="71" t="s">
        <v>4</v>
      </c>
      <c r="E2" s="72" t="s">
        <v>5</v>
      </c>
      <c r="F2" s="73" t="s">
        <v>6</v>
      </c>
      <c r="G2" s="72" t="s">
        <v>7</v>
      </c>
      <c r="H2" s="73" t="s">
        <v>8</v>
      </c>
      <c r="I2" s="72" t="s">
        <v>9</v>
      </c>
      <c r="J2" s="72" t="s">
        <v>10</v>
      </c>
      <c r="K2" s="73" t="s">
        <v>11</v>
      </c>
      <c r="L2" s="73" t="s">
        <v>12</v>
      </c>
      <c r="M2" s="400" t="s">
        <v>13</v>
      </c>
      <c r="N2" s="131" t="s">
        <v>14</v>
      </c>
      <c r="O2" s="132" t="s">
        <v>15</v>
      </c>
    </row>
    <row r="3" ht="15.75" customHeight="1" spans="1:15">
      <c r="A3" s="304" t="s">
        <v>16</v>
      </c>
      <c r="B3" s="102">
        <v>1</v>
      </c>
      <c r="C3" s="102">
        <v>22</v>
      </c>
      <c r="D3" s="102" t="s">
        <v>17</v>
      </c>
      <c r="E3" s="102">
        <v>0</v>
      </c>
      <c r="F3" s="114">
        <v>0</v>
      </c>
      <c r="G3" s="102">
        <v>0</v>
      </c>
      <c r="H3" s="114">
        <v>0</v>
      </c>
      <c r="I3" s="424">
        <v>0</v>
      </c>
      <c r="J3" s="305">
        <v>0</v>
      </c>
      <c r="K3" s="114">
        <v>0</v>
      </c>
      <c r="L3" s="114">
        <f>I3+J3+K3</f>
        <v>0</v>
      </c>
      <c r="M3" s="102"/>
      <c r="N3" s="110" t="s">
        <v>18</v>
      </c>
      <c r="O3" s="153" t="s">
        <v>19</v>
      </c>
    </row>
    <row r="4" ht="15.75" customHeight="1" spans="1:15">
      <c r="A4" s="304" t="s">
        <v>20</v>
      </c>
      <c r="B4" s="102">
        <v>1</v>
      </c>
      <c r="C4" s="102">
        <v>22</v>
      </c>
      <c r="D4" s="102" t="s">
        <v>17</v>
      </c>
      <c r="E4" s="102">
        <v>0</v>
      </c>
      <c r="F4" s="114">
        <v>0</v>
      </c>
      <c r="G4" s="102">
        <v>0</v>
      </c>
      <c r="H4" s="114">
        <v>0</v>
      </c>
      <c r="I4" s="424">
        <v>0</v>
      </c>
      <c r="J4" s="305">
        <v>0</v>
      </c>
      <c r="K4" s="114">
        <v>0</v>
      </c>
      <c r="L4" s="114">
        <f>I4+J4+K4</f>
        <v>0</v>
      </c>
      <c r="M4" s="102"/>
      <c r="N4" s="110" t="s">
        <v>18</v>
      </c>
      <c r="O4" s="644"/>
    </row>
    <row r="5" ht="15.75" customHeight="1" spans="1:15">
      <c r="A5" s="304" t="s">
        <v>21</v>
      </c>
      <c r="B5" s="102">
        <v>1</v>
      </c>
      <c r="C5" s="102">
        <v>22</v>
      </c>
      <c r="D5" s="102" t="s">
        <v>17</v>
      </c>
      <c r="E5" s="102">
        <v>0</v>
      </c>
      <c r="F5" s="114">
        <v>0</v>
      </c>
      <c r="G5" s="102">
        <v>0</v>
      </c>
      <c r="H5" s="114">
        <v>0</v>
      </c>
      <c r="I5" s="424">
        <v>0</v>
      </c>
      <c r="J5" s="305">
        <v>0</v>
      </c>
      <c r="K5" s="114">
        <v>0</v>
      </c>
      <c r="L5" s="114">
        <f>I5+J5+K5</f>
        <v>0</v>
      </c>
      <c r="M5" s="305"/>
      <c r="N5" s="102" t="s">
        <v>22</v>
      </c>
      <c r="O5" s="645"/>
    </row>
    <row r="6" ht="15.75" customHeight="1" spans="1:15">
      <c r="A6" s="632" t="s">
        <v>23</v>
      </c>
      <c r="B6" s="307"/>
      <c r="C6" s="307">
        <f ca="1">SUM(C3:C6)</f>
        <v>66</v>
      </c>
      <c r="D6" s="307"/>
      <c r="E6" s="307"/>
      <c r="F6" s="316">
        <f>SUM(F5)</f>
        <v>0</v>
      </c>
      <c r="G6" s="307"/>
      <c r="H6" s="316"/>
      <c r="I6" s="455"/>
      <c r="J6" s="455"/>
      <c r="K6" s="316"/>
      <c r="L6" s="316">
        <f>I6+J6+K6</f>
        <v>0</v>
      </c>
      <c r="M6" s="114"/>
      <c r="N6" s="421"/>
      <c r="O6" s="425"/>
    </row>
    <row r="7" ht="15.75" customHeight="1" spans="1:15">
      <c r="A7" s="304" t="s">
        <v>24</v>
      </c>
      <c r="B7" s="102">
        <v>1</v>
      </c>
      <c r="C7" s="102">
        <v>22</v>
      </c>
      <c r="D7" s="102" t="s">
        <v>17</v>
      </c>
      <c r="E7" s="102">
        <v>56</v>
      </c>
      <c r="F7" s="114">
        <f>C7*E7</f>
        <v>1232</v>
      </c>
      <c r="G7" s="102">
        <v>0</v>
      </c>
      <c r="H7" s="114">
        <f t="shared" ref="H7:H17" si="0">C7*G7</f>
        <v>0</v>
      </c>
      <c r="I7" s="102">
        <v>60</v>
      </c>
      <c r="J7" s="102">
        <v>12</v>
      </c>
      <c r="K7" s="114">
        <f t="shared" ref="K7:K17" si="1">C7*I7*J7</f>
        <v>15840</v>
      </c>
      <c r="L7" s="114">
        <f t="shared" ref="L7:L17" si="2">F7+H7+K7</f>
        <v>17072</v>
      </c>
      <c r="M7" s="114"/>
      <c r="N7" s="102" t="s">
        <v>25</v>
      </c>
      <c r="O7" s="411"/>
    </row>
    <row r="8" ht="15.75" customHeight="1" spans="1:15">
      <c r="A8" s="304" t="s">
        <v>26</v>
      </c>
      <c r="B8" s="102">
        <v>2</v>
      </c>
      <c r="C8" s="102">
        <v>44</v>
      </c>
      <c r="D8" s="102" t="s">
        <v>27</v>
      </c>
      <c r="E8" s="102">
        <v>56</v>
      </c>
      <c r="F8" s="114">
        <f t="shared" ref="F8:F18" si="3">C8*E8</f>
        <v>2464</v>
      </c>
      <c r="G8" s="102">
        <v>0</v>
      </c>
      <c r="H8" s="114">
        <f t="shared" si="0"/>
        <v>0</v>
      </c>
      <c r="I8" s="102">
        <v>60</v>
      </c>
      <c r="J8" s="102">
        <v>12</v>
      </c>
      <c r="K8" s="114">
        <f t="shared" si="1"/>
        <v>31680</v>
      </c>
      <c r="L8" s="114">
        <f t="shared" si="2"/>
        <v>34144</v>
      </c>
      <c r="M8" s="114"/>
      <c r="N8" s="102" t="s">
        <v>25</v>
      </c>
      <c r="O8" s="150"/>
    </row>
    <row r="9" ht="15.75" customHeight="1" spans="1:15">
      <c r="A9" s="304" t="s">
        <v>28</v>
      </c>
      <c r="B9" s="102">
        <v>1</v>
      </c>
      <c r="C9" s="102">
        <v>22</v>
      </c>
      <c r="D9" s="102" t="s">
        <v>17</v>
      </c>
      <c r="E9" s="102">
        <v>56</v>
      </c>
      <c r="F9" s="114">
        <f t="shared" si="3"/>
        <v>1232</v>
      </c>
      <c r="G9" s="102">
        <v>0</v>
      </c>
      <c r="H9" s="114">
        <f t="shared" si="0"/>
        <v>0</v>
      </c>
      <c r="I9" s="102">
        <v>60</v>
      </c>
      <c r="J9" s="102">
        <v>12</v>
      </c>
      <c r="K9" s="114">
        <f t="shared" si="1"/>
        <v>15840</v>
      </c>
      <c r="L9" s="114">
        <f t="shared" si="2"/>
        <v>17072</v>
      </c>
      <c r="M9" s="114"/>
      <c r="N9" s="102" t="s">
        <v>25</v>
      </c>
      <c r="O9" s="411"/>
    </row>
    <row r="10" ht="23.25" customHeight="1" spans="1:15">
      <c r="A10" s="633" t="s">
        <v>29</v>
      </c>
      <c r="B10" s="239">
        <v>3.175</v>
      </c>
      <c r="C10" s="239">
        <v>69.85</v>
      </c>
      <c r="D10" s="102" t="s">
        <v>27</v>
      </c>
      <c r="E10" s="102">
        <v>56</v>
      </c>
      <c r="F10" s="114">
        <f t="shared" si="3"/>
        <v>3911.6</v>
      </c>
      <c r="G10" s="102">
        <v>0</v>
      </c>
      <c r="H10" s="114">
        <f t="shared" si="0"/>
        <v>0</v>
      </c>
      <c r="I10" s="102">
        <v>60</v>
      </c>
      <c r="J10" s="102">
        <v>12</v>
      </c>
      <c r="K10" s="114">
        <f t="shared" si="1"/>
        <v>50292</v>
      </c>
      <c r="L10" s="114">
        <f t="shared" si="2"/>
        <v>54203.6</v>
      </c>
      <c r="M10" s="114"/>
      <c r="N10" s="102" t="s">
        <v>25</v>
      </c>
      <c r="O10" s="150"/>
    </row>
    <row r="11" ht="15.75" customHeight="1" spans="1:15">
      <c r="A11" s="304" t="s">
        <v>30</v>
      </c>
      <c r="B11" s="102">
        <v>0.5</v>
      </c>
      <c r="C11" s="102">
        <v>11</v>
      </c>
      <c r="D11" s="102" t="s">
        <v>31</v>
      </c>
      <c r="E11" s="102">
        <v>56</v>
      </c>
      <c r="F11" s="114">
        <f t="shared" si="3"/>
        <v>616</v>
      </c>
      <c r="G11" s="102">
        <v>0</v>
      </c>
      <c r="H11" s="114">
        <f t="shared" si="0"/>
        <v>0</v>
      </c>
      <c r="I11" s="102">
        <v>60</v>
      </c>
      <c r="J11" s="102">
        <v>12</v>
      </c>
      <c r="K11" s="114">
        <f t="shared" si="1"/>
        <v>7920</v>
      </c>
      <c r="L11" s="114">
        <f t="shared" si="2"/>
        <v>8536</v>
      </c>
      <c r="M11" s="114"/>
      <c r="N11" s="110" t="s">
        <v>25</v>
      </c>
      <c r="O11" s="411"/>
    </row>
    <row r="12" ht="15.75" customHeight="1" spans="1:15">
      <c r="A12" s="304" t="s">
        <v>30</v>
      </c>
      <c r="B12" s="102">
        <v>1</v>
      </c>
      <c r="C12" s="102">
        <v>22</v>
      </c>
      <c r="D12" s="102" t="s">
        <v>31</v>
      </c>
      <c r="E12" s="102">
        <v>56</v>
      </c>
      <c r="F12" s="114">
        <f t="shared" si="3"/>
        <v>1232</v>
      </c>
      <c r="G12" s="102">
        <v>0</v>
      </c>
      <c r="H12" s="114">
        <f t="shared" si="0"/>
        <v>0</v>
      </c>
      <c r="I12" s="102">
        <v>60</v>
      </c>
      <c r="J12" s="102">
        <v>12</v>
      </c>
      <c r="K12" s="114">
        <f t="shared" si="1"/>
        <v>15840</v>
      </c>
      <c r="L12" s="114">
        <f t="shared" si="2"/>
        <v>17072</v>
      </c>
      <c r="M12" s="114"/>
      <c r="N12" s="110" t="s">
        <v>25</v>
      </c>
      <c r="O12" s="411"/>
    </row>
    <row r="13" ht="15.75" customHeight="1" spans="1:15">
      <c r="A13" s="304" t="s">
        <v>32</v>
      </c>
      <c r="B13" s="102">
        <v>1</v>
      </c>
      <c r="C13" s="102">
        <v>22</v>
      </c>
      <c r="D13" s="102" t="s">
        <v>17</v>
      </c>
      <c r="E13" s="102">
        <v>56</v>
      </c>
      <c r="F13" s="114">
        <f t="shared" si="3"/>
        <v>1232</v>
      </c>
      <c r="G13" s="102">
        <v>0</v>
      </c>
      <c r="H13" s="114">
        <f t="shared" si="0"/>
        <v>0</v>
      </c>
      <c r="I13" s="102">
        <v>60</v>
      </c>
      <c r="J13" s="102">
        <v>12</v>
      </c>
      <c r="K13" s="114">
        <f t="shared" si="1"/>
        <v>15840</v>
      </c>
      <c r="L13" s="114">
        <f t="shared" si="2"/>
        <v>17072</v>
      </c>
      <c r="M13" s="114"/>
      <c r="N13" s="110" t="s">
        <v>25</v>
      </c>
      <c r="O13" s="411"/>
    </row>
    <row r="14" ht="15.75" customHeight="1" spans="1:15">
      <c r="A14" s="304" t="s">
        <v>33</v>
      </c>
      <c r="B14" s="102">
        <v>1</v>
      </c>
      <c r="C14" s="102">
        <v>22</v>
      </c>
      <c r="D14" s="102" t="s">
        <v>17</v>
      </c>
      <c r="E14" s="102">
        <v>56</v>
      </c>
      <c r="F14" s="114">
        <f t="shared" si="3"/>
        <v>1232</v>
      </c>
      <c r="G14" s="102">
        <v>0</v>
      </c>
      <c r="H14" s="114">
        <f t="shared" si="0"/>
        <v>0</v>
      </c>
      <c r="I14" s="102">
        <v>60</v>
      </c>
      <c r="J14" s="103">
        <v>12</v>
      </c>
      <c r="K14" s="90">
        <f t="shared" si="1"/>
        <v>15840</v>
      </c>
      <c r="L14" s="90">
        <f t="shared" si="2"/>
        <v>17072</v>
      </c>
      <c r="M14" s="114"/>
      <c r="N14" s="102" t="s">
        <v>25</v>
      </c>
      <c r="O14" s="406"/>
    </row>
    <row r="15" ht="21" customHeight="1" spans="1:15">
      <c r="A15" s="414" t="s">
        <v>34</v>
      </c>
      <c r="B15" s="110"/>
      <c r="C15" s="110">
        <v>30</v>
      </c>
      <c r="D15" s="102" t="s">
        <v>31</v>
      </c>
      <c r="E15" s="102">
        <v>56</v>
      </c>
      <c r="F15" s="413">
        <f t="shared" si="3"/>
        <v>1680</v>
      </c>
      <c r="G15" s="102">
        <v>75.53</v>
      </c>
      <c r="H15" s="114">
        <f t="shared" si="0"/>
        <v>2265.9</v>
      </c>
      <c r="I15" s="102">
        <v>60</v>
      </c>
      <c r="J15" s="102">
        <v>12</v>
      </c>
      <c r="K15" s="114">
        <f t="shared" si="1"/>
        <v>21600</v>
      </c>
      <c r="L15" s="114">
        <f t="shared" si="2"/>
        <v>25545.9</v>
      </c>
      <c r="M15" s="114"/>
      <c r="N15" s="110" t="s">
        <v>25</v>
      </c>
      <c r="O15" s="150"/>
    </row>
    <row r="16" ht="21" customHeight="1" spans="1:15">
      <c r="A16" s="414" t="s">
        <v>35</v>
      </c>
      <c r="B16" s="110"/>
      <c r="C16" s="110">
        <v>60</v>
      </c>
      <c r="D16" s="102" t="s">
        <v>31</v>
      </c>
      <c r="E16" s="102">
        <v>56</v>
      </c>
      <c r="F16" s="413">
        <f t="shared" si="3"/>
        <v>3360</v>
      </c>
      <c r="G16" s="102">
        <v>75.53</v>
      </c>
      <c r="H16" s="114">
        <f t="shared" si="0"/>
        <v>4531.8</v>
      </c>
      <c r="I16" s="102">
        <v>60</v>
      </c>
      <c r="J16" s="102">
        <v>12</v>
      </c>
      <c r="K16" s="114">
        <f t="shared" si="1"/>
        <v>43200</v>
      </c>
      <c r="L16" s="114">
        <f t="shared" si="2"/>
        <v>51091.8</v>
      </c>
      <c r="M16" s="114"/>
      <c r="N16" s="110" t="s">
        <v>25</v>
      </c>
      <c r="O16" s="150"/>
    </row>
    <row r="17" ht="21" customHeight="1" spans="1:15">
      <c r="A17" s="414" t="s">
        <v>36</v>
      </c>
      <c r="B17" s="110"/>
      <c r="C17" s="110">
        <v>19</v>
      </c>
      <c r="D17" s="102" t="s">
        <v>31</v>
      </c>
      <c r="E17" s="102">
        <v>56</v>
      </c>
      <c r="F17" s="413">
        <f t="shared" si="3"/>
        <v>1064</v>
      </c>
      <c r="G17" s="102">
        <v>75.53</v>
      </c>
      <c r="H17" s="114">
        <f t="shared" si="0"/>
        <v>1435.07</v>
      </c>
      <c r="I17" s="102">
        <v>60</v>
      </c>
      <c r="J17" s="102">
        <v>12</v>
      </c>
      <c r="K17" s="114">
        <f t="shared" si="1"/>
        <v>13680</v>
      </c>
      <c r="L17" s="114">
        <f t="shared" si="2"/>
        <v>16179.07</v>
      </c>
      <c r="M17" s="114"/>
      <c r="N17" s="110" t="s">
        <v>25</v>
      </c>
      <c r="O17" s="150"/>
    </row>
    <row r="18" ht="21" customHeight="1" spans="1:15">
      <c r="A18" s="414" t="s">
        <v>37</v>
      </c>
      <c r="B18" s="110"/>
      <c r="C18" s="110">
        <v>81.8</v>
      </c>
      <c r="D18" s="102" t="s">
        <v>27</v>
      </c>
      <c r="E18" s="102">
        <v>56</v>
      </c>
      <c r="F18" s="413">
        <f t="shared" si="3"/>
        <v>4580.8</v>
      </c>
      <c r="G18" s="102">
        <v>75.53</v>
      </c>
      <c r="H18" s="114">
        <f t="shared" ref="H18:H24" si="4">C18*G18</f>
        <v>6178.354</v>
      </c>
      <c r="I18" s="102">
        <v>60</v>
      </c>
      <c r="J18" s="102">
        <v>12</v>
      </c>
      <c r="K18" s="114">
        <f t="shared" ref="K18:K24" si="5">C18*I18*J18</f>
        <v>58896</v>
      </c>
      <c r="L18" s="114">
        <f t="shared" ref="L18:L24" si="6">F18+H18+K18</f>
        <v>69655.154</v>
      </c>
      <c r="M18" s="114"/>
      <c r="N18" s="110" t="s">
        <v>25</v>
      </c>
      <c r="O18" s="150"/>
    </row>
    <row r="19" ht="21" customHeight="1" spans="1:15">
      <c r="A19" s="414" t="s">
        <v>38</v>
      </c>
      <c r="B19" s="110"/>
      <c r="C19" s="110">
        <v>98</v>
      </c>
      <c r="D19" s="110" t="s">
        <v>39</v>
      </c>
      <c r="E19" s="102">
        <v>0</v>
      </c>
      <c r="F19" s="114">
        <f t="shared" ref="F19:F24" si="7">C19*E19</f>
        <v>0</v>
      </c>
      <c r="G19" s="102">
        <v>0</v>
      </c>
      <c r="H19" s="114">
        <f t="shared" si="4"/>
        <v>0</v>
      </c>
      <c r="I19" s="102">
        <v>60</v>
      </c>
      <c r="J19" s="102">
        <v>12</v>
      </c>
      <c r="K19" s="114">
        <f t="shared" si="5"/>
        <v>70560</v>
      </c>
      <c r="L19" s="114">
        <f t="shared" si="6"/>
        <v>70560</v>
      </c>
      <c r="M19" s="114"/>
      <c r="N19" s="110" t="s">
        <v>25</v>
      </c>
      <c r="O19" s="150" t="s">
        <v>40</v>
      </c>
    </row>
    <row r="20" ht="21" customHeight="1" spans="1:15">
      <c r="A20" s="414" t="s">
        <v>41</v>
      </c>
      <c r="B20" s="110"/>
      <c r="C20" s="110">
        <v>19.3</v>
      </c>
      <c r="D20" s="110" t="s">
        <v>39</v>
      </c>
      <c r="E20" s="102">
        <v>0</v>
      </c>
      <c r="F20" s="114">
        <f t="shared" si="7"/>
        <v>0</v>
      </c>
      <c r="G20" s="102">
        <v>0</v>
      </c>
      <c r="H20" s="114">
        <f t="shared" si="4"/>
        <v>0</v>
      </c>
      <c r="I20" s="102">
        <v>60</v>
      </c>
      <c r="J20" s="102">
        <v>12</v>
      </c>
      <c r="K20" s="114">
        <f t="shared" si="5"/>
        <v>13896</v>
      </c>
      <c r="L20" s="114">
        <f t="shared" si="6"/>
        <v>13896</v>
      </c>
      <c r="M20" s="114"/>
      <c r="N20" s="110" t="s">
        <v>25</v>
      </c>
      <c r="O20" s="150" t="s">
        <v>40</v>
      </c>
    </row>
    <row r="21" ht="21" customHeight="1" spans="1:15">
      <c r="A21" s="414" t="s">
        <v>42</v>
      </c>
      <c r="B21" s="110"/>
      <c r="C21" s="110">
        <v>16.5</v>
      </c>
      <c r="D21" s="110" t="s">
        <v>39</v>
      </c>
      <c r="E21" s="102">
        <v>0</v>
      </c>
      <c r="F21" s="114">
        <f t="shared" si="7"/>
        <v>0</v>
      </c>
      <c r="G21" s="102">
        <v>0</v>
      </c>
      <c r="H21" s="114">
        <f t="shared" si="4"/>
        <v>0</v>
      </c>
      <c r="I21" s="102">
        <v>60</v>
      </c>
      <c r="J21" s="102">
        <v>12</v>
      </c>
      <c r="K21" s="114">
        <f t="shared" si="5"/>
        <v>11880</v>
      </c>
      <c r="L21" s="114">
        <f t="shared" si="6"/>
        <v>11880</v>
      </c>
      <c r="M21" s="114"/>
      <c r="N21" s="110" t="s">
        <v>25</v>
      </c>
      <c r="O21" s="150" t="s">
        <v>40</v>
      </c>
    </row>
    <row r="22" ht="21" customHeight="1" spans="1:15">
      <c r="A22" s="414" t="s">
        <v>43</v>
      </c>
      <c r="B22" s="110"/>
      <c r="C22" s="110">
        <v>3.6</v>
      </c>
      <c r="D22" s="110" t="s">
        <v>39</v>
      </c>
      <c r="E22" s="102">
        <v>0</v>
      </c>
      <c r="F22" s="114">
        <f t="shared" si="7"/>
        <v>0</v>
      </c>
      <c r="G22" s="102">
        <v>0</v>
      </c>
      <c r="H22" s="114">
        <f t="shared" si="4"/>
        <v>0</v>
      </c>
      <c r="I22" s="102">
        <v>60</v>
      </c>
      <c r="J22" s="102">
        <v>12</v>
      </c>
      <c r="K22" s="114">
        <f t="shared" si="5"/>
        <v>2592</v>
      </c>
      <c r="L22" s="114">
        <f t="shared" si="6"/>
        <v>2592</v>
      </c>
      <c r="M22" s="114"/>
      <c r="N22" s="110" t="s">
        <v>25</v>
      </c>
      <c r="O22" s="150" t="s">
        <v>40</v>
      </c>
    </row>
    <row r="23" ht="21" customHeight="1" spans="1:15">
      <c r="A23" s="414" t="s">
        <v>44</v>
      </c>
      <c r="B23" s="110"/>
      <c r="C23" s="110">
        <v>27</v>
      </c>
      <c r="D23" s="110" t="s">
        <v>39</v>
      </c>
      <c r="E23" s="102">
        <v>0</v>
      </c>
      <c r="F23" s="114">
        <f t="shared" si="7"/>
        <v>0</v>
      </c>
      <c r="G23" s="102">
        <v>0</v>
      </c>
      <c r="H23" s="114">
        <f t="shared" si="4"/>
        <v>0</v>
      </c>
      <c r="I23" s="102">
        <v>60</v>
      </c>
      <c r="J23" s="102">
        <v>12</v>
      </c>
      <c r="K23" s="114">
        <f t="shared" si="5"/>
        <v>19440</v>
      </c>
      <c r="L23" s="114">
        <f t="shared" si="6"/>
        <v>19440</v>
      </c>
      <c r="M23" s="114"/>
      <c r="N23" s="110" t="s">
        <v>25</v>
      </c>
      <c r="O23" s="150" t="s">
        <v>40</v>
      </c>
    </row>
    <row r="24" ht="15.75" customHeight="1" spans="1:15">
      <c r="A24" s="414" t="s">
        <v>45</v>
      </c>
      <c r="B24" s="110"/>
      <c r="C24" s="110">
        <v>14.5</v>
      </c>
      <c r="D24" s="110" t="s">
        <v>39</v>
      </c>
      <c r="E24" s="102">
        <v>0</v>
      </c>
      <c r="F24" s="114">
        <f t="shared" si="7"/>
        <v>0</v>
      </c>
      <c r="G24" s="102">
        <v>0</v>
      </c>
      <c r="H24" s="114">
        <f t="shared" si="4"/>
        <v>0</v>
      </c>
      <c r="I24" s="102">
        <v>60</v>
      </c>
      <c r="J24" s="102">
        <v>12</v>
      </c>
      <c r="K24" s="114">
        <f t="shared" si="5"/>
        <v>10440</v>
      </c>
      <c r="L24" s="114">
        <f t="shared" si="6"/>
        <v>10440</v>
      </c>
      <c r="M24" s="114"/>
      <c r="N24" s="110" t="s">
        <v>25</v>
      </c>
      <c r="O24" s="150" t="s">
        <v>40</v>
      </c>
    </row>
    <row r="25" ht="15.75" customHeight="1" spans="1:15">
      <c r="A25" s="414" t="s">
        <v>46</v>
      </c>
      <c r="B25" s="110">
        <v>1</v>
      </c>
      <c r="C25" s="110">
        <v>22</v>
      </c>
      <c r="D25" s="110" t="s">
        <v>31</v>
      </c>
      <c r="E25" s="102">
        <f>56*2</f>
        <v>112</v>
      </c>
      <c r="F25" s="114">
        <f t="shared" ref="F25:F30" si="8">C25*E25</f>
        <v>2464</v>
      </c>
      <c r="G25" s="102">
        <v>0</v>
      </c>
      <c r="H25" s="114">
        <f t="shared" ref="H25:H30" si="9">C25*G25</f>
        <v>0</v>
      </c>
      <c r="I25" s="102">
        <v>60</v>
      </c>
      <c r="J25" s="102">
        <v>12</v>
      </c>
      <c r="K25" s="114">
        <f t="shared" ref="K25:K30" si="10">C25*I25*J25</f>
        <v>15840</v>
      </c>
      <c r="L25" s="114">
        <f t="shared" ref="L25:L30" si="11">F25+H25+K25</f>
        <v>18304</v>
      </c>
      <c r="M25" s="114"/>
      <c r="N25" s="102" t="s">
        <v>47</v>
      </c>
      <c r="O25" s="411" t="s">
        <v>48</v>
      </c>
    </row>
    <row r="26" s="302" customFormat="1" ht="15.75" customHeight="1" spans="1:15">
      <c r="A26" s="414" t="s">
        <v>49</v>
      </c>
      <c r="B26" s="110">
        <v>2</v>
      </c>
      <c r="C26" s="110">
        <f>22*B26</f>
        <v>44</v>
      </c>
      <c r="D26" s="110" t="s">
        <v>31</v>
      </c>
      <c r="E26" s="102">
        <f>56*2</f>
        <v>112</v>
      </c>
      <c r="F26" s="114">
        <f t="shared" si="8"/>
        <v>4928</v>
      </c>
      <c r="G26" s="102">
        <v>0</v>
      </c>
      <c r="H26" s="114">
        <f t="shared" si="9"/>
        <v>0</v>
      </c>
      <c r="I26" s="102">
        <v>60</v>
      </c>
      <c r="J26" s="102">
        <v>12</v>
      </c>
      <c r="K26" s="114">
        <f t="shared" si="10"/>
        <v>31680</v>
      </c>
      <c r="L26" s="114">
        <f t="shared" si="11"/>
        <v>36608</v>
      </c>
      <c r="M26" s="114"/>
      <c r="N26" s="102" t="s">
        <v>47</v>
      </c>
      <c r="O26" s="411" t="s">
        <v>48</v>
      </c>
    </row>
    <row r="27" ht="33" customHeight="1" spans="1:15">
      <c r="A27" s="634" t="s">
        <v>50</v>
      </c>
      <c r="B27" s="635">
        <v>1</v>
      </c>
      <c r="C27" s="635">
        <v>22</v>
      </c>
      <c r="D27" s="635" t="s">
        <v>27</v>
      </c>
      <c r="E27" s="635">
        <v>56</v>
      </c>
      <c r="F27" s="636">
        <f t="shared" si="8"/>
        <v>1232</v>
      </c>
      <c r="G27" s="635">
        <v>0</v>
      </c>
      <c r="H27" s="636">
        <f t="shared" si="9"/>
        <v>0</v>
      </c>
      <c r="I27" s="635">
        <v>60</v>
      </c>
      <c r="J27" s="635">
        <v>12</v>
      </c>
      <c r="K27" s="636">
        <f t="shared" si="10"/>
        <v>15840</v>
      </c>
      <c r="L27" s="636">
        <f t="shared" si="11"/>
        <v>17072</v>
      </c>
      <c r="M27" s="636"/>
      <c r="N27" s="646" t="s">
        <v>51</v>
      </c>
      <c r="O27" s="647"/>
    </row>
    <row r="28" ht="15.75" customHeight="1" spans="1:15">
      <c r="A28" s="304" t="s">
        <v>52</v>
      </c>
      <c r="B28" s="102">
        <v>0.5</v>
      </c>
      <c r="C28" s="102">
        <v>11</v>
      </c>
      <c r="D28" s="102" t="s">
        <v>31</v>
      </c>
      <c r="E28" s="102">
        <v>56</v>
      </c>
      <c r="F28" s="114">
        <f t="shared" si="8"/>
        <v>616</v>
      </c>
      <c r="G28" s="102">
        <v>0</v>
      </c>
      <c r="H28" s="114">
        <f t="shared" si="9"/>
        <v>0</v>
      </c>
      <c r="I28" s="102">
        <v>60</v>
      </c>
      <c r="J28" s="102">
        <v>12</v>
      </c>
      <c r="K28" s="114">
        <f t="shared" si="10"/>
        <v>7920</v>
      </c>
      <c r="L28" s="114">
        <f t="shared" si="11"/>
        <v>8536</v>
      </c>
      <c r="M28" s="114"/>
      <c r="N28" s="110" t="s">
        <v>51</v>
      </c>
      <c r="O28" s="411"/>
    </row>
    <row r="29" ht="15.75" customHeight="1" spans="1:15">
      <c r="A29" s="304" t="s">
        <v>21</v>
      </c>
      <c r="B29" s="637">
        <v>1</v>
      </c>
      <c r="C29" s="102">
        <f>22*B29</f>
        <v>22</v>
      </c>
      <c r="D29" s="102" t="s">
        <v>17</v>
      </c>
      <c r="E29" s="102">
        <v>56</v>
      </c>
      <c r="F29" s="114">
        <f t="shared" si="8"/>
        <v>1232</v>
      </c>
      <c r="G29" s="102">
        <v>0</v>
      </c>
      <c r="H29" s="114">
        <f t="shared" si="9"/>
        <v>0</v>
      </c>
      <c r="I29" s="102">
        <v>60</v>
      </c>
      <c r="J29" s="102">
        <v>12</v>
      </c>
      <c r="K29" s="114">
        <f t="shared" si="10"/>
        <v>15840</v>
      </c>
      <c r="L29" s="114">
        <f t="shared" si="11"/>
        <v>17072</v>
      </c>
      <c r="M29" s="114"/>
      <c r="N29" s="102" t="s">
        <v>51</v>
      </c>
      <c r="O29" s="411"/>
    </row>
    <row r="30" ht="15.75" customHeight="1" spans="1:15">
      <c r="A30" s="633" t="s">
        <v>29</v>
      </c>
      <c r="B30" s="239">
        <v>1.4125</v>
      </c>
      <c r="C30" s="239">
        <v>31.075</v>
      </c>
      <c r="D30" s="102" t="s">
        <v>31</v>
      </c>
      <c r="E30" s="102">
        <v>56</v>
      </c>
      <c r="F30" s="114">
        <f t="shared" si="8"/>
        <v>1740.2</v>
      </c>
      <c r="G30" s="102">
        <v>0</v>
      </c>
      <c r="H30" s="114">
        <f t="shared" si="9"/>
        <v>0</v>
      </c>
      <c r="I30" s="102">
        <v>60</v>
      </c>
      <c r="J30" s="102">
        <v>12</v>
      </c>
      <c r="K30" s="114">
        <f t="shared" si="10"/>
        <v>22374</v>
      </c>
      <c r="L30" s="114">
        <f t="shared" si="11"/>
        <v>24114.2</v>
      </c>
      <c r="M30" s="114"/>
      <c r="N30" s="102" t="s">
        <v>51</v>
      </c>
      <c r="O30" s="150"/>
    </row>
    <row r="31" ht="15.75" customHeight="1" spans="1:15">
      <c r="A31" s="304" t="s">
        <v>53</v>
      </c>
      <c r="B31" s="305" t="s">
        <v>54</v>
      </c>
      <c r="C31" s="102">
        <v>42.651</v>
      </c>
      <c r="D31" s="102" t="s">
        <v>27</v>
      </c>
      <c r="E31" s="102">
        <v>56</v>
      </c>
      <c r="F31" s="114">
        <f t="shared" ref="F31:F39" si="12">C31*E31</f>
        <v>2388.456</v>
      </c>
      <c r="G31" s="102">
        <v>0</v>
      </c>
      <c r="H31" s="114">
        <f t="shared" ref="H31:H40" si="13">C31*G31</f>
        <v>0</v>
      </c>
      <c r="I31" s="102">
        <v>60</v>
      </c>
      <c r="J31" s="102">
        <v>12</v>
      </c>
      <c r="K31" s="114">
        <f t="shared" ref="K31:K40" si="14">C31*I31*J31</f>
        <v>30708.72</v>
      </c>
      <c r="L31" s="114">
        <f t="shared" ref="L31:L40" si="15">F31+H31+K31</f>
        <v>33097.176</v>
      </c>
      <c r="M31" s="114"/>
      <c r="N31" s="102" t="s">
        <v>55</v>
      </c>
      <c r="O31" s="411"/>
    </row>
    <row r="32" ht="15.75" customHeight="1" spans="1:15">
      <c r="A32" s="304" t="s">
        <v>53</v>
      </c>
      <c r="B32" s="305" t="s">
        <v>56</v>
      </c>
      <c r="C32" s="102">
        <v>1.349</v>
      </c>
      <c r="D32" s="102" t="s">
        <v>27</v>
      </c>
      <c r="E32" s="102">
        <v>56</v>
      </c>
      <c r="F32" s="114">
        <f t="shared" si="12"/>
        <v>75.544</v>
      </c>
      <c r="G32" s="102">
        <v>0</v>
      </c>
      <c r="H32" s="114">
        <f t="shared" si="13"/>
        <v>0</v>
      </c>
      <c r="I32" s="102">
        <v>60</v>
      </c>
      <c r="J32" s="102">
        <v>12</v>
      </c>
      <c r="K32" s="114">
        <f t="shared" si="14"/>
        <v>971.28</v>
      </c>
      <c r="L32" s="114">
        <f t="shared" si="15"/>
        <v>1046.824</v>
      </c>
      <c r="M32" s="114"/>
      <c r="N32" s="102" t="s">
        <v>55</v>
      </c>
      <c r="O32" s="411"/>
    </row>
    <row r="33" s="302" customFormat="1" ht="15.75" customHeight="1" spans="1:15">
      <c r="A33" s="304" t="s">
        <v>57</v>
      </c>
      <c r="B33" s="102">
        <v>1</v>
      </c>
      <c r="C33" s="102">
        <v>22</v>
      </c>
      <c r="D33" s="102" t="s">
        <v>31</v>
      </c>
      <c r="E33" s="102">
        <v>56</v>
      </c>
      <c r="F33" s="114">
        <f t="shared" si="12"/>
        <v>1232</v>
      </c>
      <c r="G33" s="102">
        <v>0</v>
      </c>
      <c r="H33" s="114">
        <f t="shared" si="13"/>
        <v>0</v>
      </c>
      <c r="I33" s="102">
        <v>60</v>
      </c>
      <c r="J33" s="102">
        <v>12</v>
      </c>
      <c r="K33" s="114">
        <f t="shared" si="14"/>
        <v>15840</v>
      </c>
      <c r="L33" s="114">
        <f t="shared" si="15"/>
        <v>17072</v>
      </c>
      <c r="M33" s="114"/>
      <c r="N33" s="102" t="s">
        <v>55</v>
      </c>
      <c r="O33" s="411"/>
    </row>
    <row r="34" ht="15.75" customHeight="1" spans="1:15">
      <c r="A34" s="304" t="s">
        <v>58</v>
      </c>
      <c r="B34" s="305" t="s">
        <v>59</v>
      </c>
      <c r="C34" s="305">
        <f>22*B34</f>
        <v>22</v>
      </c>
      <c r="D34" s="102" t="s">
        <v>17</v>
      </c>
      <c r="E34" s="102">
        <v>56</v>
      </c>
      <c r="F34" s="114">
        <f t="shared" si="12"/>
        <v>1232</v>
      </c>
      <c r="G34" s="102">
        <v>0</v>
      </c>
      <c r="H34" s="114">
        <f t="shared" si="13"/>
        <v>0</v>
      </c>
      <c r="I34" s="102">
        <v>60</v>
      </c>
      <c r="J34" s="102">
        <v>12</v>
      </c>
      <c r="K34" s="114">
        <f t="shared" si="14"/>
        <v>15840</v>
      </c>
      <c r="L34" s="114">
        <f t="shared" si="15"/>
        <v>17072</v>
      </c>
      <c r="M34" s="114"/>
      <c r="N34" s="102" t="s">
        <v>55</v>
      </c>
      <c r="O34" s="411"/>
    </row>
    <row r="35" ht="24" customHeight="1" spans="1:15">
      <c r="A35" s="414" t="s">
        <v>60</v>
      </c>
      <c r="B35" s="110"/>
      <c r="C35" s="110">
        <v>16</v>
      </c>
      <c r="D35" s="102" t="s">
        <v>31</v>
      </c>
      <c r="E35" s="102">
        <v>56</v>
      </c>
      <c r="F35" s="413">
        <f t="shared" si="12"/>
        <v>896</v>
      </c>
      <c r="G35" s="102">
        <v>75.53</v>
      </c>
      <c r="H35" s="114">
        <f t="shared" si="13"/>
        <v>1208.48</v>
      </c>
      <c r="I35" s="102">
        <v>60</v>
      </c>
      <c r="J35" s="102">
        <v>12</v>
      </c>
      <c r="K35" s="114">
        <f t="shared" si="14"/>
        <v>11520</v>
      </c>
      <c r="L35" s="114">
        <f t="shared" si="15"/>
        <v>13624.48</v>
      </c>
      <c r="M35" s="114"/>
      <c r="N35" s="102" t="s">
        <v>55</v>
      </c>
      <c r="O35" s="150"/>
    </row>
    <row r="36" ht="24" customHeight="1" spans="1:15">
      <c r="A36" s="414" t="s">
        <v>61</v>
      </c>
      <c r="B36" s="110"/>
      <c r="C36" s="110">
        <v>5.4</v>
      </c>
      <c r="D36" s="102" t="s">
        <v>31</v>
      </c>
      <c r="E36" s="102">
        <v>56</v>
      </c>
      <c r="F36" s="413">
        <f t="shared" si="12"/>
        <v>302.4</v>
      </c>
      <c r="G36" s="102">
        <v>75.53</v>
      </c>
      <c r="H36" s="114">
        <f t="shared" si="13"/>
        <v>407.862</v>
      </c>
      <c r="I36" s="102">
        <v>60</v>
      </c>
      <c r="J36" s="102">
        <v>12</v>
      </c>
      <c r="K36" s="114">
        <f t="shared" si="14"/>
        <v>3888</v>
      </c>
      <c r="L36" s="114">
        <f t="shared" si="15"/>
        <v>4598.262</v>
      </c>
      <c r="M36" s="114"/>
      <c r="N36" s="102" t="s">
        <v>55</v>
      </c>
      <c r="O36" s="150"/>
    </row>
    <row r="37" ht="24" customHeight="1" spans="1:15">
      <c r="A37" s="414" t="s">
        <v>61</v>
      </c>
      <c r="B37" s="110"/>
      <c r="C37" s="110">
        <v>3.6</v>
      </c>
      <c r="D37" s="102" t="s">
        <v>31</v>
      </c>
      <c r="E37" s="102">
        <v>56</v>
      </c>
      <c r="F37" s="413">
        <f t="shared" si="12"/>
        <v>201.6</v>
      </c>
      <c r="G37" s="102">
        <v>75.53</v>
      </c>
      <c r="H37" s="114">
        <f t="shared" si="13"/>
        <v>271.908</v>
      </c>
      <c r="I37" s="102">
        <v>60</v>
      </c>
      <c r="J37" s="102">
        <v>12</v>
      </c>
      <c r="K37" s="114">
        <f t="shared" si="14"/>
        <v>2592</v>
      </c>
      <c r="L37" s="114">
        <f t="shared" si="15"/>
        <v>3065.508</v>
      </c>
      <c r="M37" s="114"/>
      <c r="N37" s="102" t="s">
        <v>55</v>
      </c>
      <c r="O37" s="153"/>
    </row>
    <row r="38" ht="14.25" customHeight="1" spans="1:15">
      <c r="A38" s="638" t="s">
        <v>62</v>
      </c>
      <c r="B38" s="599">
        <v>1</v>
      </c>
      <c r="C38" s="102">
        <v>32.37</v>
      </c>
      <c r="D38" s="577"/>
      <c r="E38" s="102">
        <v>0</v>
      </c>
      <c r="F38" s="114">
        <f t="shared" si="12"/>
        <v>0</v>
      </c>
      <c r="G38" s="102">
        <v>0</v>
      </c>
      <c r="H38" s="114">
        <f t="shared" si="13"/>
        <v>0</v>
      </c>
      <c r="I38" s="102">
        <v>30</v>
      </c>
      <c r="J38" s="102">
        <v>12</v>
      </c>
      <c r="K38" s="114">
        <f t="shared" si="14"/>
        <v>11653.2</v>
      </c>
      <c r="L38" s="114">
        <f t="shared" si="15"/>
        <v>11653.2</v>
      </c>
      <c r="M38" s="114"/>
      <c r="N38" s="102" t="s">
        <v>63</v>
      </c>
      <c r="O38" s="150"/>
    </row>
    <row r="39" customFormat="1" ht="14.25" customHeight="1" spans="1:15">
      <c r="A39" s="639" t="s">
        <v>64</v>
      </c>
      <c r="B39" s="599">
        <v>1</v>
      </c>
      <c r="C39" s="102">
        <v>33</v>
      </c>
      <c r="D39" s="577"/>
      <c r="E39" s="102">
        <v>56</v>
      </c>
      <c r="F39" s="114">
        <f t="shared" si="12"/>
        <v>1848</v>
      </c>
      <c r="G39" s="102">
        <v>0</v>
      </c>
      <c r="H39" s="114">
        <f t="shared" si="13"/>
        <v>0</v>
      </c>
      <c r="I39" s="102">
        <v>60</v>
      </c>
      <c r="J39" s="102">
        <v>12</v>
      </c>
      <c r="K39" s="114">
        <f t="shared" si="14"/>
        <v>23760</v>
      </c>
      <c r="L39" s="114">
        <f t="shared" si="15"/>
        <v>25608</v>
      </c>
      <c r="M39" s="114"/>
      <c r="N39" s="102" t="s">
        <v>63</v>
      </c>
      <c r="O39" s="153"/>
    </row>
    <row r="40" customFormat="1" ht="14.25" customHeight="1" spans="1:15">
      <c r="A40" s="640" t="s">
        <v>65</v>
      </c>
      <c r="B40" s="641">
        <v>1</v>
      </c>
      <c r="C40" s="239">
        <v>21</v>
      </c>
      <c r="D40" s="642"/>
      <c r="E40" s="239">
        <v>0</v>
      </c>
      <c r="F40" s="413">
        <v>0</v>
      </c>
      <c r="G40" s="239">
        <v>0</v>
      </c>
      <c r="H40" s="413">
        <f t="shared" si="13"/>
        <v>0</v>
      </c>
      <c r="I40" s="239">
        <v>20</v>
      </c>
      <c r="J40" s="239">
        <v>12</v>
      </c>
      <c r="K40" s="413">
        <f t="shared" si="14"/>
        <v>5040</v>
      </c>
      <c r="L40" s="413">
        <f t="shared" si="15"/>
        <v>5040</v>
      </c>
      <c r="M40" s="114"/>
      <c r="N40" s="102" t="s">
        <v>63</v>
      </c>
      <c r="O40" s="153"/>
    </row>
    <row r="41" s="302" customFormat="1" ht="14.25" customHeight="1" spans="1:15">
      <c r="A41" s="632" t="s">
        <v>23</v>
      </c>
      <c r="B41" s="307"/>
      <c r="C41" s="307"/>
      <c r="D41" s="307"/>
      <c r="E41" s="307"/>
      <c r="F41" s="316">
        <f>SUM(F7:F40)</f>
        <v>44224.6</v>
      </c>
      <c r="G41" s="316"/>
      <c r="H41" s="316">
        <f>SUM(H7:H40)</f>
        <v>16299.374</v>
      </c>
      <c r="I41" s="316"/>
      <c r="J41" s="316"/>
      <c r="K41" s="316">
        <f>SUM(K7:K40)</f>
        <v>666583.2</v>
      </c>
      <c r="L41" s="316">
        <f>SUM(L7:L40)</f>
        <v>727107.174</v>
      </c>
      <c r="M41" s="114"/>
      <c r="N41" s="102" t="s">
        <v>63</v>
      </c>
      <c r="O41" s="648"/>
    </row>
    <row r="42" ht="15" customHeight="1" spans="1:15">
      <c r="A42" s="304" t="s">
        <v>66</v>
      </c>
      <c r="B42" s="102">
        <v>1</v>
      </c>
      <c r="C42" s="102">
        <v>22</v>
      </c>
      <c r="D42" s="102" t="s">
        <v>17</v>
      </c>
      <c r="E42" s="102">
        <v>56</v>
      </c>
      <c r="F42" s="114">
        <f t="shared" ref="F42:F49" si="16">C42*E42</f>
        <v>1232</v>
      </c>
      <c r="G42" s="102">
        <v>0</v>
      </c>
      <c r="H42" s="114">
        <f t="shared" ref="H42:H49" si="17">C42*G42</f>
        <v>0</v>
      </c>
      <c r="I42" s="102">
        <v>60</v>
      </c>
      <c r="J42" s="102">
        <v>12</v>
      </c>
      <c r="K42" s="114">
        <f t="shared" ref="K42:K49" si="18">C42*I42*J42</f>
        <v>15840</v>
      </c>
      <c r="L42" s="114">
        <f t="shared" ref="L42:L49" si="19">F42+H42+K42</f>
        <v>17072</v>
      </c>
      <c r="M42" s="649"/>
      <c r="N42" s="102" t="s">
        <v>67</v>
      </c>
      <c r="O42" s="411"/>
    </row>
    <row r="43" ht="15" customHeight="1" spans="1:15">
      <c r="A43" s="304" t="s">
        <v>68</v>
      </c>
      <c r="B43" s="102">
        <v>1</v>
      </c>
      <c r="C43" s="102">
        <v>22</v>
      </c>
      <c r="D43" s="102" t="s">
        <v>27</v>
      </c>
      <c r="E43" s="103">
        <v>56</v>
      </c>
      <c r="F43" s="90">
        <f t="shared" si="16"/>
        <v>1232</v>
      </c>
      <c r="G43" s="103">
        <v>0</v>
      </c>
      <c r="H43" s="114">
        <f t="shared" si="17"/>
        <v>0</v>
      </c>
      <c r="I43" s="102">
        <v>60</v>
      </c>
      <c r="J43" s="103">
        <v>12</v>
      </c>
      <c r="K43" s="90">
        <f t="shared" si="18"/>
        <v>15840</v>
      </c>
      <c r="L43" s="114">
        <f t="shared" si="19"/>
        <v>17072</v>
      </c>
      <c r="M43" s="649"/>
      <c r="N43" s="102" t="s">
        <v>67</v>
      </c>
      <c r="O43" s="411"/>
    </row>
    <row r="44" ht="15" customHeight="1" spans="1:15">
      <c r="A44" s="304" t="s">
        <v>69</v>
      </c>
      <c r="B44" s="102">
        <v>1.5</v>
      </c>
      <c r="C44" s="102">
        <v>33</v>
      </c>
      <c r="D44" s="102" t="s">
        <v>27</v>
      </c>
      <c r="E44" s="102">
        <v>56</v>
      </c>
      <c r="F44" s="114">
        <f t="shared" si="16"/>
        <v>1848</v>
      </c>
      <c r="G44" s="102">
        <v>0</v>
      </c>
      <c r="H44" s="114">
        <f t="shared" si="17"/>
        <v>0</v>
      </c>
      <c r="I44" s="102">
        <v>60</v>
      </c>
      <c r="J44" s="102">
        <v>12</v>
      </c>
      <c r="K44" s="114">
        <f t="shared" si="18"/>
        <v>23760</v>
      </c>
      <c r="L44" s="114">
        <f t="shared" si="19"/>
        <v>25608</v>
      </c>
      <c r="M44" s="649"/>
      <c r="N44" s="102" t="s">
        <v>67</v>
      </c>
      <c r="O44" s="411"/>
    </row>
    <row r="45" ht="24" customHeight="1" spans="1:15">
      <c r="A45" s="414" t="s">
        <v>70</v>
      </c>
      <c r="B45" s="110"/>
      <c r="C45" s="110">
        <v>57</v>
      </c>
      <c r="D45" s="102" t="s">
        <v>27</v>
      </c>
      <c r="E45" s="102">
        <v>56</v>
      </c>
      <c r="F45" s="413">
        <f t="shared" si="16"/>
        <v>3192</v>
      </c>
      <c r="G45" s="102">
        <v>0</v>
      </c>
      <c r="H45" s="114">
        <f t="shared" si="17"/>
        <v>0</v>
      </c>
      <c r="I45" s="102">
        <v>60</v>
      </c>
      <c r="J45" s="102">
        <v>12</v>
      </c>
      <c r="K45" s="114">
        <f t="shared" si="18"/>
        <v>41040</v>
      </c>
      <c r="L45" s="114">
        <f t="shared" si="19"/>
        <v>44232</v>
      </c>
      <c r="M45" s="649"/>
      <c r="N45" s="110" t="s">
        <v>67</v>
      </c>
      <c r="O45" s="411"/>
    </row>
    <row r="46" s="302" customFormat="1" ht="28" customHeight="1" spans="1:15">
      <c r="A46" s="634" t="s">
        <v>50</v>
      </c>
      <c r="B46" s="635">
        <v>0</v>
      </c>
      <c r="C46" s="635">
        <v>0</v>
      </c>
      <c r="D46" s="635" t="s">
        <v>27</v>
      </c>
      <c r="E46" s="635">
        <v>56</v>
      </c>
      <c r="F46" s="636">
        <f t="shared" si="16"/>
        <v>0</v>
      </c>
      <c r="G46" s="635">
        <v>0</v>
      </c>
      <c r="H46" s="636">
        <f t="shared" si="17"/>
        <v>0</v>
      </c>
      <c r="I46" s="635">
        <v>60</v>
      </c>
      <c r="J46" s="635">
        <v>12</v>
      </c>
      <c r="K46" s="636">
        <f t="shared" si="18"/>
        <v>0</v>
      </c>
      <c r="L46" s="636">
        <f t="shared" si="19"/>
        <v>0</v>
      </c>
      <c r="M46" s="649"/>
      <c r="N46" s="635" t="s">
        <v>67</v>
      </c>
      <c r="O46" s="647"/>
    </row>
    <row r="47" ht="15.75" customHeight="1" spans="1:15">
      <c r="A47" s="304" t="s">
        <v>71</v>
      </c>
      <c r="B47" s="102">
        <v>1</v>
      </c>
      <c r="C47" s="102">
        <v>22</v>
      </c>
      <c r="D47" s="102" t="s">
        <v>17</v>
      </c>
      <c r="E47" s="102">
        <v>56</v>
      </c>
      <c r="F47" s="114">
        <f t="shared" si="16"/>
        <v>1232</v>
      </c>
      <c r="G47" s="102">
        <v>0</v>
      </c>
      <c r="H47" s="114">
        <f t="shared" si="17"/>
        <v>0</v>
      </c>
      <c r="I47" s="102">
        <v>60</v>
      </c>
      <c r="J47" s="102">
        <v>12</v>
      </c>
      <c r="K47" s="114">
        <f t="shared" si="18"/>
        <v>15840</v>
      </c>
      <c r="L47" s="114">
        <f t="shared" si="19"/>
        <v>17072</v>
      </c>
      <c r="M47" s="649"/>
      <c r="N47" s="102" t="s">
        <v>72</v>
      </c>
      <c r="O47" s="411"/>
    </row>
    <row r="48" ht="15.75" customHeight="1" spans="1:15">
      <c r="A48" s="304" t="s">
        <v>73</v>
      </c>
      <c r="B48" s="102">
        <v>1</v>
      </c>
      <c r="C48" s="102">
        <v>22</v>
      </c>
      <c r="D48" s="102" t="s">
        <v>31</v>
      </c>
      <c r="E48" s="102">
        <v>56</v>
      </c>
      <c r="F48" s="114">
        <f t="shared" si="16"/>
        <v>1232</v>
      </c>
      <c r="G48" s="102">
        <v>0</v>
      </c>
      <c r="H48" s="114">
        <f t="shared" si="17"/>
        <v>0</v>
      </c>
      <c r="I48" s="102">
        <v>60</v>
      </c>
      <c r="J48" s="102">
        <v>12</v>
      </c>
      <c r="K48" s="114">
        <f t="shared" si="18"/>
        <v>15840</v>
      </c>
      <c r="L48" s="114">
        <f t="shared" si="19"/>
        <v>17072</v>
      </c>
      <c r="M48" s="649"/>
      <c r="N48" s="102" t="s">
        <v>72</v>
      </c>
      <c r="O48" s="411"/>
    </row>
    <row r="49" ht="15.75" customHeight="1" spans="1:15">
      <c r="A49" s="304" t="s">
        <v>74</v>
      </c>
      <c r="B49" s="102">
        <v>2</v>
      </c>
      <c r="C49" s="102">
        <v>44</v>
      </c>
      <c r="D49" s="102" t="s">
        <v>17</v>
      </c>
      <c r="E49" s="102">
        <v>56</v>
      </c>
      <c r="F49" s="114">
        <f t="shared" si="16"/>
        <v>2464</v>
      </c>
      <c r="G49" s="102">
        <v>0</v>
      </c>
      <c r="H49" s="114">
        <f t="shared" si="17"/>
        <v>0</v>
      </c>
      <c r="I49" s="102">
        <v>60</v>
      </c>
      <c r="J49" s="102">
        <v>12</v>
      </c>
      <c r="K49" s="114">
        <f t="shared" si="18"/>
        <v>31680</v>
      </c>
      <c r="L49" s="114">
        <f t="shared" si="19"/>
        <v>34144</v>
      </c>
      <c r="M49" s="649"/>
      <c r="N49" s="102" t="s">
        <v>72</v>
      </c>
      <c r="O49" s="411"/>
    </row>
    <row r="50" s="302" customFormat="1" ht="23.25" customHeight="1" spans="1:15">
      <c r="A50" s="632" t="s">
        <v>23</v>
      </c>
      <c r="B50" s="393"/>
      <c r="C50" s="393"/>
      <c r="D50" s="399"/>
      <c r="E50" s="397"/>
      <c r="F50" s="98">
        <f>SUM(F42:F49)</f>
        <v>12432</v>
      </c>
      <c r="G50" s="397"/>
      <c r="H50" s="98"/>
      <c r="I50" s="397"/>
      <c r="J50" s="397"/>
      <c r="K50" s="98">
        <f>SUM(K42:K49)</f>
        <v>159840</v>
      </c>
      <c r="L50" s="98">
        <f>SUM(L42:L49)</f>
        <v>172272</v>
      </c>
      <c r="M50" s="114"/>
      <c r="N50" s="421"/>
      <c r="O50" s="425"/>
    </row>
    <row r="51" ht="15.75" customHeight="1" spans="1:15">
      <c r="A51" s="304" t="s">
        <v>75</v>
      </c>
      <c r="B51" s="102">
        <v>8</v>
      </c>
      <c r="C51" s="102">
        <v>173.8</v>
      </c>
      <c r="D51" s="102" t="s">
        <v>76</v>
      </c>
      <c r="E51" s="102">
        <v>56</v>
      </c>
      <c r="F51" s="114">
        <f>C51*E51</f>
        <v>9732.8</v>
      </c>
      <c r="G51" s="102">
        <v>0</v>
      </c>
      <c r="H51" s="114">
        <f>C51*G51</f>
        <v>0</v>
      </c>
      <c r="I51" s="102">
        <v>60</v>
      </c>
      <c r="J51" s="102">
        <v>12</v>
      </c>
      <c r="K51" s="114">
        <f>C51*I51*J51</f>
        <v>125136</v>
      </c>
      <c r="L51" s="114">
        <f>F51+H51+K51</f>
        <v>134868.8</v>
      </c>
      <c r="M51" s="650"/>
      <c r="N51" s="102" t="s">
        <v>72</v>
      </c>
      <c r="O51" s="411"/>
    </row>
    <row r="52" ht="15.75" customHeight="1" spans="1:15">
      <c r="A52" s="304" t="s">
        <v>77</v>
      </c>
      <c r="B52" s="102">
        <v>1</v>
      </c>
      <c r="C52" s="102">
        <v>22</v>
      </c>
      <c r="D52" s="102" t="s">
        <v>27</v>
      </c>
      <c r="E52" s="102">
        <v>56</v>
      </c>
      <c r="F52" s="114">
        <f>C52*E52</f>
        <v>1232</v>
      </c>
      <c r="G52" s="102">
        <v>0</v>
      </c>
      <c r="H52" s="114">
        <f>C52*G52</f>
        <v>0</v>
      </c>
      <c r="I52" s="102">
        <v>60</v>
      </c>
      <c r="J52" s="102">
        <v>12</v>
      </c>
      <c r="K52" s="114">
        <f>C52*I52*J52</f>
        <v>15840</v>
      </c>
      <c r="L52" s="114">
        <f>F52+H52+K52</f>
        <v>17072</v>
      </c>
      <c r="M52" s="650"/>
      <c r="N52" s="102" t="s">
        <v>72</v>
      </c>
      <c r="O52" s="411"/>
    </row>
    <row r="53" ht="23.25" customHeight="1" spans="1:15">
      <c r="A53" s="414" t="s">
        <v>78</v>
      </c>
      <c r="B53" s="110">
        <v>1</v>
      </c>
      <c r="C53" s="110">
        <v>23</v>
      </c>
      <c r="D53" s="93"/>
      <c r="E53" s="103">
        <v>0</v>
      </c>
      <c r="F53" s="90">
        <f>C53*E53</f>
        <v>0</v>
      </c>
      <c r="G53" s="103">
        <v>0</v>
      </c>
      <c r="H53" s="90">
        <f>C53*G53</f>
        <v>0</v>
      </c>
      <c r="I53" s="103">
        <v>20</v>
      </c>
      <c r="J53" s="103">
        <v>12</v>
      </c>
      <c r="K53" s="90">
        <f>C53*I53*J53</f>
        <v>5520</v>
      </c>
      <c r="L53" s="90">
        <f>K53+H53+F53</f>
        <v>5520</v>
      </c>
      <c r="M53" s="650"/>
      <c r="N53" s="102" t="s">
        <v>72</v>
      </c>
      <c r="O53" s="411"/>
    </row>
    <row r="54" ht="15" customHeight="1" spans="1:15">
      <c r="A54" s="632" t="s">
        <v>23</v>
      </c>
      <c r="B54" s="307"/>
      <c r="C54" s="307"/>
      <c r="D54" s="307"/>
      <c r="E54" s="307"/>
      <c r="F54" s="316">
        <f>SUM(F51:F53)</f>
        <v>10964.8</v>
      </c>
      <c r="G54" s="316"/>
      <c r="H54" s="316"/>
      <c r="I54" s="316"/>
      <c r="J54" s="316"/>
      <c r="K54" s="316">
        <f>SUM(K51:K53)</f>
        <v>146496</v>
      </c>
      <c r="L54" s="316">
        <f>SUM(L51:L53)</f>
        <v>157460.8</v>
      </c>
      <c r="M54" s="114"/>
      <c r="N54" s="421"/>
      <c r="O54" s="425"/>
    </row>
    <row r="55" ht="15" customHeight="1" spans="1:15">
      <c r="A55" s="304" t="s">
        <v>79</v>
      </c>
      <c r="B55" s="305" t="s">
        <v>80</v>
      </c>
      <c r="C55" s="102">
        <v>7.3</v>
      </c>
      <c r="D55" s="102" t="s">
        <v>17</v>
      </c>
      <c r="E55" s="102">
        <v>56</v>
      </c>
      <c r="F55" s="114">
        <f>C55*E55</f>
        <v>408.8</v>
      </c>
      <c r="G55" s="102">
        <v>0</v>
      </c>
      <c r="H55" s="114">
        <f>C55*G55</f>
        <v>0</v>
      </c>
      <c r="I55" s="102">
        <v>60</v>
      </c>
      <c r="J55" s="102">
        <v>12</v>
      </c>
      <c r="K55" s="90">
        <f>C55*I55*J55</f>
        <v>5256</v>
      </c>
      <c r="L55" s="114">
        <f>K55+H55+F55</f>
        <v>5664.8</v>
      </c>
      <c r="M55" s="51"/>
      <c r="N55" s="102" t="s">
        <v>81</v>
      </c>
      <c r="O55" s="480"/>
    </row>
    <row r="56" ht="21" customHeight="1" spans="1:15">
      <c r="A56" s="304" t="s">
        <v>82</v>
      </c>
      <c r="B56" s="102">
        <v>3</v>
      </c>
      <c r="C56" s="102">
        <v>66</v>
      </c>
      <c r="D56" s="102" t="s">
        <v>31</v>
      </c>
      <c r="E56" s="102">
        <v>56</v>
      </c>
      <c r="F56" s="114">
        <f>C56*E56</f>
        <v>3696</v>
      </c>
      <c r="G56" s="102">
        <v>0</v>
      </c>
      <c r="H56" s="114">
        <f>C56*G56</f>
        <v>0</v>
      </c>
      <c r="I56" s="102">
        <v>60</v>
      </c>
      <c r="J56" s="102">
        <v>12</v>
      </c>
      <c r="K56" s="90">
        <f>C56*I56*J56</f>
        <v>47520</v>
      </c>
      <c r="L56" s="114">
        <f>K56+H56+F56</f>
        <v>51216</v>
      </c>
      <c r="M56" s="51"/>
      <c r="N56" s="102" t="s">
        <v>81</v>
      </c>
      <c r="O56" s="150"/>
    </row>
    <row r="57" ht="21" customHeight="1" spans="1:15">
      <c r="A57" s="304" t="s">
        <v>83</v>
      </c>
      <c r="B57" s="102">
        <v>0.5</v>
      </c>
      <c r="C57" s="102">
        <v>11</v>
      </c>
      <c r="D57" s="102" t="s">
        <v>27</v>
      </c>
      <c r="E57" s="102">
        <v>56</v>
      </c>
      <c r="F57" s="114">
        <f>C57*E57</f>
        <v>616</v>
      </c>
      <c r="G57" s="102">
        <v>0</v>
      </c>
      <c r="H57" s="114">
        <f>C57*G57</f>
        <v>0</v>
      </c>
      <c r="I57" s="102">
        <v>60</v>
      </c>
      <c r="J57" s="102">
        <v>12</v>
      </c>
      <c r="K57" s="90">
        <f>C57*I57*J57</f>
        <v>7920</v>
      </c>
      <c r="L57" s="114">
        <f>K57+H57+F57</f>
        <v>8536</v>
      </c>
      <c r="M57" s="51"/>
      <c r="N57" s="102" t="s">
        <v>81</v>
      </c>
      <c r="O57" s="150"/>
    </row>
    <row r="58" ht="14.25" customHeight="1" spans="1:15">
      <c r="A58" s="304" t="s">
        <v>84</v>
      </c>
      <c r="B58" s="102">
        <v>1</v>
      </c>
      <c r="C58" s="102">
        <v>22</v>
      </c>
      <c r="D58" s="102" t="s">
        <v>27</v>
      </c>
      <c r="E58" s="102">
        <v>56</v>
      </c>
      <c r="F58" s="114">
        <f>C58*E58</f>
        <v>1232</v>
      </c>
      <c r="G58" s="102">
        <v>0</v>
      </c>
      <c r="H58" s="114">
        <f>C58*G58</f>
        <v>0</v>
      </c>
      <c r="I58" s="102">
        <v>60</v>
      </c>
      <c r="J58" s="102">
        <v>12</v>
      </c>
      <c r="K58" s="90">
        <f>C58*I58*J58</f>
        <v>15840</v>
      </c>
      <c r="L58" s="114">
        <f>K58+H58+F58</f>
        <v>17072</v>
      </c>
      <c r="M58" s="51"/>
      <c r="N58" s="102" t="s">
        <v>81</v>
      </c>
      <c r="O58" s="150"/>
    </row>
    <row r="59" ht="14.25" customHeight="1" spans="1:15">
      <c r="A59" s="304" t="s">
        <v>85</v>
      </c>
      <c r="B59" s="102">
        <v>1</v>
      </c>
      <c r="C59" s="102">
        <v>22</v>
      </c>
      <c r="D59" s="102" t="s">
        <v>27</v>
      </c>
      <c r="E59" s="102">
        <v>56</v>
      </c>
      <c r="F59" s="114">
        <f>C59*E59</f>
        <v>1232</v>
      </c>
      <c r="G59" s="102">
        <v>0</v>
      </c>
      <c r="H59" s="114">
        <f>C59*G59</f>
        <v>0</v>
      </c>
      <c r="I59" s="102">
        <v>60</v>
      </c>
      <c r="J59" s="102">
        <v>12</v>
      </c>
      <c r="K59" s="90">
        <f>C59*I59*J59</f>
        <v>15840</v>
      </c>
      <c r="L59" s="114">
        <f>K59+H59+F59</f>
        <v>17072</v>
      </c>
      <c r="M59" s="51"/>
      <c r="N59" s="102" t="s">
        <v>81</v>
      </c>
      <c r="O59" s="150"/>
    </row>
    <row r="60" s="302" customFormat="1" ht="14.25" customHeight="1" spans="1:15">
      <c r="A60" s="632" t="s">
        <v>23</v>
      </c>
      <c r="B60" s="307"/>
      <c r="C60" s="307"/>
      <c r="D60" s="307"/>
      <c r="E60" s="307"/>
      <c r="F60" s="316">
        <f>SUM(F55:F59)</f>
        <v>7184.8</v>
      </c>
      <c r="G60" s="316"/>
      <c r="H60" s="316">
        <f t="shared" ref="H60:L60" si="20">SUM(H55:H59)</f>
        <v>0</v>
      </c>
      <c r="I60" s="316"/>
      <c r="J60" s="316"/>
      <c r="K60" s="316">
        <f t="shared" si="20"/>
        <v>92376</v>
      </c>
      <c r="L60" s="316">
        <f t="shared" si="20"/>
        <v>99560.8</v>
      </c>
      <c r="M60" s="51"/>
      <c r="N60" s="421"/>
      <c r="O60" s="410"/>
    </row>
    <row r="61" ht="14.25" customHeight="1" spans="1:15">
      <c r="A61" s="304" t="s">
        <v>86</v>
      </c>
      <c r="B61" s="102">
        <v>1</v>
      </c>
      <c r="C61" s="102">
        <v>22</v>
      </c>
      <c r="D61" s="102" t="s">
        <v>27</v>
      </c>
      <c r="E61" s="103">
        <v>56</v>
      </c>
      <c r="F61" s="90">
        <f t="shared" ref="F61:F66" si="21">C61*E61</f>
        <v>1232</v>
      </c>
      <c r="G61" s="103">
        <v>0</v>
      </c>
      <c r="H61" s="114">
        <f t="shared" ref="H61:H66" si="22">C61*G61</f>
        <v>0</v>
      </c>
      <c r="I61" s="103">
        <v>60</v>
      </c>
      <c r="J61" s="103">
        <v>12</v>
      </c>
      <c r="K61" s="90">
        <f t="shared" ref="K61:K66" si="23">C61*I61*J61</f>
        <v>15840</v>
      </c>
      <c r="L61" s="114">
        <f t="shared" ref="L61:L66" si="24">F61+H61+K61</f>
        <v>17072</v>
      </c>
      <c r="M61" s="44"/>
      <c r="N61" s="102" t="s">
        <v>87</v>
      </c>
      <c r="O61" s="150"/>
    </row>
    <row r="62" ht="14.25" customHeight="1" spans="1:15">
      <c r="A62" s="304" t="s">
        <v>88</v>
      </c>
      <c r="B62" s="305" t="s">
        <v>59</v>
      </c>
      <c r="C62" s="102">
        <v>22</v>
      </c>
      <c r="D62" s="102" t="s">
        <v>17</v>
      </c>
      <c r="E62" s="102">
        <v>56</v>
      </c>
      <c r="F62" s="114">
        <f t="shared" si="21"/>
        <v>1232</v>
      </c>
      <c r="G62" s="102">
        <v>0</v>
      </c>
      <c r="H62" s="114">
        <f t="shared" si="22"/>
        <v>0</v>
      </c>
      <c r="I62" s="103">
        <v>60</v>
      </c>
      <c r="J62" s="102">
        <v>12</v>
      </c>
      <c r="K62" s="90">
        <f t="shared" si="23"/>
        <v>15840</v>
      </c>
      <c r="L62" s="114">
        <f t="shared" si="24"/>
        <v>17072</v>
      </c>
      <c r="M62" s="44"/>
      <c r="N62" s="102" t="s">
        <v>87</v>
      </c>
      <c r="O62" s="150"/>
    </row>
    <row r="63" ht="14.25" customHeight="1" spans="1:15">
      <c r="A63" s="304" t="s">
        <v>89</v>
      </c>
      <c r="B63" s="102">
        <v>1</v>
      </c>
      <c r="C63" s="102">
        <v>22</v>
      </c>
      <c r="D63" s="102" t="s">
        <v>27</v>
      </c>
      <c r="E63" s="103">
        <v>56</v>
      </c>
      <c r="F63" s="114">
        <f t="shared" si="21"/>
        <v>1232</v>
      </c>
      <c r="G63" s="103">
        <v>0</v>
      </c>
      <c r="H63" s="114">
        <f t="shared" si="22"/>
        <v>0</v>
      </c>
      <c r="I63" s="103">
        <v>60</v>
      </c>
      <c r="J63" s="102">
        <v>12</v>
      </c>
      <c r="K63" s="114">
        <f t="shared" si="23"/>
        <v>15840</v>
      </c>
      <c r="L63" s="114">
        <f t="shared" si="24"/>
        <v>17072</v>
      </c>
      <c r="M63" s="44"/>
      <c r="N63" s="102" t="s">
        <v>87</v>
      </c>
      <c r="O63" s="150"/>
    </row>
    <row r="64" s="302" customFormat="1" ht="14.25" customHeight="1" spans="1:15">
      <c r="A64" s="643" t="s">
        <v>90</v>
      </c>
      <c r="B64" s="110">
        <v>1</v>
      </c>
      <c r="C64" s="110">
        <v>22</v>
      </c>
      <c r="D64" s="102" t="s">
        <v>17</v>
      </c>
      <c r="E64" s="102">
        <v>56</v>
      </c>
      <c r="F64" s="114">
        <f t="shared" si="21"/>
        <v>1232</v>
      </c>
      <c r="G64" s="102">
        <v>0</v>
      </c>
      <c r="H64" s="114">
        <f t="shared" si="22"/>
        <v>0</v>
      </c>
      <c r="I64" s="103">
        <v>60</v>
      </c>
      <c r="J64" s="102">
        <v>12</v>
      </c>
      <c r="K64" s="114">
        <f t="shared" si="23"/>
        <v>15840</v>
      </c>
      <c r="L64" s="114">
        <f t="shared" si="24"/>
        <v>17072</v>
      </c>
      <c r="M64" s="44"/>
      <c r="N64" s="110" t="s">
        <v>87</v>
      </c>
      <c r="O64" s="150"/>
    </row>
    <row r="65" ht="22.5" customHeight="1" spans="1:15">
      <c r="A65" s="633" t="s">
        <v>29</v>
      </c>
      <c r="B65" s="651">
        <v>0.4125</v>
      </c>
      <c r="C65" s="239">
        <v>9.0725</v>
      </c>
      <c r="D65" s="102" t="s">
        <v>27</v>
      </c>
      <c r="E65" s="102">
        <v>56</v>
      </c>
      <c r="F65" s="114">
        <f t="shared" si="21"/>
        <v>508.06</v>
      </c>
      <c r="G65" s="102">
        <v>0</v>
      </c>
      <c r="H65" s="114">
        <f t="shared" si="22"/>
        <v>0</v>
      </c>
      <c r="I65" s="103">
        <v>60</v>
      </c>
      <c r="J65" s="102">
        <v>12</v>
      </c>
      <c r="K65" s="114">
        <f t="shared" si="23"/>
        <v>6532.2</v>
      </c>
      <c r="L65" s="114">
        <f t="shared" si="24"/>
        <v>7040.26</v>
      </c>
      <c r="M65" s="44"/>
      <c r="N65" s="110" t="s">
        <v>87</v>
      </c>
      <c r="O65" s="150"/>
    </row>
    <row r="66" ht="23.25" customHeight="1" spans="1:15">
      <c r="A66" s="414" t="s">
        <v>91</v>
      </c>
      <c r="B66" s="110"/>
      <c r="C66" s="110">
        <v>36</v>
      </c>
      <c r="D66" s="102" t="s">
        <v>31</v>
      </c>
      <c r="E66" s="102">
        <v>56</v>
      </c>
      <c r="F66" s="413">
        <f t="shared" si="21"/>
        <v>2016</v>
      </c>
      <c r="G66" s="102">
        <v>75.53</v>
      </c>
      <c r="H66" s="114">
        <f t="shared" si="22"/>
        <v>2719.08</v>
      </c>
      <c r="I66" s="103">
        <v>60</v>
      </c>
      <c r="J66" s="102">
        <v>12</v>
      </c>
      <c r="K66" s="114">
        <f t="shared" si="23"/>
        <v>25920</v>
      </c>
      <c r="L66" s="114">
        <f t="shared" si="24"/>
        <v>30655.08</v>
      </c>
      <c r="M66" s="44"/>
      <c r="N66" s="102" t="s">
        <v>87</v>
      </c>
      <c r="O66" s="150"/>
    </row>
    <row r="67" s="302" customFormat="1" ht="15.75" customHeight="1" spans="1:15">
      <c r="A67" s="632" t="s">
        <v>23</v>
      </c>
      <c r="B67" s="393"/>
      <c r="C67" s="393"/>
      <c r="D67" s="307"/>
      <c r="E67" s="307"/>
      <c r="F67" s="316">
        <f>SUM(F61:F66)</f>
        <v>7452.06</v>
      </c>
      <c r="G67" s="316"/>
      <c r="H67" s="316">
        <f t="shared" ref="H67:L67" si="25">SUM(H61:H66)</f>
        <v>2719.08</v>
      </c>
      <c r="I67" s="316"/>
      <c r="J67" s="316"/>
      <c r="K67" s="316">
        <f t="shared" si="25"/>
        <v>95812.2</v>
      </c>
      <c r="L67" s="316">
        <f t="shared" si="25"/>
        <v>105983.34</v>
      </c>
      <c r="M67" s="44"/>
      <c r="N67" s="421"/>
      <c r="O67" s="410"/>
    </row>
    <row r="68" ht="14.25" customHeight="1" spans="1:15">
      <c r="A68" s="414" t="s">
        <v>92</v>
      </c>
      <c r="B68" s="110">
        <v>1</v>
      </c>
      <c r="C68" s="110">
        <v>22</v>
      </c>
      <c r="D68" s="110" t="s">
        <v>31</v>
      </c>
      <c r="E68" s="102">
        <f>56*2</f>
        <v>112</v>
      </c>
      <c r="F68" s="114">
        <f>C68*E68</f>
        <v>2464</v>
      </c>
      <c r="G68" s="102">
        <v>0</v>
      </c>
      <c r="H68" s="114">
        <f t="shared" ref="H68:H74" si="26">C68*G68</f>
        <v>0</v>
      </c>
      <c r="I68" s="102">
        <v>60</v>
      </c>
      <c r="J68" s="102">
        <v>12</v>
      </c>
      <c r="K68" s="114">
        <f t="shared" ref="K68:K74" si="27">C68*I68*J68</f>
        <v>15840</v>
      </c>
      <c r="L68" s="114">
        <f t="shared" ref="L68:L74" si="28">F68+H68+K68</f>
        <v>18304</v>
      </c>
      <c r="M68" s="114"/>
      <c r="N68" s="110" t="s">
        <v>93</v>
      </c>
      <c r="O68" s="411" t="s">
        <v>48</v>
      </c>
    </row>
    <row r="69" ht="14.25" customHeight="1" spans="1:15">
      <c r="A69" s="414" t="s">
        <v>94</v>
      </c>
      <c r="B69" s="110">
        <v>2</v>
      </c>
      <c r="C69" s="110">
        <v>44</v>
      </c>
      <c r="D69" s="110" t="s">
        <v>31</v>
      </c>
      <c r="E69" s="102">
        <f>56*2</f>
        <v>112</v>
      </c>
      <c r="F69" s="114">
        <f>C69*E69</f>
        <v>4928</v>
      </c>
      <c r="G69" s="102">
        <v>0</v>
      </c>
      <c r="H69" s="114">
        <f t="shared" si="26"/>
        <v>0</v>
      </c>
      <c r="I69" s="102">
        <v>60</v>
      </c>
      <c r="J69" s="102">
        <v>12</v>
      </c>
      <c r="K69" s="114">
        <f t="shared" si="27"/>
        <v>31680</v>
      </c>
      <c r="L69" s="114">
        <f t="shared" si="28"/>
        <v>36608</v>
      </c>
      <c r="M69" s="114"/>
      <c r="N69" s="110" t="s">
        <v>93</v>
      </c>
      <c r="O69" s="411" t="s">
        <v>48</v>
      </c>
    </row>
    <row r="70" ht="14.25" customHeight="1" spans="1:15">
      <c r="A70" s="304" t="s">
        <v>95</v>
      </c>
      <c r="B70" s="102">
        <v>2</v>
      </c>
      <c r="C70" s="102">
        <v>44</v>
      </c>
      <c r="D70" s="102" t="s">
        <v>31</v>
      </c>
      <c r="E70" s="102">
        <v>56</v>
      </c>
      <c r="F70" s="114">
        <f>C70*E70</f>
        <v>2464</v>
      </c>
      <c r="G70" s="102">
        <v>0</v>
      </c>
      <c r="H70" s="114">
        <f t="shared" si="26"/>
        <v>0</v>
      </c>
      <c r="I70" s="102">
        <v>60</v>
      </c>
      <c r="J70" s="102">
        <v>12</v>
      </c>
      <c r="K70" s="114">
        <f t="shared" si="27"/>
        <v>31680</v>
      </c>
      <c r="L70" s="114">
        <f t="shared" si="28"/>
        <v>34144</v>
      </c>
      <c r="M70" s="114"/>
      <c r="N70" s="110" t="s">
        <v>93</v>
      </c>
      <c r="O70" s="411"/>
    </row>
    <row r="71" ht="14.25" customHeight="1" spans="1:15">
      <c r="A71" s="414" t="s">
        <v>96</v>
      </c>
      <c r="B71" s="110">
        <v>2</v>
      </c>
      <c r="C71" s="110">
        <v>44</v>
      </c>
      <c r="D71" s="110" t="s">
        <v>76</v>
      </c>
      <c r="E71" s="102">
        <v>56</v>
      </c>
      <c r="F71" s="114">
        <f>C71*E71</f>
        <v>2464</v>
      </c>
      <c r="G71" s="102">
        <v>0</v>
      </c>
      <c r="H71" s="114">
        <f t="shared" si="26"/>
        <v>0</v>
      </c>
      <c r="I71" s="102">
        <v>60</v>
      </c>
      <c r="J71" s="102">
        <v>12</v>
      </c>
      <c r="K71" s="114">
        <f t="shared" si="27"/>
        <v>31680</v>
      </c>
      <c r="L71" s="114">
        <f t="shared" si="28"/>
        <v>34144</v>
      </c>
      <c r="M71" s="114"/>
      <c r="N71" s="110" t="s">
        <v>93</v>
      </c>
      <c r="O71" s="150"/>
    </row>
    <row r="72" ht="14.25" customHeight="1" spans="1:15">
      <c r="A72" s="414" t="s">
        <v>97</v>
      </c>
      <c r="B72" s="110">
        <v>1</v>
      </c>
      <c r="C72" s="110">
        <v>22</v>
      </c>
      <c r="D72" s="110" t="s">
        <v>17</v>
      </c>
      <c r="E72" s="102">
        <v>56</v>
      </c>
      <c r="F72" s="114">
        <f>C72*E72</f>
        <v>1232</v>
      </c>
      <c r="G72" s="102">
        <v>0</v>
      </c>
      <c r="H72" s="114">
        <f t="shared" si="26"/>
        <v>0</v>
      </c>
      <c r="I72" s="102">
        <v>60</v>
      </c>
      <c r="J72" s="102">
        <v>12</v>
      </c>
      <c r="K72" s="114">
        <f t="shared" si="27"/>
        <v>15840</v>
      </c>
      <c r="L72" s="114">
        <f t="shared" si="28"/>
        <v>17072</v>
      </c>
      <c r="M72" s="114"/>
      <c r="N72" s="110" t="s">
        <v>93</v>
      </c>
      <c r="O72" s="150"/>
    </row>
    <row r="73" ht="14.25" customHeight="1" spans="1:15">
      <c r="A73" s="414" t="s">
        <v>65</v>
      </c>
      <c r="B73" s="110">
        <v>2</v>
      </c>
      <c r="C73" s="110">
        <v>46</v>
      </c>
      <c r="D73" s="110"/>
      <c r="E73" s="102">
        <v>0</v>
      </c>
      <c r="F73" s="114">
        <v>0</v>
      </c>
      <c r="G73" s="102">
        <v>0</v>
      </c>
      <c r="H73" s="114">
        <f t="shared" si="26"/>
        <v>0</v>
      </c>
      <c r="I73" s="102">
        <v>20</v>
      </c>
      <c r="J73" s="102">
        <v>12</v>
      </c>
      <c r="K73" s="114">
        <f t="shared" si="27"/>
        <v>11040</v>
      </c>
      <c r="L73" s="114">
        <f t="shared" si="28"/>
        <v>11040</v>
      </c>
      <c r="M73" s="114"/>
      <c r="N73" s="110" t="s">
        <v>93</v>
      </c>
      <c r="O73" s="411"/>
    </row>
    <row r="74" ht="14.25" customHeight="1" spans="1:15">
      <c r="A74" s="414" t="s">
        <v>98</v>
      </c>
      <c r="B74" s="110" t="s">
        <v>80</v>
      </c>
      <c r="C74" s="110">
        <v>7.3</v>
      </c>
      <c r="D74" s="110" t="s">
        <v>31</v>
      </c>
      <c r="E74" s="102">
        <v>56</v>
      </c>
      <c r="F74" s="114">
        <f>C74*E74</f>
        <v>408.8</v>
      </c>
      <c r="G74" s="102">
        <v>0</v>
      </c>
      <c r="H74" s="114">
        <f t="shared" si="26"/>
        <v>0</v>
      </c>
      <c r="I74" s="102">
        <v>60</v>
      </c>
      <c r="J74" s="102">
        <v>12</v>
      </c>
      <c r="K74" s="114">
        <f t="shared" si="27"/>
        <v>5256</v>
      </c>
      <c r="L74" s="114">
        <f t="shared" si="28"/>
        <v>5664.8</v>
      </c>
      <c r="M74" s="114"/>
      <c r="N74" s="110" t="s">
        <v>93</v>
      </c>
      <c r="O74" s="411"/>
    </row>
    <row r="75" s="302" customFormat="1" ht="14.25" customHeight="1" spans="1:15">
      <c r="A75" s="652" t="s">
        <v>23</v>
      </c>
      <c r="B75" s="393"/>
      <c r="C75" s="393"/>
      <c r="D75" s="393"/>
      <c r="E75" s="307"/>
      <c r="F75" s="316">
        <f>SUM(F68:F74)</f>
        <v>13960.8</v>
      </c>
      <c r="G75" s="307"/>
      <c r="H75" s="316"/>
      <c r="I75" s="307"/>
      <c r="J75" s="307"/>
      <c r="K75" s="316">
        <f>SUM(K68:K74)</f>
        <v>143016</v>
      </c>
      <c r="L75" s="316">
        <f>SUM(L68:L74)</f>
        <v>156976.8</v>
      </c>
      <c r="M75" s="114"/>
      <c r="N75" s="437"/>
      <c r="O75" s="425"/>
    </row>
    <row r="76" ht="14.25" customHeight="1" spans="1:15">
      <c r="A76" s="414" t="s">
        <v>99</v>
      </c>
      <c r="B76" s="110">
        <v>1</v>
      </c>
      <c r="C76" s="110">
        <v>22</v>
      </c>
      <c r="D76" s="110" t="s">
        <v>17</v>
      </c>
      <c r="E76" s="102">
        <v>56</v>
      </c>
      <c r="F76" s="114">
        <f>C76*E76</f>
        <v>1232</v>
      </c>
      <c r="G76" s="102">
        <v>0</v>
      </c>
      <c r="H76" s="114">
        <f>C76*G76</f>
        <v>0</v>
      </c>
      <c r="I76" s="102">
        <v>60</v>
      </c>
      <c r="J76" s="102">
        <v>12</v>
      </c>
      <c r="K76" s="114">
        <f>C76*I76*J76</f>
        <v>15840</v>
      </c>
      <c r="L76" s="114">
        <f>F76+H76+K76</f>
        <v>17072</v>
      </c>
      <c r="M76" s="114"/>
      <c r="N76" s="110" t="s">
        <v>100</v>
      </c>
      <c r="O76" s="411"/>
    </row>
    <row r="77" s="302" customFormat="1" ht="14.25" customHeight="1" spans="1:15">
      <c r="A77" s="652" t="s">
        <v>23</v>
      </c>
      <c r="B77" s="393"/>
      <c r="C77" s="393"/>
      <c r="D77" s="393"/>
      <c r="E77" s="307"/>
      <c r="F77" s="316">
        <f>SUM(F76)</f>
        <v>1232</v>
      </c>
      <c r="G77" s="316"/>
      <c r="H77" s="316"/>
      <c r="I77" s="316"/>
      <c r="J77" s="316"/>
      <c r="K77" s="316">
        <f>SUM(K76)</f>
        <v>15840</v>
      </c>
      <c r="L77" s="316">
        <f>SUM(L76)</f>
        <v>17072</v>
      </c>
      <c r="M77" s="95"/>
      <c r="N77" s="110" t="s">
        <v>100</v>
      </c>
      <c r="O77" s="660"/>
    </row>
    <row r="78" ht="24" customHeight="1" spans="1:15">
      <c r="A78" s="414" t="s">
        <v>42</v>
      </c>
      <c r="B78" s="110"/>
      <c r="C78" s="102">
        <v>17.5</v>
      </c>
      <c r="D78" s="110" t="s">
        <v>39</v>
      </c>
      <c r="E78" s="102">
        <v>0</v>
      </c>
      <c r="F78" s="114">
        <f t="shared" ref="F78:F84" si="29">C78*E78</f>
        <v>0</v>
      </c>
      <c r="G78" s="102">
        <v>0</v>
      </c>
      <c r="H78" s="114">
        <f t="shared" ref="H78:H84" si="30">C78*G78</f>
        <v>0</v>
      </c>
      <c r="I78" s="102">
        <v>60</v>
      </c>
      <c r="J78" s="102">
        <v>12</v>
      </c>
      <c r="K78" s="114">
        <f t="shared" ref="K78:K84" si="31">C78*I78*J78</f>
        <v>12600</v>
      </c>
      <c r="L78" s="114">
        <f t="shared" ref="L78:L84" si="32">F78+H78+K78</f>
        <v>12600</v>
      </c>
      <c r="M78" s="114"/>
      <c r="N78" s="110" t="s">
        <v>93</v>
      </c>
      <c r="O78" s="150" t="s">
        <v>40</v>
      </c>
    </row>
    <row r="79" ht="24" customHeight="1" spans="1:15">
      <c r="A79" s="414" t="s">
        <v>101</v>
      </c>
      <c r="B79" s="110"/>
      <c r="C79" s="102">
        <v>3.6</v>
      </c>
      <c r="D79" s="110" t="s">
        <v>39</v>
      </c>
      <c r="E79" s="102">
        <v>0</v>
      </c>
      <c r="F79" s="114">
        <f t="shared" si="29"/>
        <v>0</v>
      </c>
      <c r="G79" s="102">
        <v>0</v>
      </c>
      <c r="H79" s="114">
        <f t="shared" si="30"/>
        <v>0</v>
      </c>
      <c r="I79" s="102">
        <v>60</v>
      </c>
      <c r="J79" s="102">
        <v>12</v>
      </c>
      <c r="K79" s="114">
        <f t="shared" si="31"/>
        <v>2592</v>
      </c>
      <c r="L79" s="114">
        <f t="shared" si="32"/>
        <v>2592</v>
      </c>
      <c r="M79" s="114"/>
      <c r="N79" s="110" t="s">
        <v>93</v>
      </c>
      <c r="O79" s="150" t="s">
        <v>40</v>
      </c>
    </row>
    <row r="80" ht="24" customHeight="1" spans="1:15">
      <c r="A80" s="414" t="s">
        <v>102</v>
      </c>
      <c r="B80" s="110"/>
      <c r="C80" s="102">
        <v>24.5</v>
      </c>
      <c r="D80" s="110" t="s">
        <v>39</v>
      </c>
      <c r="E80" s="102">
        <v>0</v>
      </c>
      <c r="F80" s="114">
        <f t="shared" si="29"/>
        <v>0</v>
      </c>
      <c r="G80" s="102">
        <v>0</v>
      </c>
      <c r="H80" s="114">
        <f t="shared" si="30"/>
        <v>0</v>
      </c>
      <c r="I80" s="102">
        <v>60</v>
      </c>
      <c r="J80" s="102">
        <v>12</v>
      </c>
      <c r="K80" s="114">
        <f t="shared" si="31"/>
        <v>17640</v>
      </c>
      <c r="L80" s="114">
        <f t="shared" si="32"/>
        <v>17640</v>
      </c>
      <c r="M80" s="114"/>
      <c r="N80" s="110" t="s">
        <v>93</v>
      </c>
      <c r="O80" s="150" t="s">
        <v>40</v>
      </c>
    </row>
    <row r="81" ht="24" customHeight="1" spans="1:15">
      <c r="A81" s="414" t="s">
        <v>103</v>
      </c>
      <c r="B81" s="110"/>
      <c r="C81" s="110">
        <v>10.4</v>
      </c>
      <c r="D81" s="110" t="s">
        <v>39</v>
      </c>
      <c r="E81" s="102">
        <v>0</v>
      </c>
      <c r="F81" s="114">
        <f t="shared" si="29"/>
        <v>0</v>
      </c>
      <c r="G81" s="102">
        <v>0</v>
      </c>
      <c r="H81" s="114">
        <f t="shared" si="30"/>
        <v>0</v>
      </c>
      <c r="I81" s="102">
        <v>60</v>
      </c>
      <c r="J81" s="102">
        <v>12</v>
      </c>
      <c r="K81" s="114">
        <f t="shared" si="31"/>
        <v>7488</v>
      </c>
      <c r="L81" s="114">
        <f t="shared" si="32"/>
        <v>7488</v>
      </c>
      <c r="M81" s="114"/>
      <c r="N81" s="110" t="s">
        <v>93</v>
      </c>
      <c r="O81" s="150" t="s">
        <v>40</v>
      </c>
    </row>
    <row r="82" ht="24" customHeight="1" spans="1:15">
      <c r="A82" s="414" t="s">
        <v>104</v>
      </c>
      <c r="B82" s="110"/>
      <c r="C82" s="110">
        <v>10</v>
      </c>
      <c r="D82" s="110" t="s">
        <v>39</v>
      </c>
      <c r="E82" s="102">
        <v>0</v>
      </c>
      <c r="F82" s="114">
        <f t="shared" si="29"/>
        <v>0</v>
      </c>
      <c r="G82" s="102">
        <v>0</v>
      </c>
      <c r="H82" s="114">
        <f t="shared" si="30"/>
        <v>0</v>
      </c>
      <c r="I82" s="102">
        <v>60</v>
      </c>
      <c r="J82" s="102">
        <v>12</v>
      </c>
      <c r="K82" s="114">
        <f t="shared" si="31"/>
        <v>7200</v>
      </c>
      <c r="L82" s="114">
        <f t="shared" si="32"/>
        <v>7200</v>
      </c>
      <c r="M82" s="114"/>
      <c r="N82" s="110" t="s">
        <v>93</v>
      </c>
      <c r="O82" s="150" t="s">
        <v>40</v>
      </c>
    </row>
    <row r="83" ht="24" customHeight="1" spans="1:15">
      <c r="A83" s="414" t="s">
        <v>105</v>
      </c>
      <c r="B83" s="110"/>
      <c r="C83" s="110">
        <v>7.4</v>
      </c>
      <c r="D83" s="110" t="s">
        <v>39</v>
      </c>
      <c r="E83" s="102">
        <v>0</v>
      </c>
      <c r="F83" s="114">
        <f t="shared" si="29"/>
        <v>0</v>
      </c>
      <c r="G83" s="102">
        <v>0</v>
      </c>
      <c r="H83" s="114">
        <f t="shared" si="30"/>
        <v>0</v>
      </c>
      <c r="I83" s="102">
        <v>60</v>
      </c>
      <c r="J83" s="102">
        <v>12</v>
      </c>
      <c r="K83" s="114">
        <f t="shared" si="31"/>
        <v>5328</v>
      </c>
      <c r="L83" s="114">
        <f t="shared" si="32"/>
        <v>5328</v>
      </c>
      <c r="M83" s="114"/>
      <c r="N83" s="110" t="s">
        <v>93</v>
      </c>
      <c r="O83" s="150" t="s">
        <v>40</v>
      </c>
    </row>
    <row r="84" ht="15" customHeight="1" spans="1:15">
      <c r="A84" s="414" t="s">
        <v>45</v>
      </c>
      <c r="B84" s="110"/>
      <c r="C84" s="110">
        <v>14.5</v>
      </c>
      <c r="D84" s="110" t="s">
        <v>39</v>
      </c>
      <c r="E84" s="102">
        <v>0</v>
      </c>
      <c r="F84" s="114">
        <f t="shared" si="29"/>
        <v>0</v>
      </c>
      <c r="G84" s="102">
        <v>0</v>
      </c>
      <c r="H84" s="114">
        <f t="shared" si="30"/>
        <v>0</v>
      </c>
      <c r="I84" s="102">
        <v>60</v>
      </c>
      <c r="J84" s="102">
        <v>12</v>
      </c>
      <c r="K84" s="114">
        <f t="shared" si="31"/>
        <v>10440</v>
      </c>
      <c r="L84" s="114">
        <f t="shared" si="32"/>
        <v>10440</v>
      </c>
      <c r="M84" s="114"/>
      <c r="N84" s="110" t="s">
        <v>93</v>
      </c>
      <c r="O84" s="150" t="s">
        <v>40</v>
      </c>
    </row>
    <row r="85" s="302" customFormat="1" ht="15" customHeight="1" spans="1:15">
      <c r="A85" s="632" t="s">
        <v>23</v>
      </c>
      <c r="B85" s="393"/>
      <c r="C85" s="393"/>
      <c r="D85" s="393"/>
      <c r="E85" s="393"/>
      <c r="F85" s="98">
        <f>SUM(F78:F84)</f>
        <v>0</v>
      </c>
      <c r="G85" s="98"/>
      <c r="H85" s="98">
        <f t="shared" ref="H85:L85" si="33">SUM(H78:H84)</f>
        <v>0</v>
      </c>
      <c r="I85" s="98"/>
      <c r="J85" s="98"/>
      <c r="K85" s="98">
        <f t="shared" si="33"/>
        <v>63288</v>
      </c>
      <c r="L85" s="98">
        <f t="shared" si="33"/>
        <v>63288</v>
      </c>
      <c r="M85" s="114"/>
      <c r="N85" s="437"/>
      <c r="O85" s="410"/>
    </row>
    <row r="86" ht="15" customHeight="1" spans="1:15">
      <c r="A86" s="414" t="s">
        <v>106</v>
      </c>
      <c r="B86" s="110">
        <v>2</v>
      </c>
      <c r="C86" s="110">
        <v>44</v>
      </c>
      <c r="D86" s="102" t="s">
        <v>17</v>
      </c>
      <c r="E86" s="102">
        <v>56</v>
      </c>
      <c r="F86" s="114">
        <f t="shared" ref="F86:F95" si="34">C86*E86</f>
        <v>2464</v>
      </c>
      <c r="G86" s="102">
        <v>0</v>
      </c>
      <c r="H86" s="114">
        <f t="shared" ref="H86:H95" si="35">C86*G86</f>
        <v>0</v>
      </c>
      <c r="I86" s="102">
        <v>60</v>
      </c>
      <c r="J86" s="102">
        <v>12</v>
      </c>
      <c r="K86" s="114">
        <f t="shared" ref="K86:K95" si="36">C86*I86*J86</f>
        <v>31680</v>
      </c>
      <c r="L86" s="114">
        <f t="shared" ref="L86:L95" si="37">F86+H86+K86</f>
        <v>34144</v>
      </c>
      <c r="M86" s="114"/>
      <c r="N86" s="110" t="s">
        <v>100</v>
      </c>
      <c r="O86" s="411"/>
    </row>
    <row r="87" s="302" customFormat="1" ht="15" customHeight="1" spans="1:15">
      <c r="A87" s="414" t="s">
        <v>107</v>
      </c>
      <c r="B87" s="110">
        <v>1</v>
      </c>
      <c r="C87" s="110">
        <v>22</v>
      </c>
      <c r="D87" s="93" t="s">
        <v>31</v>
      </c>
      <c r="E87" s="102">
        <v>56</v>
      </c>
      <c r="F87" s="114">
        <f t="shared" si="34"/>
        <v>1232</v>
      </c>
      <c r="G87" s="102">
        <v>0</v>
      </c>
      <c r="H87" s="114">
        <f t="shared" si="35"/>
        <v>0</v>
      </c>
      <c r="I87" s="102">
        <v>60</v>
      </c>
      <c r="J87" s="102">
        <v>12</v>
      </c>
      <c r="K87" s="114">
        <f t="shared" si="36"/>
        <v>15840</v>
      </c>
      <c r="L87" s="114">
        <f t="shared" si="37"/>
        <v>17072</v>
      </c>
      <c r="M87" s="114"/>
      <c r="N87" s="110" t="s">
        <v>100</v>
      </c>
      <c r="O87" s="411"/>
    </row>
    <row r="88" ht="15" customHeight="1" spans="1:15">
      <c r="A88" s="414" t="s">
        <v>108</v>
      </c>
      <c r="B88" s="110">
        <v>1</v>
      </c>
      <c r="C88" s="110">
        <v>22</v>
      </c>
      <c r="D88" s="110" t="s">
        <v>76</v>
      </c>
      <c r="E88" s="102">
        <v>56</v>
      </c>
      <c r="F88" s="114">
        <f t="shared" si="34"/>
        <v>1232</v>
      </c>
      <c r="G88" s="102">
        <v>0</v>
      </c>
      <c r="H88" s="114">
        <f t="shared" si="35"/>
        <v>0</v>
      </c>
      <c r="I88" s="102">
        <v>60</v>
      </c>
      <c r="J88" s="102">
        <v>12</v>
      </c>
      <c r="K88" s="114">
        <f t="shared" si="36"/>
        <v>15840</v>
      </c>
      <c r="L88" s="114">
        <f t="shared" si="37"/>
        <v>17072</v>
      </c>
      <c r="M88" s="114"/>
      <c r="N88" s="110" t="s">
        <v>100</v>
      </c>
      <c r="O88" s="150"/>
    </row>
    <row r="89" s="302" customFormat="1" ht="15" customHeight="1" spans="1:15">
      <c r="A89" s="414" t="s">
        <v>109</v>
      </c>
      <c r="B89" s="110">
        <v>1</v>
      </c>
      <c r="C89" s="110">
        <v>22</v>
      </c>
      <c r="D89" s="110" t="s">
        <v>17</v>
      </c>
      <c r="E89" s="102">
        <v>56</v>
      </c>
      <c r="F89" s="114">
        <f t="shared" si="34"/>
        <v>1232</v>
      </c>
      <c r="G89" s="102">
        <v>0</v>
      </c>
      <c r="H89" s="114">
        <f t="shared" si="35"/>
        <v>0</v>
      </c>
      <c r="I89" s="102">
        <v>60</v>
      </c>
      <c r="J89" s="102">
        <v>12</v>
      </c>
      <c r="K89" s="114">
        <f t="shared" si="36"/>
        <v>15840</v>
      </c>
      <c r="L89" s="114">
        <f t="shared" si="37"/>
        <v>17072</v>
      </c>
      <c r="M89" s="114"/>
      <c r="N89" s="110" t="s">
        <v>100</v>
      </c>
      <c r="O89" s="150"/>
    </row>
    <row r="90" ht="15" customHeight="1" spans="1:15">
      <c r="A90" s="414" t="s">
        <v>108</v>
      </c>
      <c r="B90" s="110">
        <v>1</v>
      </c>
      <c r="C90" s="110">
        <v>22</v>
      </c>
      <c r="D90" s="110" t="s">
        <v>76</v>
      </c>
      <c r="E90" s="103">
        <v>56</v>
      </c>
      <c r="F90" s="90">
        <f t="shared" si="34"/>
        <v>1232</v>
      </c>
      <c r="G90" s="103">
        <v>0</v>
      </c>
      <c r="H90" s="114">
        <f t="shared" si="35"/>
        <v>0</v>
      </c>
      <c r="I90" s="102">
        <v>60</v>
      </c>
      <c r="J90" s="103">
        <v>12</v>
      </c>
      <c r="K90" s="90">
        <f t="shared" si="36"/>
        <v>15840</v>
      </c>
      <c r="L90" s="114">
        <f t="shared" si="37"/>
        <v>17072</v>
      </c>
      <c r="M90" s="114"/>
      <c r="N90" s="110" t="s">
        <v>100</v>
      </c>
      <c r="O90" s="150"/>
    </row>
    <row r="91" ht="15" customHeight="1" spans="1:15">
      <c r="A91" s="414" t="s">
        <v>110</v>
      </c>
      <c r="B91" s="110">
        <v>1</v>
      </c>
      <c r="C91" s="110">
        <v>22</v>
      </c>
      <c r="D91" s="110" t="s">
        <v>17</v>
      </c>
      <c r="E91" s="102">
        <v>56</v>
      </c>
      <c r="F91" s="114">
        <f t="shared" si="34"/>
        <v>1232</v>
      </c>
      <c r="G91" s="102">
        <v>0</v>
      </c>
      <c r="H91" s="114">
        <f t="shared" si="35"/>
        <v>0</v>
      </c>
      <c r="I91" s="102">
        <v>60</v>
      </c>
      <c r="J91" s="102">
        <v>12</v>
      </c>
      <c r="K91" s="114">
        <f t="shared" si="36"/>
        <v>15840</v>
      </c>
      <c r="L91" s="114">
        <f t="shared" si="37"/>
        <v>17072</v>
      </c>
      <c r="M91" s="114"/>
      <c r="N91" s="110" t="s">
        <v>100</v>
      </c>
      <c r="O91" s="150"/>
    </row>
    <row r="92" s="302" customFormat="1" ht="15" customHeight="1" spans="1:15">
      <c r="A92" s="414" t="s">
        <v>111</v>
      </c>
      <c r="B92" s="110">
        <v>2</v>
      </c>
      <c r="C92" s="110">
        <v>44</v>
      </c>
      <c r="D92" s="110" t="s">
        <v>17</v>
      </c>
      <c r="E92" s="102">
        <v>56</v>
      </c>
      <c r="F92" s="114">
        <f t="shared" si="34"/>
        <v>2464</v>
      </c>
      <c r="G92" s="102">
        <v>0</v>
      </c>
      <c r="H92" s="114">
        <f t="shared" si="35"/>
        <v>0</v>
      </c>
      <c r="I92" s="102">
        <v>60</v>
      </c>
      <c r="J92" s="102">
        <v>12</v>
      </c>
      <c r="K92" s="114">
        <f t="shared" si="36"/>
        <v>31680</v>
      </c>
      <c r="L92" s="114">
        <f t="shared" si="37"/>
        <v>34144</v>
      </c>
      <c r="M92" s="114"/>
      <c r="N92" s="110" t="s">
        <v>100</v>
      </c>
      <c r="O92" s="150"/>
    </row>
    <row r="93" ht="22.5" customHeight="1" spans="1:15">
      <c r="A93" s="414" t="s">
        <v>112</v>
      </c>
      <c r="B93" s="110"/>
      <c r="C93" s="110">
        <v>39</v>
      </c>
      <c r="D93" s="110" t="s">
        <v>31</v>
      </c>
      <c r="E93" s="102">
        <v>56</v>
      </c>
      <c r="F93" s="413">
        <f t="shared" si="34"/>
        <v>2184</v>
      </c>
      <c r="G93" s="102">
        <v>75.53</v>
      </c>
      <c r="H93" s="114">
        <f t="shared" si="35"/>
        <v>2945.67</v>
      </c>
      <c r="I93" s="102">
        <v>60</v>
      </c>
      <c r="J93" s="102">
        <v>12</v>
      </c>
      <c r="K93" s="114">
        <f t="shared" si="36"/>
        <v>28080</v>
      </c>
      <c r="L93" s="114">
        <f t="shared" si="37"/>
        <v>33209.67</v>
      </c>
      <c r="M93" s="114"/>
      <c r="N93" s="110" t="s">
        <v>100</v>
      </c>
      <c r="O93" s="150"/>
    </row>
    <row r="94" ht="22.5" customHeight="1" spans="1:15">
      <c r="A94" s="414" t="s">
        <v>113</v>
      </c>
      <c r="B94" s="110"/>
      <c r="C94" s="110">
        <v>47.5</v>
      </c>
      <c r="D94" s="110" t="s">
        <v>31</v>
      </c>
      <c r="E94" s="102">
        <v>56</v>
      </c>
      <c r="F94" s="413">
        <f t="shared" si="34"/>
        <v>2660</v>
      </c>
      <c r="G94" s="102">
        <v>75.53</v>
      </c>
      <c r="H94" s="114">
        <f t="shared" si="35"/>
        <v>3587.675</v>
      </c>
      <c r="I94" s="102">
        <v>60</v>
      </c>
      <c r="J94" s="102">
        <v>12</v>
      </c>
      <c r="K94" s="114">
        <f t="shared" si="36"/>
        <v>34200</v>
      </c>
      <c r="L94" s="114">
        <f t="shared" si="37"/>
        <v>40447.675</v>
      </c>
      <c r="M94" s="114"/>
      <c r="N94" s="110" t="s">
        <v>100</v>
      </c>
      <c r="O94" s="150"/>
    </row>
    <row r="95" ht="22.5" customHeight="1" spans="1:15">
      <c r="A95" s="414" t="s">
        <v>38</v>
      </c>
      <c r="B95" s="110"/>
      <c r="C95" s="110">
        <v>117</v>
      </c>
      <c r="D95" s="110" t="s">
        <v>39</v>
      </c>
      <c r="E95" s="102">
        <v>0</v>
      </c>
      <c r="F95" s="114">
        <f t="shared" si="34"/>
        <v>0</v>
      </c>
      <c r="G95" s="102">
        <v>0</v>
      </c>
      <c r="H95" s="114">
        <f t="shared" si="35"/>
        <v>0</v>
      </c>
      <c r="I95" s="102">
        <v>60</v>
      </c>
      <c r="J95" s="102">
        <v>12</v>
      </c>
      <c r="K95" s="114">
        <f t="shared" si="36"/>
        <v>84240</v>
      </c>
      <c r="L95" s="114">
        <f t="shared" si="37"/>
        <v>84240</v>
      </c>
      <c r="M95" s="114"/>
      <c r="N95" s="110" t="s">
        <v>100</v>
      </c>
      <c r="O95" s="150" t="s">
        <v>40</v>
      </c>
    </row>
    <row r="96" ht="14.25" customHeight="1" spans="1:15">
      <c r="A96" s="632" t="s">
        <v>23</v>
      </c>
      <c r="B96" s="393"/>
      <c r="C96" s="393"/>
      <c r="D96" s="393"/>
      <c r="E96" s="307"/>
      <c r="F96" s="316">
        <f>SUM(F86:F95)</f>
        <v>15932</v>
      </c>
      <c r="G96" s="316"/>
      <c r="H96" s="316">
        <f t="shared" ref="H96:L96" si="38">SUM(H86:H95)</f>
        <v>6533.345</v>
      </c>
      <c r="I96" s="316"/>
      <c r="J96" s="316"/>
      <c r="K96" s="316">
        <f t="shared" si="38"/>
        <v>289080</v>
      </c>
      <c r="L96" s="316">
        <f t="shared" si="38"/>
        <v>311545.345</v>
      </c>
      <c r="M96" s="114"/>
      <c r="N96" s="437"/>
      <c r="O96" s="410"/>
    </row>
    <row r="97" ht="14.25" customHeight="1" spans="1:15">
      <c r="A97" s="304" t="s">
        <v>114</v>
      </c>
      <c r="B97" s="102">
        <v>1</v>
      </c>
      <c r="C97" s="102">
        <v>22</v>
      </c>
      <c r="D97" s="102" t="s">
        <v>17</v>
      </c>
      <c r="E97" s="102">
        <v>56</v>
      </c>
      <c r="F97" s="114">
        <f>C97*E97</f>
        <v>1232</v>
      </c>
      <c r="G97" s="102">
        <v>0</v>
      </c>
      <c r="H97" s="114">
        <f>C97*G97</f>
        <v>0</v>
      </c>
      <c r="I97" s="102">
        <v>60</v>
      </c>
      <c r="J97" s="102">
        <v>12</v>
      </c>
      <c r="K97" s="114">
        <f>C97*I97*J97</f>
        <v>15840</v>
      </c>
      <c r="L97" s="114">
        <f>F97+H97+K97</f>
        <v>17072</v>
      </c>
      <c r="M97" s="95"/>
      <c r="N97" s="102" t="s">
        <v>115</v>
      </c>
      <c r="O97" s="411"/>
    </row>
    <row r="98" ht="14.25" customHeight="1" spans="1:15">
      <c r="A98" s="304" t="s">
        <v>116</v>
      </c>
      <c r="B98" s="102">
        <v>3</v>
      </c>
      <c r="C98" s="102">
        <v>66</v>
      </c>
      <c r="D98" s="102" t="s">
        <v>31</v>
      </c>
      <c r="E98" s="102">
        <v>56</v>
      </c>
      <c r="F98" s="114">
        <f>C98*E98</f>
        <v>3696</v>
      </c>
      <c r="G98" s="102">
        <v>0</v>
      </c>
      <c r="H98" s="114">
        <f>C98*G98</f>
        <v>0</v>
      </c>
      <c r="I98" s="102">
        <v>60</v>
      </c>
      <c r="J98" s="102">
        <v>12</v>
      </c>
      <c r="K98" s="114">
        <f>C98*I98*J98</f>
        <v>47520</v>
      </c>
      <c r="L98" s="114">
        <f>F98+H98+K98</f>
        <v>51216</v>
      </c>
      <c r="M98" s="95"/>
      <c r="N98" s="102" t="s">
        <v>115</v>
      </c>
      <c r="O98" s="411"/>
    </row>
    <row r="99" ht="14.25" customHeight="1" spans="1:15">
      <c r="A99" s="304" t="s">
        <v>117</v>
      </c>
      <c r="B99" s="102">
        <v>2</v>
      </c>
      <c r="C99" s="102">
        <v>44</v>
      </c>
      <c r="D99" s="102" t="s">
        <v>31</v>
      </c>
      <c r="E99" s="103">
        <v>56</v>
      </c>
      <c r="F99" s="90">
        <f>C99*E99</f>
        <v>2464</v>
      </c>
      <c r="G99" s="103">
        <v>0</v>
      </c>
      <c r="H99" s="90">
        <f>C99*G99</f>
        <v>0</v>
      </c>
      <c r="I99" s="102">
        <v>60</v>
      </c>
      <c r="J99" s="103">
        <v>12</v>
      </c>
      <c r="K99" s="90">
        <f>C99*I99*J99</f>
        <v>31680</v>
      </c>
      <c r="L99" s="90">
        <f>K99+H99+F99</f>
        <v>34144</v>
      </c>
      <c r="M99" s="95"/>
      <c r="N99" s="102" t="s">
        <v>115</v>
      </c>
      <c r="O99" s="411"/>
    </row>
    <row r="100" ht="14.25" customHeight="1" spans="1:15">
      <c r="A100" s="653" t="s">
        <v>23</v>
      </c>
      <c r="B100" s="435"/>
      <c r="C100" s="435"/>
      <c r="D100" s="435"/>
      <c r="E100" s="105"/>
      <c r="F100" s="142">
        <f>SUM(F97:F99)</f>
        <v>7392</v>
      </c>
      <c r="G100" s="105"/>
      <c r="H100" s="142"/>
      <c r="I100" s="435"/>
      <c r="J100" s="105"/>
      <c r="K100" s="142">
        <f>SUM(K97:K99)</f>
        <v>95040</v>
      </c>
      <c r="L100" s="142">
        <f>SUM(L97:L99)</f>
        <v>102432</v>
      </c>
      <c r="M100" s="114"/>
      <c r="N100" s="102"/>
      <c r="O100" s="411"/>
    </row>
    <row r="101" ht="14.25" customHeight="1" spans="1:15">
      <c r="A101" s="304" t="s">
        <v>118</v>
      </c>
      <c r="B101" s="102">
        <v>2</v>
      </c>
      <c r="C101" s="102">
        <v>44</v>
      </c>
      <c r="D101" s="102" t="s">
        <v>27</v>
      </c>
      <c r="E101" s="102">
        <v>56</v>
      </c>
      <c r="F101" s="114">
        <f>C101*E101</f>
        <v>2464</v>
      </c>
      <c r="G101" s="102">
        <v>0</v>
      </c>
      <c r="H101" s="114">
        <f>C101*G101</f>
        <v>0</v>
      </c>
      <c r="I101" s="102">
        <v>60</v>
      </c>
      <c r="J101" s="102">
        <v>12</v>
      </c>
      <c r="K101" s="114">
        <f>C101*I101*J101</f>
        <v>31680</v>
      </c>
      <c r="L101" s="114">
        <f>F101+H101+K101</f>
        <v>34144</v>
      </c>
      <c r="M101" s="95"/>
      <c r="N101" s="102" t="s">
        <v>119</v>
      </c>
      <c r="O101" s="411"/>
    </row>
    <row r="102" ht="14.25" customHeight="1" spans="1:15">
      <c r="A102" s="304" t="s">
        <v>120</v>
      </c>
      <c r="B102" s="102">
        <v>2</v>
      </c>
      <c r="C102" s="102">
        <v>44</v>
      </c>
      <c r="D102" s="102" t="s">
        <v>27</v>
      </c>
      <c r="E102" s="103">
        <v>56</v>
      </c>
      <c r="F102" s="90">
        <f>C102*E102</f>
        <v>2464</v>
      </c>
      <c r="G102" s="103">
        <v>0</v>
      </c>
      <c r="H102" s="90">
        <f>C102*G102</f>
        <v>0</v>
      </c>
      <c r="I102" s="102">
        <v>60</v>
      </c>
      <c r="J102" s="103">
        <v>12</v>
      </c>
      <c r="K102" s="90">
        <f>C102*I102*J102</f>
        <v>31680</v>
      </c>
      <c r="L102" s="90">
        <f>K102+H102+F102</f>
        <v>34144</v>
      </c>
      <c r="M102" s="95"/>
      <c r="N102" s="102" t="s">
        <v>119</v>
      </c>
      <c r="O102" s="150"/>
    </row>
    <row r="103" s="302" customFormat="1" ht="14.25" customHeight="1" spans="1:15">
      <c r="A103" s="304" t="s">
        <v>121</v>
      </c>
      <c r="B103" s="102">
        <v>0.06</v>
      </c>
      <c r="C103" s="102">
        <v>4</v>
      </c>
      <c r="D103" s="102" t="s">
        <v>31</v>
      </c>
      <c r="E103" s="102">
        <v>56</v>
      </c>
      <c r="F103" s="114">
        <f>C103*E103</f>
        <v>224</v>
      </c>
      <c r="G103" s="102">
        <v>0</v>
      </c>
      <c r="H103" s="114">
        <f>C103*G103</f>
        <v>0</v>
      </c>
      <c r="I103" s="102">
        <v>60</v>
      </c>
      <c r="J103" s="102">
        <v>12</v>
      </c>
      <c r="K103" s="114">
        <f>C103*I103*J103</f>
        <v>2880</v>
      </c>
      <c r="L103" s="114">
        <f>F103+H103+K103</f>
        <v>3104</v>
      </c>
      <c r="M103" s="95"/>
      <c r="N103" s="102" t="s">
        <v>119</v>
      </c>
      <c r="O103" s="411"/>
    </row>
    <row r="104" s="302" customFormat="1" ht="14.25" customHeight="1" spans="1:15">
      <c r="A104" s="654" t="s">
        <v>23</v>
      </c>
      <c r="B104" s="435"/>
      <c r="C104" s="435"/>
      <c r="D104" s="435"/>
      <c r="E104" s="435"/>
      <c r="F104" s="100">
        <f>SUM(F101:F103)</f>
        <v>5152</v>
      </c>
      <c r="G104" s="435"/>
      <c r="H104" s="100"/>
      <c r="I104" s="435"/>
      <c r="J104" s="435"/>
      <c r="K104" s="100">
        <f>SUM(K101:K103)</f>
        <v>66240</v>
      </c>
      <c r="L104" s="100">
        <f>SUM(L101:L103)</f>
        <v>71392</v>
      </c>
      <c r="M104" s="90"/>
      <c r="N104" s="102"/>
      <c r="O104" s="411"/>
    </row>
    <row r="105" s="302" customFormat="1" ht="14.25" customHeight="1" spans="1:15">
      <c r="A105" s="304" t="s">
        <v>121</v>
      </c>
      <c r="B105" s="102">
        <v>2.94</v>
      </c>
      <c r="C105" s="102">
        <v>62</v>
      </c>
      <c r="D105" s="102" t="s">
        <v>31</v>
      </c>
      <c r="E105" s="102">
        <v>56</v>
      </c>
      <c r="F105" s="114">
        <f>C105*E105</f>
        <v>3472</v>
      </c>
      <c r="G105" s="102">
        <v>0</v>
      </c>
      <c r="H105" s="114">
        <f>C105*G105</f>
        <v>0</v>
      </c>
      <c r="I105" s="102">
        <v>60</v>
      </c>
      <c r="J105" s="102">
        <v>12</v>
      </c>
      <c r="K105" s="114">
        <f>C105*I105*J105</f>
        <v>44640</v>
      </c>
      <c r="L105" s="114">
        <f>F105+H105+K105</f>
        <v>48112</v>
      </c>
      <c r="M105" s="304"/>
      <c r="N105" s="92" t="s">
        <v>119</v>
      </c>
      <c r="O105" s="411"/>
    </row>
    <row r="106" s="302" customFormat="1" ht="14.25" customHeight="1" spans="1:15">
      <c r="A106" s="654" t="s">
        <v>23</v>
      </c>
      <c r="B106" s="96"/>
      <c r="C106" s="96"/>
      <c r="D106" s="96"/>
      <c r="E106" s="96"/>
      <c r="F106" s="100">
        <f>SUM(F105:F105)</f>
        <v>3472</v>
      </c>
      <c r="G106" s="435"/>
      <c r="H106" s="100"/>
      <c r="I106" s="435"/>
      <c r="J106" s="435"/>
      <c r="K106" s="100">
        <f>SUM(K105:K105)</f>
        <v>44640</v>
      </c>
      <c r="L106" s="100">
        <f>SUM(L105:L105)</f>
        <v>48112</v>
      </c>
      <c r="M106" s="90"/>
      <c r="N106" s="92"/>
      <c r="O106" s="411"/>
    </row>
    <row r="107" ht="14.25" customHeight="1" spans="1:15">
      <c r="A107" s="304" t="s">
        <v>122</v>
      </c>
      <c r="B107" s="102">
        <v>1</v>
      </c>
      <c r="C107" s="102">
        <v>22</v>
      </c>
      <c r="D107" s="102" t="s">
        <v>17</v>
      </c>
      <c r="E107" s="102">
        <v>56</v>
      </c>
      <c r="F107" s="114">
        <f>C107*E107</f>
        <v>1232</v>
      </c>
      <c r="G107" s="102">
        <v>0</v>
      </c>
      <c r="H107" s="114">
        <f>C107*G107</f>
        <v>0</v>
      </c>
      <c r="I107" s="102">
        <v>60</v>
      </c>
      <c r="J107" s="102">
        <v>12</v>
      </c>
      <c r="K107" s="114">
        <f>C107*I107*J107</f>
        <v>15840</v>
      </c>
      <c r="L107" s="114">
        <f>F107+H107+K107</f>
        <v>17072</v>
      </c>
      <c r="M107" s="304"/>
      <c r="N107" s="92" t="s">
        <v>115</v>
      </c>
      <c r="O107" s="150"/>
    </row>
    <row r="108" ht="14.25" customHeight="1" spans="1:15">
      <c r="A108" s="655" t="s">
        <v>23</v>
      </c>
      <c r="B108" s="438"/>
      <c r="C108" s="438"/>
      <c r="D108" s="438"/>
      <c r="E108" s="438"/>
      <c r="F108" s="656">
        <f>SUM(F107)</f>
        <v>1232</v>
      </c>
      <c r="G108" s="657"/>
      <c r="H108" s="656"/>
      <c r="I108" s="657"/>
      <c r="J108" s="657"/>
      <c r="K108" s="656">
        <f>SUM(K107)</f>
        <v>15840</v>
      </c>
      <c r="L108" s="656">
        <f>SUM(L107)</f>
        <v>17072</v>
      </c>
      <c r="M108" s="114"/>
      <c r="N108" s="92"/>
      <c r="O108" s="411"/>
    </row>
    <row r="109" ht="14.25" customHeight="1" spans="1:15">
      <c r="A109" s="304" t="s">
        <v>123</v>
      </c>
      <c r="B109" s="102">
        <v>1</v>
      </c>
      <c r="C109" s="102">
        <v>22</v>
      </c>
      <c r="D109" s="102" t="s">
        <v>27</v>
      </c>
      <c r="E109" s="102">
        <v>56</v>
      </c>
      <c r="F109" s="114">
        <f>C109*E109</f>
        <v>1232</v>
      </c>
      <c r="G109" s="102">
        <v>0</v>
      </c>
      <c r="H109" s="114">
        <f>C109*G109</f>
        <v>0</v>
      </c>
      <c r="I109" s="102">
        <v>60</v>
      </c>
      <c r="J109" s="102">
        <v>12</v>
      </c>
      <c r="K109" s="114">
        <f>C109*I109*J109</f>
        <v>15840</v>
      </c>
      <c r="L109" s="114">
        <f>F109+H109+K109</f>
        <v>17072</v>
      </c>
      <c r="M109" s="114"/>
      <c r="N109" s="92" t="s">
        <v>115</v>
      </c>
      <c r="O109" s="150"/>
    </row>
    <row r="110" ht="14.25" customHeight="1" spans="1:15">
      <c r="A110" s="304" t="s">
        <v>124</v>
      </c>
      <c r="B110" s="102">
        <v>1</v>
      </c>
      <c r="C110" s="102">
        <v>22</v>
      </c>
      <c r="D110" s="102" t="s">
        <v>31</v>
      </c>
      <c r="E110" s="102">
        <v>56</v>
      </c>
      <c r="F110" s="114">
        <f>C110*E110</f>
        <v>1232</v>
      </c>
      <c r="G110" s="102">
        <v>0</v>
      </c>
      <c r="H110" s="114">
        <f>C110*G110</f>
        <v>0</v>
      </c>
      <c r="I110" s="102">
        <v>60</v>
      </c>
      <c r="J110" s="102">
        <v>12</v>
      </c>
      <c r="K110" s="114">
        <f>C110*I110*J110</f>
        <v>15840</v>
      </c>
      <c r="L110" s="114">
        <f>F110+H110+K110</f>
        <v>17072</v>
      </c>
      <c r="M110" s="114"/>
      <c r="N110" s="102" t="s">
        <v>119</v>
      </c>
      <c r="O110" s="411"/>
    </row>
    <row r="111" ht="14.25" customHeight="1" spans="1:15">
      <c r="A111" s="655" t="s">
        <v>23</v>
      </c>
      <c r="B111" s="658"/>
      <c r="C111" s="658"/>
      <c r="D111" s="658"/>
      <c r="E111" s="438"/>
      <c r="F111" s="656">
        <f>SUM(F109:F110)</f>
        <v>2464</v>
      </c>
      <c r="G111" s="657"/>
      <c r="H111" s="656"/>
      <c r="I111" s="661"/>
      <c r="J111" s="661"/>
      <c r="K111" s="656">
        <f>SUM(K109:K110)</f>
        <v>31680</v>
      </c>
      <c r="L111" s="656">
        <f>SUM(L109:L110)</f>
        <v>34144</v>
      </c>
      <c r="M111" s="114"/>
      <c r="N111" s="102"/>
      <c r="O111" s="662"/>
    </row>
    <row r="112" ht="14.25" customHeight="1" spans="1:15">
      <c r="A112" s="337" t="s">
        <v>62</v>
      </c>
      <c r="B112" s="339">
        <v>1</v>
      </c>
      <c r="C112" s="339">
        <v>102</v>
      </c>
      <c r="D112" s="339"/>
      <c r="E112" s="290">
        <v>0</v>
      </c>
      <c r="F112" s="362">
        <f>C112*E112</f>
        <v>0</v>
      </c>
      <c r="G112" s="290">
        <v>0</v>
      </c>
      <c r="H112" s="362">
        <f>G112*C112</f>
        <v>0</v>
      </c>
      <c r="I112" s="663">
        <v>30</v>
      </c>
      <c r="J112" s="663">
        <v>12</v>
      </c>
      <c r="K112" s="362">
        <f>C112*I112*J112</f>
        <v>36720</v>
      </c>
      <c r="L112" s="362">
        <f>F112+H112+K112</f>
        <v>36720</v>
      </c>
      <c r="M112" s="362"/>
      <c r="N112" s="304" t="s">
        <v>119</v>
      </c>
      <c r="O112" s="664"/>
    </row>
    <row r="113" ht="14.25" customHeight="1" spans="1:15">
      <c r="A113" s="653" t="s">
        <v>23</v>
      </c>
      <c r="B113" s="344"/>
      <c r="C113" s="344"/>
      <c r="D113" s="344"/>
      <c r="E113" s="659"/>
      <c r="F113" s="356">
        <f>SUM(F112)</f>
        <v>0</v>
      </c>
      <c r="G113" s="659"/>
      <c r="H113" s="356"/>
      <c r="I113" s="665"/>
      <c r="J113" s="665"/>
      <c r="K113" s="356">
        <f>SUM(K112:K112)</f>
        <v>36720</v>
      </c>
      <c r="L113" s="356">
        <f>SUM(L112:L112)</f>
        <v>36720</v>
      </c>
      <c r="M113" s="362"/>
      <c r="N113" s="666"/>
      <c r="O113" s="664"/>
    </row>
    <row r="114" ht="15" customHeight="1" spans="1:15">
      <c r="A114" s="304" t="s">
        <v>125</v>
      </c>
      <c r="B114" s="102">
        <v>1</v>
      </c>
      <c r="C114" s="102">
        <v>22</v>
      </c>
      <c r="D114" s="102" t="s">
        <v>17</v>
      </c>
      <c r="E114" s="102">
        <v>56</v>
      </c>
      <c r="F114" s="90">
        <f t="shared" ref="F114:F122" si="39">C114*E114</f>
        <v>1232</v>
      </c>
      <c r="G114" s="102">
        <v>0</v>
      </c>
      <c r="H114" s="114">
        <f t="shared" ref="H114:H122" si="40">C114*G114</f>
        <v>0</v>
      </c>
      <c r="I114" s="102">
        <v>60</v>
      </c>
      <c r="J114" s="102">
        <v>12</v>
      </c>
      <c r="K114" s="90">
        <f t="shared" ref="K114:K122" si="41">C114*I114*J114</f>
        <v>15840</v>
      </c>
      <c r="L114" s="90">
        <f t="shared" ref="L114:L122" si="42">F114+H114+K114</f>
        <v>17072</v>
      </c>
      <c r="M114" s="90"/>
      <c r="N114" s="102" t="s">
        <v>126</v>
      </c>
      <c r="O114" s="411"/>
    </row>
    <row r="115" ht="15" customHeight="1" spans="1:15">
      <c r="A115" s="304" t="s">
        <v>127</v>
      </c>
      <c r="B115" s="102">
        <v>1</v>
      </c>
      <c r="C115" s="102">
        <v>22.04</v>
      </c>
      <c r="D115" s="102" t="s">
        <v>128</v>
      </c>
      <c r="E115" s="102">
        <v>56</v>
      </c>
      <c r="F115" s="90">
        <f t="shared" si="39"/>
        <v>1234.24</v>
      </c>
      <c r="G115" s="102">
        <v>0</v>
      </c>
      <c r="H115" s="114">
        <f t="shared" si="40"/>
        <v>0</v>
      </c>
      <c r="I115" s="102">
        <v>60</v>
      </c>
      <c r="J115" s="102">
        <v>12</v>
      </c>
      <c r="K115" s="90">
        <f t="shared" si="41"/>
        <v>15868.8</v>
      </c>
      <c r="L115" s="90">
        <f t="shared" si="42"/>
        <v>17103.04</v>
      </c>
      <c r="M115" s="90"/>
      <c r="N115" s="102" t="s">
        <v>126</v>
      </c>
      <c r="O115" s="411"/>
    </row>
    <row r="116" s="302" customFormat="1" ht="15" customHeight="1" spans="1:16">
      <c r="A116" s="304" t="s">
        <v>127</v>
      </c>
      <c r="B116" s="102">
        <v>0.5</v>
      </c>
      <c r="C116" s="102">
        <v>11.65</v>
      </c>
      <c r="D116" s="102" t="s">
        <v>129</v>
      </c>
      <c r="E116" s="102">
        <v>56</v>
      </c>
      <c r="F116" s="90">
        <f t="shared" si="39"/>
        <v>652.4</v>
      </c>
      <c r="G116" s="102">
        <v>0</v>
      </c>
      <c r="H116" s="114">
        <f t="shared" si="40"/>
        <v>0</v>
      </c>
      <c r="I116" s="102">
        <v>60</v>
      </c>
      <c r="J116" s="102">
        <v>12</v>
      </c>
      <c r="K116" s="90">
        <f t="shared" si="41"/>
        <v>8388</v>
      </c>
      <c r="L116" s="90">
        <f t="shared" si="42"/>
        <v>9040.4</v>
      </c>
      <c r="M116" s="90"/>
      <c r="N116" s="102" t="s">
        <v>126</v>
      </c>
      <c r="O116" s="411"/>
      <c r="P116" s="61"/>
    </row>
    <row r="117" ht="15" customHeight="1" spans="1:15">
      <c r="A117" s="304" t="s">
        <v>127</v>
      </c>
      <c r="B117" s="102">
        <v>1</v>
      </c>
      <c r="C117" s="102">
        <v>21.65</v>
      </c>
      <c r="D117" s="102" t="s">
        <v>130</v>
      </c>
      <c r="E117" s="102">
        <v>56</v>
      </c>
      <c r="F117" s="90">
        <f t="shared" si="39"/>
        <v>1212.4</v>
      </c>
      <c r="G117" s="102">
        <v>0</v>
      </c>
      <c r="H117" s="114">
        <f t="shared" si="40"/>
        <v>0</v>
      </c>
      <c r="I117" s="102">
        <v>60</v>
      </c>
      <c r="J117" s="102">
        <v>12</v>
      </c>
      <c r="K117" s="90">
        <f t="shared" si="41"/>
        <v>15588</v>
      </c>
      <c r="L117" s="90">
        <f t="shared" si="42"/>
        <v>16800.4</v>
      </c>
      <c r="M117" s="90"/>
      <c r="N117" s="102" t="s">
        <v>126</v>
      </c>
      <c r="O117" s="411"/>
    </row>
    <row r="118" s="302" customFormat="1" ht="15" customHeight="1" spans="1:15">
      <c r="A118" s="304" t="s">
        <v>131</v>
      </c>
      <c r="B118" s="102">
        <v>1</v>
      </c>
      <c r="C118" s="102">
        <v>22</v>
      </c>
      <c r="D118" s="102" t="s">
        <v>17</v>
      </c>
      <c r="E118" s="102">
        <v>56</v>
      </c>
      <c r="F118" s="90">
        <f t="shared" si="39"/>
        <v>1232</v>
      </c>
      <c r="G118" s="102">
        <v>0</v>
      </c>
      <c r="H118" s="114">
        <f t="shared" si="40"/>
        <v>0</v>
      </c>
      <c r="I118" s="102">
        <v>60</v>
      </c>
      <c r="J118" s="102">
        <v>12</v>
      </c>
      <c r="K118" s="90">
        <f t="shared" si="41"/>
        <v>15840</v>
      </c>
      <c r="L118" s="90">
        <f t="shared" si="42"/>
        <v>17072</v>
      </c>
      <c r="M118" s="90"/>
      <c r="N118" s="102" t="s">
        <v>126</v>
      </c>
      <c r="O118" s="411"/>
    </row>
    <row r="119" ht="15" customHeight="1" spans="1:15">
      <c r="A119" s="304" t="s">
        <v>127</v>
      </c>
      <c r="B119" s="102">
        <v>2</v>
      </c>
      <c r="C119" s="102">
        <v>41.9</v>
      </c>
      <c r="D119" s="102" t="s">
        <v>132</v>
      </c>
      <c r="E119" s="102">
        <v>56</v>
      </c>
      <c r="F119" s="90">
        <f t="shared" si="39"/>
        <v>2346.4</v>
      </c>
      <c r="G119" s="102">
        <v>0</v>
      </c>
      <c r="H119" s="114">
        <f t="shared" si="40"/>
        <v>0</v>
      </c>
      <c r="I119" s="102">
        <v>60</v>
      </c>
      <c r="J119" s="102">
        <v>12</v>
      </c>
      <c r="K119" s="90">
        <f t="shared" si="41"/>
        <v>30168</v>
      </c>
      <c r="L119" s="90">
        <f t="shared" si="42"/>
        <v>32514.4</v>
      </c>
      <c r="M119" s="90"/>
      <c r="N119" s="102" t="s">
        <v>126</v>
      </c>
      <c r="O119" s="411"/>
    </row>
    <row r="120" ht="15" customHeight="1" spans="1:15">
      <c r="A120" s="304" t="s">
        <v>133</v>
      </c>
      <c r="B120" s="102">
        <v>2</v>
      </c>
      <c r="C120" s="102">
        <v>44</v>
      </c>
      <c r="D120" s="102" t="s">
        <v>31</v>
      </c>
      <c r="E120" s="102">
        <v>56</v>
      </c>
      <c r="F120" s="90">
        <f t="shared" si="39"/>
        <v>2464</v>
      </c>
      <c r="G120" s="102">
        <v>0</v>
      </c>
      <c r="H120" s="114">
        <f t="shared" si="40"/>
        <v>0</v>
      </c>
      <c r="I120" s="102">
        <v>60</v>
      </c>
      <c r="J120" s="102">
        <v>12</v>
      </c>
      <c r="K120" s="90">
        <f t="shared" si="41"/>
        <v>31680</v>
      </c>
      <c r="L120" s="90">
        <f t="shared" si="42"/>
        <v>34144</v>
      </c>
      <c r="M120" s="90"/>
      <c r="N120" s="102" t="s">
        <v>126</v>
      </c>
      <c r="O120" s="411"/>
    </row>
    <row r="121" s="628" customFormat="1" ht="15" customHeight="1" spans="1:15">
      <c r="A121" s="304" t="s">
        <v>134</v>
      </c>
      <c r="B121" s="102">
        <v>1</v>
      </c>
      <c r="C121" s="102">
        <v>22</v>
      </c>
      <c r="D121" s="102" t="s">
        <v>31</v>
      </c>
      <c r="E121" s="102">
        <v>56</v>
      </c>
      <c r="F121" s="90">
        <f t="shared" si="39"/>
        <v>1232</v>
      </c>
      <c r="G121" s="102">
        <v>0</v>
      </c>
      <c r="H121" s="114">
        <f t="shared" si="40"/>
        <v>0</v>
      </c>
      <c r="I121" s="102">
        <v>60</v>
      </c>
      <c r="J121" s="102">
        <v>12</v>
      </c>
      <c r="K121" s="90">
        <f t="shared" si="41"/>
        <v>15840</v>
      </c>
      <c r="L121" s="90">
        <f t="shared" si="42"/>
        <v>17072</v>
      </c>
      <c r="M121" s="90"/>
      <c r="N121" s="102" t="s">
        <v>126</v>
      </c>
      <c r="O121" s="425"/>
    </row>
    <row r="122" s="628" customFormat="1" ht="15" customHeight="1" spans="1:15">
      <c r="A122" s="304" t="s">
        <v>135</v>
      </c>
      <c r="B122" s="102">
        <v>1</v>
      </c>
      <c r="C122" s="102">
        <v>22</v>
      </c>
      <c r="D122" s="102" t="s">
        <v>31</v>
      </c>
      <c r="E122" s="102">
        <v>56</v>
      </c>
      <c r="F122" s="90">
        <f t="shared" si="39"/>
        <v>1232</v>
      </c>
      <c r="G122" s="102">
        <v>0</v>
      </c>
      <c r="H122" s="114">
        <f t="shared" si="40"/>
        <v>0</v>
      </c>
      <c r="I122" s="102">
        <v>60</v>
      </c>
      <c r="J122" s="102">
        <v>12</v>
      </c>
      <c r="K122" s="90">
        <f t="shared" si="41"/>
        <v>15840</v>
      </c>
      <c r="L122" s="90">
        <f t="shared" si="42"/>
        <v>17072</v>
      </c>
      <c r="M122" s="90"/>
      <c r="N122" s="102" t="s">
        <v>126</v>
      </c>
      <c r="O122" s="411"/>
    </row>
    <row r="123" s="628" customFormat="1" ht="15" customHeight="1" spans="1:15">
      <c r="A123" s="304" t="s">
        <v>136</v>
      </c>
      <c r="B123" s="102">
        <v>1</v>
      </c>
      <c r="C123" s="102">
        <v>22</v>
      </c>
      <c r="D123" s="102" t="s">
        <v>17</v>
      </c>
      <c r="E123" s="102">
        <v>56</v>
      </c>
      <c r="F123" s="90">
        <f t="shared" ref="F123:F130" si="43">C123*E123</f>
        <v>1232</v>
      </c>
      <c r="G123" s="102">
        <v>0</v>
      </c>
      <c r="H123" s="114">
        <f t="shared" ref="H123:H130" si="44">C123*G123</f>
        <v>0</v>
      </c>
      <c r="I123" s="102">
        <v>60</v>
      </c>
      <c r="J123" s="102">
        <v>12</v>
      </c>
      <c r="K123" s="90">
        <f t="shared" ref="K123:K130" si="45">C123*I123*J123</f>
        <v>15840</v>
      </c>
      <c r="L123" s="90">
        <f t="shared" ref="L123:L130" si="46">F123+H123+K123</f>
        <v>17072</v>
      </c>
      <c r="M123" s="90"/>
      <c r="N123" s="102" t="s">
        <v>126</v>
      </c>
      <c r="O123" s="411"/>
    </row>
    <row r="124" s="302" customFormat="1" ht="15" customHeight="1" spans="1:15">
      <c r="A124" s="304" t="s">
        <v>137</v>
      </c>
      <c r="B124" s="102">
        <v>0.5</v>
      </c>
      <c r="C124" s="102">
        <v>9</v>
      </c>
      <c r="D124" s="102" t="s">
        <v>17</v>
      </c>
      <c r="E124" s="102">
        <v>56</v>
      </c>
      <c r="F124" s="90">
        <f t="shared" si="43"/>
        <v>504</v>
      </c>
      <c r="G124" s="102">
        <v>0</v>
      </c>
      <c r="H124" s="114">
        <f t="shared" si="44"/>
        <v>0</v>
      </c>
      <c r="I124" s="102">
        <v>60</v>
      </c>
      <c r="J124" s="102">
        <v>12</v>
      </c>
      <c r="K124" s="90">
        <f t="shared" si="45"/>
        <v>6480</v>
      </c>
      <c r="L124" s="90">
        <f t="shared" si="46"/>
        <v>6984</v>
      </c>
      <c r="M124" s="90"/>
      <c r="N124" s="102" t="s">
        <v>126</v>
      </c>
      <c r="O124" s="411"/>
    </row>
    <row r="125" s="628" customFormat="1" ht="15" customHeight="1" spans="1:15">
      <c r="A125" s="304" t="s">
        <v>138</v>
      </c>
      <c r="B125" s="102">
        <v>1</v>
      </c>
      <c r="C125" s="102">
        <v>22</v>
      </c>
      <c r="D125" s="102" t="s">
        <v>27</v>
      </c>
      <c r="E125" s="102">
        <v>56</v>
      </c>
      <c r="F125" s="90">
        <f t="shared" si="43"/>
        <v>1232</v>
      </c>
      <c r="G125" s="102">
        <v>0</v>
      </c>
      <c r="H125" s="114">
        <f t="shared" si="44"/>
        <v>0</v>
      </c>
      <c r="I125" s="102">
        <v>60</v>
      </c>
      <c r="J125" s="102">
        <v>12</v>
      </c>
      <c r="K125" s="90">
        <f t="shared" si="45"/>
        <v>15840</v>
      </c>
      <c r="L125" s="90">
        <f t="shared" si="46"/>
        <v>17072</v>
      </c>
      <c r="M125" s="90"/>
      <c r="N125" s="102" t="s">
        <v>126</v>
      </c>
      <c r="O125" s="411"/>
    </row>
    <row r="126" s="628" customFormat="1" ht="15" customHeight="1" spans="1:15">
      <c r="A126" s="304" t="s">
        <v>139</v>
      </c>
      <c r="B126" s="102">
        <v>1</v>
      </c>
      <c r="C126" s="102">
        <f>22*B126</f>
        <v>22</v>
      </c>
      <c r="D126" s="102" t="s">
        <v>17</v>
      </c>
      <c r="E126" s="102">
        <v>56</v>
      </c>
      <c r="F126" s="90">
        <f t="shared" si="43"/>
        <v>1232</v>
      </c>
      <c r="G126" s="102">
        <v>0</v>
      </c>
      <c r="H126" s="114">
        <f t="shared" si="44"/>
        <v>0</v>
      </c>
      <c r="I126" s="102">
        <v>60</v>
      </c>
      <c r="J126" s="102">
        <v>12</v>
      </c>
      <c r="K126" s="90">
        <f t="shared" si="45"/>
        <v>15840</v>
      </c>
      <c r="L126" s="90">
        <f t="shared" si="46"/>
        <v>17072</v>
      </c>
      <c r="M126" s="90"/>
      <c r="N126" s="102" t="s">
        <v>126</v>
      </c>
      <c r="O126" s="411"/>
    </row>
    <row r="127" s="628" customFormat="1" ht="14.25" customHeight="1" spans="1:15">
      <c r="A127" s="304" t="s">
        <v>140</v>
      </c>
      <c r="B127" s="102">
        <v>3</v>
      </c>
      <c r="C127" s="102">
        <v>69</v>
      </c>
      <c r="D127" s="102" t="s">
        <v>31</v>
      </c>
      <c r="E127" s="102">
        <v>56</v>
      </c>
      <c r="F127" s="90">
        <f t="shared" si="43"/>
        <v>3864</v>
      </c>
      <c r="G127" s="102">
        <v>0</v>
      </c>
      <c r="H127" s="114">
        <f t="shared" si="44"/>
        <v>0</v>
      </c>
      <c r="I127" s="102">
        <v>60</v>
      </c>
      <c r="J127" s="102">
        <v>12</v>
      </c>
      <c r="K127" s="90">
        <f t="shared" si="45"/>
        <v>49680</v>
      </c>
      <c r="L127" s="90">
        <f t="shared" si="46"/>
        <v>53544</v>
      </c>
      <c r="M127" s="90"/>
      <c r="N127" s="102" t="s">
        <v>126</v>
      </c>
      <c r="O127" s="411"/>
    </row>
    <row r="128" s="302" customFormat="1" ht="14.25" customHeight="1" spans="1:15">
      <c r="A128" s="304" t="s">
        <v>141</v>
      </c>
      <c r="B128" s="102">
        <v>1</v>
      </c>
      <c r="C128" s="102">
        <v>22</v>
      </c>
      <c r="D128" s="102" t="s">
        <v>17</v>
      </c>
      <c r="E128" s="102">
        <v>56</v>
      </c>
      <c r="F128" s="90">
        <f t="shared" si="43"/>
        <v>1232</v>
      </c>
      <c r="G128" s="102">
        <v>0</v>
      </c>
      <c r="H128" s="114">
        <f t="shared" si="44"/>
        <v>0</v>
      </c>
      <c r="I128" s="102">
        <v>60</v>
      </c>
      <c r="J128" s="102">
        <v>12</v>
      </c>
      <c r="K128" s="90">
        <f t="shared" si="45"/>
        <v>15840</v>
      </c>
      <c r="L128" s="90">
        <f t="shared" si="46"/>
        <v>17072</v>
      </c>
      <c r="M128" s="90"/>
      <c r="N128" s="102" t="s">
        <v>126</v>
      </c>
      <c r="O128" s="411"/>
    </row>
    <row r="129" ht="14.25" customHeight="1" spans="1:15">
      <c r="A129" s="304" t="s">
        <v>142</v>
      </c>
      <c r="B129" s="102">
        <v>1</v>
      </c>
      <c r="C129" s="102">
        <v>22</v>
      </c>
      <c r="D129" s="102" t="s">
        <v>17</v>
      </c>
      <c r="E129" s="102">
        <v>56</v>
      </c>
      <c r="F129" s="90">
        <f t="shared" si="43"/>
        <v>1232</v>
      </c>
      <c r="G129" s="102">
        <v>0</v>
      </c>
      <c r="H129" s="114">
        <f t="shared" si="44"/>
        <v>0</v>
      </c>
      <c r="I129" s="102">
        <v>60</v>
      </c>
      <c r="J129" s="102">
        <v>12</v>
      </c>
      <c r="K129" s="90">
        <f t="shared" si="45"/>
        <v>15840</v>
      </c>
      <c r="L129" s="90">
        <f t="shared" si="46"/>
        <v>17072</v>
      </c>
      <c r="M129" s="90"/>
      <c r="N129" s="102" t="s">
        <v>126</v>
      </c>
      <c r="O129" s="411"/>
    </row>
    <row r="130" ht="14.25" customHeight="1" spans="1:15">
      <c r="A130" s="633" t="s">
        <v>143</v>
      </c>
      <c r="B130" s="239">
        <v>1</v>
      </c>
      <c r="C130" s="239">
        <v>15</v>
      </c>
      <c r="D130" s="239"/>
      <c r="E130" s="102">
        <v>56</v>
      </c>
      <c r="F130" s="82">
        <f t="shared" si="43"/>
        <v>840</v>
      </c>
      <c r="G130" s="239">
        <v>0</v>
      </c>
      <c r="H130" s="413">
        <f t="shared" si="44"/>
        <v>0</v>
      </c>
      <c r="I130" s="239">
        <v>60</v>
      </c>
      <c r="J130" s="102">
        <v>12</v>
      </c>
      <c r="K130" s="82">
        <f t="shared" si="45"/>
        <v>10800</v>
      </c>
      <c r="L130" s="82">
        <f t="shared" si="46"/>
        <v>11640</v>
      </c>
      <c r="M130" s="90"/>
      <c r="N130" s="102" t="s">
        <v>126</v>
      </c>
      <c r="O130" s="411"/>
    </row>
    <row r="131" ht="14.25" customHeight="1" spans="1:15">
      <c r="A131" s="632" t="s">
        <v>23</v>
      </c>
      <c r="B131" s="307"/>
      <c r="C131" s="307"/>
      <c r="D131" s="307"/>
      <c r="E131" s="307"/>
      <c r="F131" s="98">
        <f>SUM(F114:F130)</f>
        <v>24205.44</v>
      </c>
      <c r="G131" s="307"/>
      <c r="H131" s="316"/>
      <c r="I131" s="307"/>
      <c r="J131" s="307"/>
      <c r="K131" s="98">
        <f>SUM(K114:K130)</f>
        <v>311212.8</v>
      </c>
      <c r="L131" s="316">
        <f>SUM(L114:L130)</f>
        <v>335418.24</v>
      </c>
      <c r="M131" s="90"/>
      <c r="N131" s="421"/>
      <c r="O131" s="425"/>
    </row>
    <row r="132" ht="14.25" customHeight="1" spans="1:15">
      <c r="A132" s="304" t="s">
        <v>144</v>
      </c>
      <c r="B132" s="102">
        <v>2</v>
      </c>
      <c r="C132" s="102">
        <v>44</v>
      </c>
      <c r="D132" s="102" t="s">
        <v>17</v>
      </c>
      <c r="E132" s="102">
        <v>56</v>
      </c>
      <c r="F132" s="90">
        <f>C132*E132</f>
        <v>2464</v>
      </c>
      <c r="G132" s="102">
        <v>0</v>
      </c>
      <c r="H132" s="114">
        <f t="shared" ref="H132:H158" si="47">C132*G132</f>
        <v>0</v>
      </c>
      <c r="I132" s="102">
        <v>60</v>
      </c>
      <c r="J132" s="102">
        <v>12</v>
      </c>
      <c r="K132" s="90">
        <f t="shared" ref="K132:K145" si="48">C132*I132*J132</f>
        <v>31680</v>
      </c>
      <c r="L132" s="90">
        <f t="shared" ref="L132:L140" si="49">F132+H132+K132</f>
        <v>34144</v>
      </c>
      <c r="M132" s="51"/>
      <c r="N132" s="102" t="s">
        <v>145</v>
      </c>
      <c r="O132" s="411"/>
    </row>
    <row r="133" ht="14.25" customHeight="1" spans="1:15">
      <c r="A133" s="304" t="s">
        <v>127</v>
      </c>
      <c r="B133" s="102">
        <v>1</v>
      </c>
      <c r="C133" s="102">
        <v>22.04</v>
      </c>
      <c r="D133" s="102" t="s">
        <v>146</v>
      </c>
      <c r="E133" s="102">
        <v>56</v>
      </c>
      <c r="F133" s="90">
        <f>C133*E133</f>
        <v>1234.24</v>
      </c>
      <c r="G133" s="102">
        <v>0</v>
      </c>
      <c r="H133" s="114">
        <f t="shared" si="47"/>
        <v>0</v>
      </c>
      <c r="I133" s="102">
        <v>60</v>
      </c>
      <c r="J133" s="102">
        <v>12</v>
      </c>
      <c r="K133" s="90">
        <f t="shared" si="48"/>
        <v>15868.8</v>
      </c>
      <c r="L133" s="90">
        <f t="shared" si="49"/>
        <v>17103.04</v>
      </c>
      <c r="M133" s="51"/>
      <c r="N133" s="102" t="s">
        <v>145</v>
      </c>
      <c r="O133" s="411"/>
    </row>
    <row r="134" ht="14.25" customHeight="1" spans="1:15">
      <c r="A134" s="304" t="s">
        <v>127</v>
      </c>
      <c r="B134" s="102">
        <v>2</v>
      </c>
      <c r="C134" s="102">
        <v>44.08</v>
      </c>
      <c r="D134" s="102" t="s">
        <v>147</v>
      </c>
      <c r="E134" s="102">
        <v>56</v>
      </c>
      <c r="F134" s="90">
        <f>C134*E134</f>
        <v>2468.48</v>
      </c>
      <c r="G134" s="102">
        <v>0</v>
      </c>
      <c r="H134" s="114">
        <f t="shared" si="47"/>
        <v>0</v>
      </c>
      <c r="I134" s="102">
        <v>60</v>
      </c>
      <c r="J134" s="102">
        <v>12</v>
      </c>
      <c r="K134" s="90">
        <f t="shared" si="48"/>
        <v>31737.6</v>
      </c>
      <c r="L134" s="90">
        <f t="shared" si="49"/>
        <v>34206.08</v>
      </c>
      <c r="M134" s="51"/>
      <c r="N134" s="102" t="s">
        <v>145</v>
      </c>
      <c r="O134" s="411"/>
    </row>
    <row r="135" s="629" customFormat="1" ht="14.25" customHeight="1" spans="1:16">
      <c r="A135" s="304" t="s">
        <v>127</v>
      </c>
      <c r="B135" s="102">
        <v>0.5</v>
      </c>
      <c r="C135" s="102">
        <v>11.65</v>
      </c>
      <c r="D135" s="102" t="s">
        <v>148</v>
      </c>
      <c r="E135" s="102">
        <v>56</v>
      </c>
      <c r="F135" s="90">
        <f>C135*E135</f>
        <v>652.4</v>
      </c>
      <c r="G135" s="102">
        <v>0</v>
      </c>
      <c r="H135" s="114">
        <f t="shared" si="47"/>
        <v>0</v>
      </c>
      <c r="I135" s="102">
        <v>60</v>
      </c>
      <c r="J135" s="102">
        <v>12</v>
      </c>
      <c r="K135" s="90">
        <f t="shared" si="48"/>
        <v>8388</v>
      </c>
      <c r="L135" s="90">
        <f t="shared" si="49"/>
        <v>9040.4</v>
      </c>
      <c r="M135" s="51"/>
      <c r="N135" s="102" t="s">
        <v>145</v>
      </c>
      <c r="O135" s="411"/>
      <c r="P135" s="61"/>
    </row>
    <row r="136" ht="14.25" customHeight="1" spans="1:15">
      <c r="A136" s="304" t="s">
        <v>149</v>
      </c>
      <c r="B136" s="102">
        <v>2</v>
      </c>
      <c r="C136" s="102">
        <v>44</v>
      </c>
      <c r="D136" s="102" t="s">
        <v>17</v>
      </c>
      <c r="E136" s="102">
        <v>56</v>
      </c>
      <c r="F136" s="90">
        <f>C136*E136</f>
        <v>2464</v>
      </c>
      <c r="G136" s="102">
        <v>0</v>
      </c>
      <c r="H136" s="114">
        <f t="shared" si="47"/>
        <v>0</v>
      </c>
      <c r="I136" s="102">
        <v>60</v>
      </c>
      <c r="J136" s="102">
        <v>12</v>
      </c>
      <c r="K136" s="90">
        <f t="shared" si="48"/>
        <v>31680</v>
      </c>
      <c r="L136" s="90">
        <f t="shared" si="49"/>
        <v>34144</v>
      </c>
      <c r="M136" s="51"/>
      <c r="N136" s="102" t="s">
        <v>145</v>
      </c>
      <c r="O136" s="411"/>
    </row>
    <row r="137" ht="14.25" customHeight="1" spans="1:15">
      <c r="A137" s="304" t="s">
        <v>150</v>
      </c>
      <c r="B137" s="102">
        <v>2</v>
      </c>
      <c r="C137" s="102">
        <v>44</v>
      </c>
      <c r="D137" s="102" t="s">
        <v>17</v>
      </c>
      <c r="E137" s="102">
        <v>56</v>
      </c>
      <c r="F137" s="90">
        <f>E137*C137</f>
        <v>2464</v>
      </c>
      <c r="G137" s="102">
        <v>0</v>
      </c>
      <c r="H137" s="114">
        <f t="shared" si="47"/>
        <v>0</v>
      </c>
      <c r="I137" s="102">
        <v>60</v>
      </c>
      <c r="J137" s="102">
        <v>12</v>
      </c>
      <c r="K137" s="90">
        <f t="shared" si="48"/>
        <v>31680</v>
      </c>
      <c r="L137" s="90">
        <f t="shared" si="49"/>
        <v>34144</v>
      </c>
      <c r="M137" s="51"/>
      <c r="N137" s="102" t="s">
        <v>145</v>
      </c>
      <c r="O137" s="411"/>
    </row>
    <row r="138" ht="14.25" customHeight="1" spans="1:15">
      <c r="A138" s="304" t="s">
        <v>151</v>
      </c>
      <c r="B138" s="102">
        <v>1</v>
      </c>
      <c r="C138" s="102">
        <v>22</v>
      </c>
      <c r="D138" s="102" t="s">
        <v>17</v>
      </c>
      <c r="E138" s="102">
        <v>56</v>
      </c>
      <c r="F138" s="90">
        <f>E138*C138</f>
        <v>1232</v>
      </c>
      <c r="G138" s="102">
        <v>0</v>
      </c>
      <c r="H138" s="114">
        <f t="shared" si="47"/>
        <v>0</v>
      </c>
      <c r="I138" s="102">
        <v>60</v>
      </c>
      <c r="J138" s="102">
        <v>12</v>
      </c>
      <c r="K138" s="90">
        <f t="shared" si="48"/>
        <v>15840</v>
      </c>
      <c r="L138" s="90">
        <f t="shared" si="49"/>
        <v>17072</v>
      </c>
      <c r="M138" s="51"/>
      <c r="N138" s="102" t="s">
        <v>145</v>
      </c>
      <c r="O138" s="411"/>
    </row>
    <row r="139" ht="14.25" customHeight="1" spans="1:15">
      <c r="A139" s="304" t="s">
        <v>152</v>
      </c>
      <c r="B139" s="102">
        <v>1</v>
      </c>
      <c r="C139" s="102">
        <v>22</v>
      </c>
      <c r="D139" s="102" t="s">
        <v>17</v>
      </c>
      <c r="E139" s="102">
        <v>56</v>
      </c>
      <c r="F139" s="90">
        <f>E139*C139</f>
        <v>1232</v>
      </c>
      <c r="G139" s="102">
        <v>0</v>
      </c>
      <c r="H139" s="114">
        <f t="shared" si="47"/>
        <v>0</v>
      </c>
      <c r="I139" s="102">
        <v>60</v>
      </c>
      <c r="J139" s="102">
        <v>12</v>
      </c>
      <c r="K139" s="90">
        <f t="shared" si="48"/>
        <v>15840</v>
      </c>
      <c r="L139" s="90">
        <f t="shared" si="49"/>
        <v>17072</v>
      </c>
      <c r="M139" s="51"/>
      <c r="N139" s="102" t="s">
        <v>145</v>
      </c>
      <c r="O139" s="411"/>
    </row>
    <row r="140" ht="14.25" customHeight="1" spans="1:15">
      <c r="A140" s="304" t="s">
        <v>153</v>
      </c>
      <c r="B140" s="102">
        <v>1</v>
      </c>
      <c r="C140" s="102">
        <v>22</v>
      </c>
      <c r="D140" s="102" t="s">
        <v>17</v>
      </c>
      <c r="E140" s="102">
        <v>56</v>
      </c>
      <c r="F140" s="90">
        <f>E140*C140</f>
        <v>1232</v>
      </c>
      <c r="G140" s="102">
        <v>0</v>
      </c>
      <c r="H140" s="114">
        <f t="shared" si="47"/>
        <v>0</v>
      </c>
      <c r="I140" s="102">
        <v>60</v>
      </c>
      <c r="J140" s="102">
        <v>12</v>
      </c>
      <c r="K140" s="90">
        <f t="shared" si="48"/>
        <v>15840</v>
      </c>
      <c r="L140" s="90">
        <f t="shared" si="49"/>
        <v>17072</v>
      </c>
      <c r="M140" s="51"/>
      <c r="N140" s="102" t="s">
        <v>145</v>
      </c>
      <c r="O140" s="411"/>
    </row>
    <row r="141" ht="14.25" customHeight="1" spans="1:15">
      <c r="A141" s="304" t="s">
        <v>137</v>
      </c>
      <c r="B141" s="102">
        <v>0.5</v>
      </c>
      <c r="C141" s="102">
        <v>9</v>
      </c>
      <c r="D141" s="102" t="s">
        <v>17</v>
      </c>
      <c r="E141" s="102">
        <v>56</v>
      </c>
      <c r="F141" s="90">
        <f>E141*C141</f>
        <v>504</v>
      </c>
      <c r="G141" s="102">
        <v>0</v>
      </c>
      <c r="H141" s="114">
        <f t="shared" si="47"/>
        <v>0</v>
      </c>
      <c r="I141" s="102">
        <v>60</v>
      </c>
      <c r="J141" s="102">
        <v>12</v>
      </c>
      <c r="K141" s="90">
        <f t="shared" si="48"/>
        <v>6480</v>
      </c>
      <c r="L141" s="90">
        <f t="shared" ref="L141:L152" si="50">F141+H141+K141</f>
        <v>6984</v>
      </c>
      <c r="M141" s="51"/>
      <c r="N141" s="102" t="s">
        <v>145</v>
      </c>
      <c r="O141" s="411"/>
    </row>
    <row r="142" ht="14.25" customHeight="1" spans="1:15">
      <c r="A142" s="304" t="s">
        <v>154</v>
      </c>
      <c r="B142" s="102">
        <v>1.5</v>
      </c>
      <c r="C142" s="102">
        <v>33</v>
      </c>
      <c r="D142" s="102" t="s">
        <v>155</v>
      </c>
      <c r="E142" s="102">
        <f>56*2</f>
        <v>112</v>
      </c>
      <c r="F142" s="90">
        <f>C142*E142</f>
        <v>3696</v>
      </c>
      <c r="G142" s="102">
        <v>0</v>
      </c>
      <c r="H142" s="114">
        <f t="shared" si="47"/>
        <v>0</v>
      </c>
      <c r="I142" s="102">
        <v>60</v>
      </c>
      <c r="J142" s="102">
        <v>12</v>
      </c>
      <c r="K142" s="90">
        <f t="shared" si="48"/>
        <v>23760</v>
      </c>
      <c r="L142" s="90">
        <f t="shared" si="50"/>
        <v>27456</v>
      </c>
      <c r="M142" s="51"/>
      <c r="N142" s="102" t="s">
        <v>145</v>
      </c>
      <c r="O142" s="411" t="s">
        <v>48</v>
      </c>
    </row>
    <row r="143" ht="14.25" customHeight="1" spans="1:15">
      <c r="A143" s="304" t="s">
        <v>156</v>
      </c>
      <c r="B143" s="102">
        <v>1</v>
      </c>
      <c r="C143" s="102">
        <v>22</v>
      </c>
      <c r="D143" s="102" t="s">
        <v>155</v>
      </c>
      <c r="E143" s="102">
        <f>56*2</f>
        <v>112</v>
      </c>
      <c r="F143" s="90">
        <f>C143*E143</f>
        <v>2464</v>
      </c>
      <c r="G143" s="102">
        <v>0</v>
      </c>
      <c r="H143" s="114">
        <f t="shared" si="47"/>
        <v>0</v>
      </c>
      <c r="I143" s="102">
        <v>60</v>
      </c>
      <c r="J143" s="102">
        <v>12</v>
      </c>
      <c r="K143" s="90">
        <f t="shared" si="48"/>
        <v>15840</v>
      </c>
      <c r="L143" s="90">
        <f t="shared" si="50"/>
        <v>18304</v>
      </c>
      <c r="M143" s="51"/>
      <c r="N143" s="102" t="s">
        <v>145</v>
      </c>
      <c r="O143" s="411" t="s">
        <v>48</v>
      </c>
    </row>
    <row r="144" ht="14.25" customHeight="1" spans="1:15">
      <c r="A144" s="304" t="s">
        <v>157</v>
      </c>
      <c r="B144" s="102">
        <v>1</v>
      </c>
      <c r="C144" s="102">
        <v>22</v>
      </c>
      <c r="D144" s="102" t="s">
        <v>155</v>
      </c>
      <c r="E144" s="102">
        <f>56*2</f>
        <v>112</v>
      </c>
      <c r="F144" s="90">
        <f>C144*E144</f>
        <v>2464</v>
      </c>
      <c r="G144" s="102">
        <v>0</v>
      </c>
      <c r="H144" s="114">
        <f t="shared" si="47"/>
        <v>0</v>
      </c>
      <c r="I144" s="102">
        <v>60</v>
      </c>
      <c r="J144" s="102">
        <v>12</v>
      </c>
      <c r="K144" s="90">
        <f t="shared" si="48"/>
        <v>15840</v>
      </c>
      <c r="L144" s="90">
        <f t="shared" si="50"/>
        <v>18304</v>
      </c>
      <c r="M144" s="51"/>
      <c r="N144" s="102" t="s">
        <v>145</v>
      </c>
      <c r="O144" s="411" t="s">
        <v>48</v>
      </c>
    </row>
    <row r="145" ht="14.25" customHeight="1" spans="1:15">
      <c r="A145" s="304" t="s">
        <v>158</v>
      </c>
      <c r="B145" s="102">
        <v>1</v>
      </c>
      <c r="C145" s="102">
        <v>22</v>
      </c>
      <c r="D145" s="102" t="s">
        <v>155</v>
      </c>
      <c r="E145" s="102">
        <f>56*2</f>
        <v>112</v>
      </c>
      <c r="F145" s="90">
        <f>C145*E145</f>
        <v>2464</v>
      </c>
      <c r="G145" s="102">
        <v>0</v>
      </c>
      <c r="H145" s="114">
        <f t="shared" si="47"/>
        <v>0</v>
      </c>
      <c r="I145" s="102">
        <v>60</v>
      </c>
      <c r="J145" s="102">
        <v>12</v>
      </c>
      <c r="K145" s="90">
        <f t="shared" si="48"/>
        <v>15840</v>
      </c>
      <c r="L145" s="90">
        <f t="shared" si="50"/>
        <v>18304</v>
      </c>
      <c r="M145" s="44"/>
      <c r="N145" s="92" t="s">
        <v>145</v>
      </c>
      <c r="O145" s="411" t="s">
        <v>48</v>
      </c>
    </row>
    <row r="146" ht="14.25" customHeight="1" spans="1:15">
      <c r="A146" s="632" t="s">
        <v>23</v>
      </c>
      <c r="B146" s="307"/>
      <c r="C146" s="307"/>
      <c r="D146" s="307"/>
      <c r="E146" s="307"/>
      <c r="F146" s="316">
        <f>SUM(F132:F145)</f>
        <v>27035.12</v>
      </c>
      <c r="G146" s="307"/>
      <c r="H146" s="316"/>
      <c r="I146" s="307"/>
      <c r="J146" s="307"/>
      <c r="K146" s="316">
        <f>SUM(K132:K145)</f>
        <v>276314.4</v>
      </c>
      <c r="L146" s="316">
        <f>SUM(L132:L145)</f>
        <v>303349.52</v>
      </c>
      <c r="M146" s="44"/>
      <c r="N146" s="623"/>
      <c r="O146" s="660"/>
    </row>
    <row r="147" s="492" customFormat="1" ht="14.25" customHeight="1" spans="1:15">
      <c r="A147" s="304" t="s">
        <v>159</v>
      </c>
      <c r="B147" s="102">
        <v>1</v>
      </c>
      <c r="C147" s="102">
        <v>22</v>
      </c>
      <c r="D147" s="102" t="s">
        <v>31</v>
      </c>
      <c r="E147" s="102">
        <v>56</v>
      </c>
      <c r="F147" s="90">
        <f t="shared" ref="F147:F152" si="51">C147*E147</f>
        <v>1232</v>
      </c>
      <c r="G147" s="102">
        <v>0</v>
      </c>
      <c r="H147" s="114">
        <f t="shared" si="47"/>
        <v>0</v>
      </c>
      <c r="I147" s="102">
        <v>60</v>
      </c>
      <c r="J147" s="102">
        <v>12</v>
      </c>
      <c r="K147" s="90">
        <f t="shared" ref="K147:K152" si="52">C147*I147*J147</f>
        <v>15840</v>
      </c>
      <c r="L147" s="90">
        <f t="shared" si="50"/>
        <v>17072</v>
      </c>
      <c r="M147" s="90"/>
      <c r="N147" s="102" t="s">
        <v>160</v>
      </c>
      <c r="O147" s="411"/>
    </row>
    <row r="148" ht="14.25" customHeight="1" spans="1:15">
      <c r="A148" s="304" t="s">
        <v>161</v>
      </c>
      <c r="B148" s="102">
        <v>1</v>
      </c>
      <c r="C148" s="102">
        <v>22</v>
      </c>
      <c r="D148" s="102" t="s">
        <v>31</v>
      </c>
      <c r="E148" s="102">
        <v>56</v>
      </c>
      <c r="F148" s="90">
        <f t="shared" si="51"/>
        <v>1232</v>
      </c>
      <c r="G148" s="102">
        <v>0</v>
      </c>
      <c r="H148" s="114">
        <f t="shared" si="47"/>
        <v>0</v>
      </c>
      <c r="I148" s="102">
        <v>60</v>
      </c>
      <c r="J148" s="102">
        <v>12</v>
      </c>
      <c r="K148" s="90">
        <f t="shared" si="52"/>
        <v>15840</v>
      </c>
      <c r="L148" s="90">
        <f t="shared" si="50"/>
        <v>17072</v>
      </c>
      <c r="M148" s="90"/>
      <c r="N148" s="102" t="s">
        <v>160</v>
      </c>
      <c r="O148" s="411"/>
    </row>
    <row r="149" ht="14.25" customHeight="1" spans="1:15">
      <c r="A149" s="304" t="s">
        <v>162</v>
      </c>
      <c r="B149" s="102">
        <v>2</v>
      </c>
      <c r="C149" s="102">
        <v>44</v>
      </c>
      <c r="D149" s="102" t="s">
        <v>27</v>
      </c>
      <c r="E149" s="102">
        <v>56</v>
      </c>
      <c r="F149" s="90">
        <f t="shared" si="51"/>
        <v>2464</v>
      </c>
      <c r="G149" s="102">
        <v>0</v>
      </c>
      <c r="H149" s="114">
        <f t="shared" si="47"/>
        <v>0</v>
      </c>
      <c r="I149" s="102">
        <v>60</v>
      </c>
      <c r="J149" s="102">
        <v>12</v>
      </c>
      <c r="K149" s="90">
        <f t="shared" si="52"/>
        <v>31680</v>
      </c>
      <c r="L149" s="90">
        <f t="shared" si="50"/>
        <v>34144</v>
      </c>
      <c r="M149" s="90"/>
      <c r="N149" s="102" t="s">
        <v>160</v>
      </c>
      <c r="O149" s="411"/>
    </row>
    <row r="150" ht="14.25" customHeight="1" spans="1:15">
      <c r="A150" s="304" t="s">
        <v>163</v>
      </c>
      <c r="B150" s="102">
        <v>2</v>
      </c>
      <c r="C150" s="102">
        <v>44</v>
      </c>
      <c r="D150" s="102" t="s">
        <v>31</v>
      </c>
      <c r="E150" s="102">
        <v>56</v>
      </c>
      <c r="F150" s="90">
        <f t="shared" si="51"/>
        <v>2464</v>
      </c>
      <c r="G150" s="102">
        <v>0</v>
      </c>
      <c r="H150" s="114">
        <f t="shared" si="47"/>
        <v>0</v>
      </c>
      <c r="I150" s="102">
        <v>60</v>
      </c>
      <c r="J150" s="102">
        <v>12</v>
      </c>
      <c r="K150" s="90">
        <f t="shared" si="52"/>
        <v>31680</v>
      </c>
      <c r="L150" s="90">
        <f t="shared" si="50"/>
        <v>34144</v>
      </c>
      <c r="M150" s="90"/>
      <c r="N150" s="102" t="s">
        <v>160</v>
      </c>
      <c r="O150" s="411"/>
    </row>
    <row r="151" ht="14.25" customHeight="1" spans="1:15">
      <c r="A151" s="304" t="s">
        <v>164</v>
      </c>
      <c r="B151" s="102">
        <v>1</v>
      </c>
      <c r="C151" s="102">
        <v>22</v>
      </c>
      <c r="D151" s="102" t="s">
        <v>17</v>
      </c>
      <c r="E151" s="102">
        <v>56</v>
      </c>
      <c r="F151" s="90">
        <f t="shared" si="51"/>
        <v>1232</v>
      </c>
      <c r="G151" s="102">
        <v>0</v>
      </c>
      <c r="H151" s="114">
        <f t="shared" si="47"/>
        <v>0</v>
      </c>
      <c r="I151" s="102">
        <v>60</v>
      </c>
      <c r="J151" s="102">
        <v>12</v>
      </c>
      <c r="K151" s="90">
        <f t="shared" si="52"/>
        <v>15840</v>
      </c>
      <c r="L151" s="90">
        <f t="shared" si="50"/>
        <v>17072</v>
      </c>
      <c r="M151" s="90"/>
      <c r="N151" s="102" t="s">
        <v>160</v>
      </c>
      <c r="O151" s="411"/>
    </row>
    <row r="152" ht="14.25" customHeight="1" spans="1:15">
      <c r="A152" s="304" t="s">
        <v>165</v>
      </c>
      <c r="B152" s="102">
        <v>2</v>
      </c>
      <c r="C152" s="102">
        <v>44</v>
      </c>
      <c r="D152" s="102" t="s">
        <v>31</v>
      </c>
      <c r="E152" s="102">
        <v>56</v>
      </c>
      <c r="F152" s="90">
        <f t="shared" si="51"/>
        <v>2464</v>
      </c>
      <c r="G152" s="102">
        <v>0</v>
      </c>
      <c r="H152" s="114">
        <f t="shared" si="47"/>
        <v>0</v>
      </c>
      <c r="I152" s="102">
        <v>60</v>
      </c>
      <c r="J152" s="102">
        <v>12</v>
      </c>
      <c r="K152" s="90">
        <f t="shared" si="52"/>
        <v>31680</v>
      </c>
      <c r="L152" s="90">
        <f t="shared" si="50"/>
        <v>34144</v>
      </c>
      <c r="M152" s="90"/>
      <c r="N152" s="102" t="s">
        <v>160</v>
      </c>
      <c r="O152" s="411"/>
    </row>
    <row r="153" ht="14.25" customHeight="1" spans="1:15">
      <c r="A153" s="304" t="s">
        <v>166</v>
      </c>
      <c r="B153" s="102">
        <v>3</v>
      </c>
      <c r="C153" s="102">
        <v>66</v>
      </c>
      <c r="D153" s="102" t="s">
        <v>31</v>
      </c>
      <c r="E153" s="102">
        <v>56</v>
      </c>
      <c r="F153" s="90">
        <f t="shared" ref="F153:F159" si="53">C153*E153</f>
        <v>3696</v>
      </c>
      <c r="G153" s="102">
        <v>0</v>
      </c>
      <c r="H153" s="114">
        <f t="shared" si="47"/>
        <v>0</v>
      </c>
      <c r="I153" s="102">
        <v>60</v>
      </c>
      <c r="J153" s="102">
        <v>12</v>
      </c>
      <c r="K153" s="90">
        <f t="shared" ref="K153:K160" si="54">C153*I153*J153</f>
        <v>47520</v>
      </c>
      <c r="L153" s="90">
        <f t="shared" ref="L153:L160" si="55">F153+H153+K153</f>
        <v>51216</v>
      </c>
      <c r="M153" s="90"/>
      <c r="N153" s="102" t="s">
        <v>160</v>
      </c>
      <c r="O153" s="411"/>
    </row>
    <row r="154" ht="14.25" customHeight="1" spans="1:15">
      <c r="A154" s="304" t="s">
        <v>167</v>
      </c>
      <c r="B154" s="102">
        <v>1</v>
      </c>
      <c r="C154" s="102">
        <v>22</v>
      </c>
      <c r="D154" s="102" t="s">
        <v>17</v>
      </c>
      <c r="E154" s="102">
        <v>56</v>
      </c>
      <c r="F154" s="90">
        <f t="shared" si="53"/>
        <v>1232</v>
      </c>
      <c r="G154" s="102">
        <v>0</v>
      </c>
      <c r="H154" s="114">
        <f t="shared" si="47"/>
        <v>0</v>
      </c>
      <c r="I154" s="102">
        <v>60</v>
      </c>
      <c r="J154" s="102">
        <v>12</v>
      </c>
      <c r="K154" s="90">
        <f t="shared" si="54"/>
        <v>15840</v>
      </c>
      <c r="L154" s="90">
        <f t="shared" si="55"/>
        <v>17072</v>
      </c>
      <c r="M154" s="90"/>
      <c r="N154" s="102" t="s">
        <v>160</v>
      </c>
      <c r="O154" s="411"/>
    </row>
    <row r="155" s="492" customFormat="1" ht="14.25" customHeight="1" spans="1:15">
      <c r="A155" s="304" t="s">
        <v>168</v>
      </c>
      <c r="B155" s="102">
        <v>1</v>
      </c>
      <c r="C155" s="102">
        <v>22</v>
      </c>
      <c r="D155" s="102" t="s">
        <v>17</v>
      </c>
      <c r="E155" s="102">
        <v>56</v>
      </c>
      <c r="F155" s="90">
        <f t="shared" si="53"/>
        <v>1232</v>
      </c>
      <c r="G155" s="102">
        <v>0</v>
      </c>
      <c r="H155" s="114">
        <f t="shared" si="47"/>
        <v>0</v>
      </c>
      <c r="I155" s="102">
        <v>60</v>
      </c>
      <c r="J155" s="102">
        <v>12</v>
      </c>
      <c r="K155" s="90">
        <f t="shared" si="54"/>
        <v>15840</v>
      </c>
      <c r="L155" s="90">
        <f t="shared" si="55"/>
        <v>17072</v>
      </c>
      <c r="M155" s="90"/>
      <c r="N155" s="102" t="s">
        <v>160</v>
      </c>
      <c r="O155" s="411"/>
    </row>
    <row r="156" ht="14.25" customHeight="1" spans="1:15">
      <c r="A156" s="304" t="s">
        <v>169</v>
      </c>
      <c r="B156" s="102">
        <v>2</v>
      </c>
      <c r="C156" s="102">
        <v>44</v>
      </c>
      <c r="D156" s="102" t="s">
        <v>31</v>
      </c>
      <c r="E156" s="102">
        <v>56</v>
      </c>
      <c r="F156" s="90">
        <f t="shared" si="53"/>
        <v>2464</v>
      </c>
      <c r="G156" s="102">
        <v>0</v>
      </c>
      <c r="H156" s="114">
        <f t="shared" si="47"/>
        <v>0</v>
      </c>
      <c r="I156" s="102">
        <v>60</v>
      </c>
      <c r="J156" s="102">
        <v>12</v>
      </c>
      <c r="K156" s="90">
        <f t="shared" si="54"/>
        <v>31680</v>
      </c>
      <c r="L156" s="90">
        <f t="shared" si="55"/>
        <v>34144</v>
      </c>
      <c r="M156" s="90"/>
      <c r="N156" s="102" t="s">
        <v>160</v>
      </c>
      <c r="O156" s="411"/>
    </row>
    <row r="157" s="302" customFormat="1" ht="14.25" customHeight="1" spans="1:15">
      <c r="A157" s="304" t="s">
        <v>170</v>
      </c>
      <c r="B157" s="102">
        <v>1</v>
      </c>
      <c r="C157" s="102">
        <v>40</v>
      </c>
      <c r="D157" s="102" t="s">
        <v>31</v>
      </c>
      <c r="E157" s="102">
        <v>56</v>
      </c>
      <c r="F157" s="90">
        <f t="shared" si="53"/>
        <v>2240</v>
      </c>
      <c r="G157" s="102">
        <v>0</v>
      </c>
      <c r="H157" s="114">
        <f t="shared" si="47"/>
        <v>0</v>
      </c>
      <c r="I157" s="102">
        <v>60</v>
      </c>
      <c r="J157" s="102">
        <v>12</v>
      </c>
      <c r="K157" s="90">
        <f t="shared" si="54"/>
        <v>28800</v>
      </c>
      <c r="L157" s="90">
        <f t="shared" si="55"/>
        <v>31040</v>
      </c>
      <c r="M157" s="90"/>
      <c r="N157" s="102" t="s">
        <v>160</v>
      </c>
      <c r="O157" s="411"/>
    </row>
    <row r="158" s="302" customFormat="1" ht="14.25" customHeight="1" spans="1:15">
      <c r="A158" s="304" t="s">
        <v>171</v>
      </c>
      <c r="B158" s="102">
        <v>1</v>
      </c>
      <c r="C158" s="102">
        <v>44</v>
      </c>
      <c r="D158" s="102" t="s">
        <v>31</v>
      </c>
      <c r="E158" s="102">
        <v>56</v>
      </c>
      <c r="F158" s="90">
        <f t="shared" si="53"/>
        <v>2464</v>
      </c>
      <c r="G158" s="102">
        <v>0</v>
      </c>
      <c r="H158" s="114">
        <f t="shared" si="47"/>
        <v>0</v>
      </c>
      <c r="I158" s="102">
        <v>60</v>
      </c>
      <c r="J158" s="102">
        <v>12</v>
      </c>
      <c r="K158" s="90">
        <f t="shared" si="54"/>
        <v>31680</v>
      </c>
      <c r="L158" s="90">
        <f t="shared" si="55"/>
        <v>34144</v>
      </c>
      <c r="M158" s="90"/>
      <c r="N158" s="102" t="s">
        <v>160</v>
      </c>
      <c r="O158" s="411"/>
    </row>
    <row r="159" s="327" customFormat="1" ht="24" customHeight="1" spans="1:15">
      <c r="A159" s="667" t="s">
        <v>172</v>
      </c>
      <c r="B159" s="239">
        <v>1</v>
      </c>
      <c r="C159" s="239">
        <v>19</v>
      </c>
      <c r="D159" s="239" t="s">
        <v>173</v>
      </c>
      <c r="E159" s="239">
        <v>0</v>
      </c>
      <c r="F159" s="239">
        <f t="shared" si="53"/>
        <v>0</v>
      </c>
      <c r="G159" s="239">
        <v>0</v>
      </c>
      <c r="H159" s="239">
        <v>0</v>
      </c>
      <c r="I159" s="239">
        <v>20</v>
      </c>
      <c r="J159" s="102">
        <v>12</v>
      </c>
      <c r="K159" s="239">
        <f t="shared" si="54"/>
        <v>4560</v>
      </c>
      <c r="L159" s="239">
        <f t="shared" si="55"/>
        <v>4560</v>
      </c>
      <c r="M159" s="90"/>
      <c r="N159" s="102" t="s">
        <v>160</v>
      </c>
      <c r="O159" s="660"/>
    </row>
    <row r="160" s="327" customFormat="1" ht="15" customHeight="1" spans="1:15">
      <c r="A160" s="668" t="s">
        <v>174</v>
      </c>
      <c r="B160" s="102">
        <v>1</v>
      </c>
      <c r="C160" s="102">
        <v>80.64</v>
      </c>
      <c r="D160" s="102" t="s">
        <v>31</v>
      </c>
      <c r="E160" s="102">
        <v>0</v>
      </c>
      <c r="F160" s="102">
        <v>0</v>
      </c>
      <c r="G160" s="102">
        <v>0</v>
      </c>
      <c r="H160" s="102">
        <v>0</v>
      </c>
      <c r="I160" s="102">
        <v>60</v>
      </c>
      <c r="J160" s="102">
        <v>12</v>
      </c>
      <c r="K160" s="102">
        <f t="shared" si="54"/>
        <v>58060.8</v>
      </c>
      <c r="L160" s="102">
        <f t="shared" si="55"/>
        <v>58060.8</v>
      </c>
      <c r="M160" s="90"/>
      <c r="N160" s="102" t="s">
        <v>160</v>
      </c>
      <c r="O160" s="660"/>
    </row>
    <row r="161" s="64" customFormat="1" ht="14.25" customHeight="1" spans="1:15">
      <c r="A161" s="669" t="s">
        <v>23</v>
      </c>
      <c r="B161" s="307"/>
      <c r="C161" s="307"/>
      <c r="D161" s="307"/>
      <c r="E161" s="307"/>
      <c r="F161" s="316">
        <f>SUM(F147:F160)</f>
        <v>24416</v>
      </c>
      <c r="G161" s="307"/>
      <c r="H161" s="316"/>
      <c r="I161" s="307"/>
      <c r="J161" s="307"/>
      <c r="K161" s="316">
        <f>SUM(K147:K160)</f>
        <v>376540.8</v>
      </c>
      <c r="L161" s="316">
        <f>SUM(L147:L160)</f>
        <v>400956.8</v>
      </c>
      <c r="M161" s="90"/>
      <c r="N161" s="421"/>
      <c r="O161" s="425"/>
    </row>
    <row r="162" s="302" customFormat="1" ht="14.25" customHeight="1" spans="1:15">
      <c r="A162" s="304" t="s">
        <v>175</v>
      </c>
      <c r="B162" s="102">
        <v>2</v>
      </c>
      <c r="C162" s="102">
        <v>44</v>
      </c>
      <c r="D162" s="102" t="s">
        <v>27</v>
      </c>
      <c r="E162" s="102">
        <v>56</v>
      </c>
      <c r="F162" s="114">
        <f t="shared" ref="F162:F170" si="56">C162*E162</f>
        <v>2464</v>
      </c>
      <c r="G162" s="102">
        <v>0</v>
      </c>
      <c r="H162" s="114">
        <f t="shared" ref="H162:H170" si="57">C162*G162</f>
        <v>0</v>
      </c>
      <c r="I162" s="102">
        <v>60</v>
      </c>
      <c r="J162" s="102">
        <v>12</v>
      </c>
      <c r="K162" s="114">
        <f t="shared" ref="K162:K170" si="58">C162*I162*J162</f>
        <v>31680</v>
      </c>
      <c r="L162" s="114">
        <f t="shared" ref="L162:L170" si="59">F162+H162+K162</f>
        <v>34144</v>
      </c>
      <c r="M162" s="673"/>
      <c r="N162" s="102" t="s">
        <v>176</v>
      </c>
      <c r="O162" s="150"/>
    </row>
    <row r="163" s="492" customFormat="1" ht="14.25" customHeight="1" spans="1:15">
      <c r="A163" s="304" t="s">
        <v>177</v>
      </c>
      <c r="B163" s="102">
        <v>1</v>
      </c>
      <c r="C163" s="102">
        <v>22</v>
      </c>
      <c r="D163" s="102" t="s">
        <v>17</v>
      </c>
      <c r="E163" s="102">
        <v>56</v>
      </c>
      <c r="F163" s="114">
        <f t="shared" si="56"/>
        <v>1232</v>
      </c>
      <c r="G163" s="102">
        <v>0</v>
      </c>
      <c r="H163" s="114">
        <f t="shared" si="57"/>
        <v>0</v>
      </c>
      <c r="I163" s="102">
        <v>60</v>
      </c>
      <c r="J163" s="102">
        <v>12</v>
      </c>
      <c r="K163" s="114">
        <f t="shared" si="58"/>
        <v>15840</v>
      </c>
      <c r="L163" s="114">
        <f t="shared" si="59"/>
        <v>17072</v>
      </c>
      <c r="M163" s="673"/>
      <c r="N163" s="102" t="s">
        <v>176</v>
      </c>
      <c r="O163" s="411"/>
    </row>
    <row r="164" s="64" customFormat="1" ht="14.25" customHeight="1" spans="1:15">
      <c r="A164" s="304" t="s">
        <v>98</v>
      </c>
      <c r="B164" s="305" t="s">
        <v>80</v>
      </c>
      <c r="C164" s="102">
        <v>7.3</v>
      </c>
      <c r="D164" s="102" t="s">
        <v>27</v>
      </c>
      <c r="E164" s="102">
        <v>56</v>
      </c>
      <c r="F164" s="114">
        <f t="shared" si="56"/>
        <v>408.8</v>
      </c>
      <c r="G164" s="102">
        <v>0</v>
      </c>
      <c r="H164" s="114">
        <f t="shared" si="57"/>
        <v>0</v>
      </c>
      <c r="I164" s="102">
        <v>60</v>
      </c>
      <c r="J164" s="102">
        <v>12</v>
      </c>
      <c r="K164" s="114">
        <f t="shared" si="58"/>
        <v>5256</v>
      </c>
      <c r="L164" s="114">
        <f t="shared" si="59"/>
        <v>5664.8</v>
      </c>
      <c r="M164" s="673"/>
      <c r="N164" s="102" t="s">
        <v>176</v>
      </c>
      <c r="O164" s="150"/>
    </row>
    <row r="165" s="298" customFormat="1" ht="14.25" customHeight="1" spans="1:15">
      <c r="A165" s="304" t="s">
        <v>178</v>
      </c>
      <c r="B165" s="102">
        <v>1</v>
      </c>
      <c r="C165" s="102">
        <v>22</v>
      </c>
      <c r="D165" s="102" t="s">
        <v>17</v>
      </c>
      <c r="E165" s="102">
        <v>56</v>
      </c>
      <c r="F165" s="114">
        <f t="shared" si="56"/>
        <v>1232</v>
      </c>
      <c r="G165" s="102">
        <v>0</v>
      </c>
      <c r="H165" s="114">
        <f t="shared" si="57"/>
        <v>0</v>
      </c>
      <c r="I165" s="102">
        <v>60</v>
      </c>
      <c r="J165" s="102">
        <v>12</v>
      </c>
      <c r="K165" s="114">
        <f t="shared" si="58"/>
        <v>15840</v>
      </c>
      <c r="L165" s="114">
        <f t="shared" si="59"/>
        <v>17072</v>
      </c>
      <c r="M165" s="673"/>
      <c r="N165" s="102" t="s">
        <v>176</v>
      </c>
      <c r="O165" s="411"/>
    </row>
    <row r="166" ht="14.25" customHeight="1" spans="1:15">
      <c r="A166" s="304" t="s">
        <v>179</v>
      </c>
      <c r="B166" s="102">
        <v>2</v>
      </c>
      <c r="C166" s="102">
        <v>44</v>
      </c>
      <c r="D166" s="102" t="s">
        <v>17</v>
      </c>
      <c r="E166" s="102">
        <v>56</v>
      </c>
      <c r="F166" s="114">
        <f t="shared" si="56"/>
        <v>2464</v>
      </c>
      <c r="G166" s="102">
        <v>0</v>
      </c>
      <c r="H166" s="114">
        <f t="shared" si="57"/>
        <v>0</v>
      </c>
      <c r="I166" s="102">
        <v>60</v>
      </c>
      <c r="J166" s="102">
        <v>12</v>
      </c>
      <c r="K166" s="114">
        <f t="shared" si="58"/>
        <v>31680</v>
      </c>
      <c r="L166" s="114">
        <f t="shared" si="59"/>
        <v>34144</v>
      </c>
      <c r="M166" s="673"/>
      <c r="N166" s="102" t="s">
        <v>176</v>
      </c>
      <c r="O166" s="411"/>
    </row>
    <row r="167" s="302" customFormat="1" ht="14.25" customHeight="1" spans="1:15">
      <c r="A167" s="632" t="s">
        <v>23</v>
      </c>
      <c r="B167" s="307"/>
      <c r="C167" s="307"/>
      <c r="D167" s="307"/>
      <c r="E167" s="307"/>
      <c r="F167" s="316">
        <f>SUM(F162:F166)</f>
        <v>7800.8</v>
      </c>
      <c r="G167" s="307"/>
      <c r="H167" s="316"/>
      <c r="I167" s="307"/>
      <c r="J167" s="307"/>
      <c r="K167" s="316">
        <f>SUM(K162:K166)</f>
        <v>100296</v>
      </c>
      <c r="L167" s="316">
        <f>SUM(L162:L166)</f>
        <v>108096.8</v>
      </c>
      <c r="M167" s="44"/>
      <c r="N167" s="623"/>
      <c r="O167" s="660"/>
    </row>
    <row r="168" ht="14.25" customHeight="1" spans="1:15">
      <c r="A168" s="304" t="s">
        <v>180</v>
      </c>
      <c r="B168" s="102">
        <v>2</v>
      </c>
      <c r="C168" s="102">
        <v>80</v>
      </c>
      <c r="D168" s="102" t="s">
        <v>31</v>
      </c>
      <c r="E168" s="102">
        <v>56</v>
      </c>
      <c r="F168" s="114">
        <f t="shared" si="56"/>
        <v>4480</v>
      </c>
      <c r="G168" s="102">
        <v>0</v>
      </c>
      <c r="H168" s="114">
        <f t="shared" si="57"/>
        <v>0</v>
      </c>
      <c r="I168" s="102">
        <v>60</v>
      </c>
      <c r="J168" s="102">
        <v>12</v>
      </c>
      <c r="K168" s="114">
        <f t="shared" si="58"/>
        <v>57600</v>
      </c>
      <c r="L168" s="114">
        <f t="shared" si="59"/>
        <v>62080</v>
      </c>
      <c r="M168" s="674"/>
      <c r="N168" s="102" t="s">
        <v>181</v>
      </c>
      <c r="O168" s="411"/>
    </row>
    <row r="169" ht="14.25" customHeight="1" spans="1:15">
      <c r="A169" s="304" t="s">
        <v>182</v>
      </c>
      <c r="B169" s="102">
        <v>1</v>
      </c>
      <c r="C169" s="102">
        <v>24</v>
      </c>
      <c r="D169" s="102" t="s">
        <v>17</v>
      </c>
      <c r="E169" s="102">
        <v>56</v>
      </c>
      <c r="F169" s="114">
        <f t="shared" si="56"/>
        <v>1344</v>
      </c>
      <c r="G169" s="102">
        <v>0</v>
      </c>
      <c r="H169" s="114">
        <f t="shared" si="57"/>
        <v>0</v>
      </c>
      <c r="I169" s="102">
        <v>60</v>
      </c>
      <c r="J169" s="102">
        <v>12</v>
      </c>
      <c r="K169" s="114">
        <f t="shared" si="58"/>
        <v>17280</v>
      </c>
      <c r="L169" s="114">
        <f t="shared" si="59"/>
        <v>18624</v>
      </c>
      <c r="M169" s="674"/>
      <c r="N169" s="102" t="s">
        <v>181</v>
      </c>
      <c r="O169" s="411"/>
    </row>
    <row r="170" ht="14.25" customHeight="1" spans="1:15">
      <c r="A170" s="304" t="s">
        <v>183</v>
      </c>
      <c r="B170" s="102">
        <v>1</v>
      </c>
      <c r="C170" s="102">
        <v>24</v>
      </c>
      <c r="D170" s="102" t="s">
        <v>17</v>
      </c>
      <c r="E170" s="102">
        <v>56</v>
      </c>
      <c r="F170" s="114">
        <f t="shared" si="56"/>
        <v>1344</v>
      </c>
      <c r="G170" s="102">
        <v>0</v>
      </c>
      <c r="H170" s="114">
        <f t="shared" si="57"/>
        <v>0</v>
      </c>
      <c r="I170" s="102">
        <v>60</v>
      </c>
      <c r="J170" s="102">
        <v>12</v>
      </c>
      <c r="K170" s="114">
        <f t="shared" si="58"/>
        <v>17280</v>
      </c>
      <c r="L170" s="114">
        <f t="shared" si="59"/>
        <v>18624</v>
      </c>
      <c r="M170" s="674"/>
      <c r="N170" s="102" t="s">
        <v>181</v>
      </c>
      <c r="O170" s="411"/>
    </row>
    <row r="171" ht="14.25" customHeight="1" spans="1:15">
      <c r="A171" s="632" t="s">
        <v>23</v>
      </c>
      <c r="B171" s="118"/>
      <c r="C171" s="118"/>
      <c r="D171" s="118"/>
      <c r="E171" s="118"/>
      <c r="F171" s="308">
        <f>SUM(F168:F170)</f>
        <v>7168</v>
      </c>
      <c r="G171" s="118"/>
      <c r="H171" s="308"/>
      <c r="I171" s="118"/>
      <c r="J171" s="118"/>
      <c r="K171" s="308">
        <f>SUM(K168:K170)</f>
        <v>92160</v>
      </c>
      <c r="L171" s="308">
        <f>SUM(L168:L170)</f>
        <v>99328</v>
      </c>
      <c r="M171" s="95"/>
      <c r="N171" s="623"/>
      <c r="O171" s="675"/>
    </row>
    <row r="172" ht="14.25" customHeight="1" spans="1:15">
      <c r="A172" s="670" t="s">
        <v>184</v>
      </c>
      <c r="B172" s="671"/>
      <c r="C172" s="671"/>
      <c r="D172" s="671"/>
      <c r="E172" s="671"/>
      <c r="F172" s="672">
        <f t="shared" ref="F172:L172" si="60">F6+F41+F50+F54+F60+F67+F75+F77+F85+F96+F100+F104+F106+F108+F111+F113+F131+F146+F161+F167+F171</f>
        <v>223720.42</v>
      </c>
      <c r="G172" s="672">
        <f t="shared" si="60"/>
        <v>0</v>
      </c>
      <c r="H172" s="672">
        <f t="shared" si="60"/>
        <v>25551.799</v>
      </c>
      <c r="I172" s="672">
        <f t="shared" si="60"/>
        <v>0</v>
      </c>
      <c r="J172" s="672">
        <f t="shared" si="60"/>
        <v>0</v>
      </c>
      <c r="K172" s="672">
        <f t="shared" si="60"/>
        <v>3119015.4</v>
      </c>
      <c r="L172" s="672">
        <f t="shared" si="60"/>
        <v>3368287.619</v>
      </c>
      <c r="M172" s="676"/>
      <c r="N172" s="677"/>
      <c r="O172" s="678"/>
    </row>
    <row r="173" ht="15.75" customHeight="1" spans="1:15">
      <c r="A173" s="264" t="s">
        <v>185</v>
      </c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</row>
    <row r="174" ht="15.75" customHeight="1" spans="1:15">
      <c r="A174" s="572" t="s">
        <v>186</v>
      </c>
      <c r="B174" s="572"/>
      <c r="C174" s="572"/>
      <c r="D174" s="572"/>
      <c r="E174" s="572"/>
      <c r="F174" s="572"/>
      <c r="G174" s="572"/>
      <c r="H174" s="572"/>
      <c r="I174" s="572"/>
      <c r="J174" s="679"/>
      <c r="K174" s="679"/>
      <c r="L174" s="679"/>
      <c r="M174" s="593"/>
      <c r="N174" s="679"/>
      <c r="O174" s="679"/>
    </row>
    <row r="175" ht="15.75" customHeight="1" spans="4:9">
      <c r="D175" s="492" t="s">
        <v>187</v>
      </c>
      <c r="E175" s="492"/>
      <c r="F175" s="467">
        <f>F15+F16+F17+F18+F45+F66+F35+F36+F37+F93+F94</f>
        <v>22136.8</v>
      </c>
      <c r="G175" s="467" t="s">
        <v>188</v>
      </c>
      <c r="H175" s="467"/>
      <c r="I175" s="680">
        <f>H172</f>
        <v>25551.799</v>
      </c>
    </row>
    <row r="176" ht="15.75" customHeight="1" spans="4:6">
      <c r="D176" s="492" t="s">
        <v>189</v>
      </c>
      <c r="E176" s="492"/>
      <c r="F176" s="468">
        <f>F172-F175</f>
        <v>201583.62</v>
      </c>
    </row>
  </sheetData>
  <autoFilter ref="A2:O176">
    <extLst/>
  </autoFilter>
  <sortState ref="A6:X150">
    <sortCondition ref="A139:A149"/>
  </sortState>
  <mergeCells count="7">
    <mergeCell ref="A1:O1"/>
    <mergeCell ref="A173:O173"/>
    <mergeCell ref="A174:I174"/>
    <mergeCell ref="D175:E175"/>
    <mergeCell ref="G175:H175"/>
    <mergeCell ref="D176:E176"/>
    <mergeCell ref="O3:O5"/>
  </mergeCells>
  <pageMargins left="0.78740157480315" right="0.196850393700787" top="0.62992125984252" bottom="0.393700787401575" header="0.511811023622047" footer="0.511811023622047"/>
  <pageSetup paperSize="9" scale="74" fitToHeight="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opLeftCell="A13" workbookViewId="0">
      <selection activeCell="J31" sqref="J31:K31"/>
    </sheetView>
  </sheetViews>
  <sheetFormatPr defaultColWidth="9" defaultRowHeight="16.5"/>
  <cols>
    <col min="1" max="1" width="10.625" style="66" customWidth="1"/>
    <col min="2" max="2" width="4.25" style="66" customWidth="1"/>
    <col min="3" max="3" width="5.125" style="66" customWidth="1"/>
    <col min="4" max="4" width="8.75" style="66" customWidth="1"/>
    <col min="5" max="5" width="6" style="66" customWidth="1"/>
    <col min="6" max="6" width="10.75" style="67" customWidth="1"/>
    <col min="7" max="7" width="5" style="66" customWidth="1"/>
    <col min="8" max="8" width="9.25" style="67" customWidth="1"/>
    <col min="9" max="9" width="6" style="66" customWidth="1"/>
    <col min="10" max="10" width="4.75" style="66" customWidth="1"/>
    <col min="11" max="11" width="11.5" style="3" customWidth="1"/>
    <col min="12" max="12" width="12.875" style="3" customWidth="1"/>
    <col min="13" max="13" width="14.5" style="3" customWidth="1"/>
    <col min="14" max="14" width="7" style="2" customWidth="1"/>
    <col min="15" max="15" width="15.25" style="2" customWidth="1"/>
    <col min="16" max="17" width="9" style="66"/>
    <col min="18" max="18" width="12.625" style="66" customWidth="1"/>
    <col min="19" max="16384" width="9" style="66"/>
  </cols>
  <sheetData>
    <row r="1" s="60" customFormat="1" ht="24.75" customHeight="1" spans="1:15">
      <c r="A1" s="68" t="s">
        <v>619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="61" customFormat="1" ht="78" customHeight="1" spans="1:15">
      <c r="A2" s="69" t="s">
        <v>1</v>
      </c>
      <c r="B2" s="70" t="s">
        <v>2</v>
      </c>
      <c r="C2" s="70" t="s">
        <v>3</v>
      </c>
      <c r="D2" s="71" t="s">
        <v>4</v>
      </c>
      <c r="E2" s="72" t="s">
        <v>5</v>
      </c>
      <c r="F2" s="73" t="s">
        <v>6</v>
      </c>
      <c r="G2" s="72" t="s">
        <v>7</v>
      </c>
      <c r="H2" s="74" t="s">
        <v>8</v>
      </c>
      <c r="I2" s="72" t="s">
        <v>9</v>
      </c>
      <c r="J2" s="72" t="s">
        <v>10</v>
      </c>
      <c r="K2" s="73" t="s">
        <v>11</v>
      </c>
      <c r="L2" s="73" t="s">
        <v>12</v>
      </c>
      <c r="M2" s="130" t="s">
        <v>13</v>
      </c>
      <c r="N2" s="131" t="s">
        <v>14</v>
      </c>
      <c r="O2" s="132" t="s">
        <v>15</v>
      </c>
    </row>
    <row r="3" s="62" customFormat="1" customHeight="1" spans="1:15">
      <c r="A3" s="75" t="s">
        <v>620</v>
      </c>
      <c r="B3" s="76">
        <v>1</v>
      </c>
      <c r="C3" s="76">
        <v>22</v>
      </c>
      <c r="D3" s="76" t="s">
        <v>17</v>
      </c>
      <c r="E3" s="76">
        <v>0</v>
      </c>
      <c r="F3" s="77">
        <v>0</v>
      </c>
      <c r="G3" s="78">
        <v>0</v>
      </c>
      <c r="H3" s="79">
        <v>0</v>
      </c>
      <c r="I3" s="133">
        <v>0</v>
      </c>
      <c r="J3" s="76">
        <v>0</v>
      </c>
      <c r="K3" s="81">
        <f t="shared" ref="K3:K10" si="0">C3*I3*J3</f>
        <v>0</v>
      </c>
      <c r="L3" s="81">
        <f t="shared" ref="L3:L10" si="1">F3+H3+K3</f>
        <v>0</v>
      </c>
      <c r="M3" s="81"/>
      <c r="N3" s="85" t="s">
        <v>22</v>
      </c>
      <c r="O3" s="134"/>
    </row>
    <row r="4" s="62" customFormat="1" customHeight="1" spans="1:15">
      <c r="A4" s="75" t="s">
        <v>621</v>
      </c>
      <c r="B4" s="76"/>
      <c r="C4" s="76">
        <v>18</v>
      </c>
      <c r="D4" s="76"/>
      <c r="E4" s="76">
        <v>0</v>
      </c>
      <c r="F4" s="77">
        <v>0</v>
      </c>
      <c r="G4" s="76">
        <v>0</v>
      </c>
      <c r="H4" s="80">
        <v>0</v>
      </c>
      <c r="I4" s="76">
        <v>60</v>
      </c>
      <c r="J4" s="76">
        <v>12</v>
      </c>
      <c r="K4" s="81">
        <f t="shared" si="0"/>
        <v>12960</v>
      </c>
      <c r="L4" s="81">
        <f t="shared" si="1"/>
        <v>12960</v>
      </c>
      <c r="M4" s="135"/>
      <c r="N4" s="85" t="s">
        <v>622</v>
      </c>
      <c r="O4" s="136"/>
    </row>
    <row r="5" s="62" customFormat="1" customHeight="1" spans="1:15">
      <c r="A5" s="75" t="s">
        <v>170</v>
      </c>
      <c r="B5" s="76">
        <v>1</v>
      </c>
      <c r="C5" s="76">
        <v>40</v>
      </c>
      <c r="D5" s="76" t="s">
        <v>31</v>
      </c>
      <c r="E5" s="76">
        <v>56</v>
      </c>
      <c r="F5" s="81">
        <f>C5*E5</f>
        <v>2240</v>
      </c>
      <c r="G5" s="76">
        <v>0</v>
      </c>
      <c r="H5" s="77">
        <v>0</v>
      </c>
      <c r="I5" s="76">
        <v>60</v>
      </c>
      <c r="J5" s="76">
        <v>12</v>
      </c>
      <c r="K5" s="81">
        <f t="shared" si="0"/>
        <v>28800</v>
      </c>
      <c r="L5" s="81">
        <f t="shared" si="1"/>
        <v>31040</v>
      </c>
      <c r="M5" s="135"/>
      <c r="N5" s="85" t="s">
        <v>622</v>
      </c>
      <c r="O5" s="136"/>
    </row>
    <row r="6" s="62" customFormat="1" customHeight="1" spans="1:15">
      <c r="A6" s="75" t="s">
        <v>571</v>
      </c>
      <c r="B6" s="76"/>
      <c r="C6" s="76">
        <v>290</v>
      </c>
      <c r="D6" s="76" t="s">
        <v>76</v>
      </c>
      <c r="E6" s="76">
        <v>0</v>
      </c>
      <c r="F6" s="81">
        <v>0</v>
      </c>
      <c r="G6" s="76">
        <v>0</v>
      </c>
      <c r="H6" s="77">
        <v>0</v>
      </c>
      <c r="I6" s="76">
        <v>60</v>
      </c>
      <c r="J6" s="76">
        <v>12</v>
      </c>
      <c r="K6" s="81">
        <f t="shared" si="0"/>
        <v>208800</v>
      </c>
      <c r="L6" s="81">
        <f t="shared" si="1"/>
        <v>208800</v>
      </c>
      <c r="M6" s="135"/>
      <c r="N6" s="85" t="s">
        <v>622</v>
      </c>
      <c r="O6" s="136"/>
    </row>
    <row r="7" s="62" customFormat="1" customHeight="1" spans="1:15">
      <c r="A7" s="75" t="s">
        <v>571</v>
      </c>
      <c r="B7" s="76"/>
      <c r="C7" s="76">
        <v>219.01</v>
      </c>
      <c r="D7" s="76" t="s">
        <v>76</v>
      </c>
      <c r="E7" s="76">
        <v>0</v>
      </c>
      <c r="F7" s="81">
        <v>0</v>
      </c>
      <c r="G7" s="76">
        <v>0</v>
      </c>
      <c r="H7" s="77">
        <v>0</v>
      </c>
      <c r="I7" s="76">
        <v>60</v>
      </c>
      <c r="J7" s="76">
        <v>12</v>
      </c>
      <c r="K7" s="81">
        <f t="shared" si="0"/>
        <v>157687.2</v>
      </c>
      <c r="L7" s="81">
        <f t="shared" si="1"/>
        <v>157687.2</v>
      </c>
      <c r="M7" s="135"/>
      <c r="N7" s="85" t="s">
        <v>622</v>
      </c>
      <c r="O7" s="136"/>
    </row>
    <row r="8" s="62" customFormat="1" customHeight="1" spans="1:15">
      <c r="A8" s="75" t="s">
        <v>571</v>
      </c>
      <c r="B8" s="76"/>
      <c r="C8" s="76">
        <v>70.99</v>
      </c>
      <c r="D8" s="76" t="s">
        <v>76</v>
      </c>
      <c r="E8" s="76">
        <v>0</v>
      </c>
      <c r="F8" s="81">
        <v>0</v>
      </c>
      <c r="G8" s="76">
        <v>0</v>
      </c>
      <c r="H8" s="77">
        <v>0</v>
      </c>
      <c r="I8" s="76">
        <v>60</v>
      </c>
      <c r="J8" s="76">
        <v>12</v>
      </c>
      <c r="K8" s="81">
        <f t="shared" si="0"/>
        <v>51112.8</v>
      </c>
      <c r="L8" s="81">
        <f t="shared" si="1"/>
        <v>51112.8</v>
      </c>
      <c r="M8" s="135"/>
      <c r="N8" s="85" t="s">
        <v>622</v>
      </c>
      <c r="O8" s="136"/>
    </row>
    <row r="9" s="62" customFormat="1" customHeight="1" spans="1:15">
      <c r="A9" s="75" t="s">
        <v>623</v>
      </c>
      <c r="B9" s="76">
        <v>1</v>
      </c>
      <c r="C9" s="76">
        <v>54</v>
      </c>
      <c r="D9" s="76" t="s">
        <v>130</v>
      </c>
      <c r="E9" s="76">
        <v>56</v>
      </c>
      <c r="F9" s="82">
        <f t="shared" ref="F9:F13" si="2">C9*E9</f>
        <v>3024</v>
      </c>
      <c r="G9" s="76">
        <v>75.33</v>
      </c>
      <c r="H9" s="83">
        <f>C9*G9</f>
        <v>4067.82</v>
      </c>
      <c r="I9" s="76">
        <v>60</v>
      </c>
      <c r="J9" s="76">
        <v>12</v>
      </c>
      <c r="K9" s="81">
        <f t="shared" si="0"/>
        <v>38880</v>
      </c>
      <c r="L9" s="81">
        <f t="shared" si="1"/>
        <v>45971.82</v>
      </c>
      <c r="M9" s="135"/>
      <c r="N9" s="85" t="s">
        <v>622</v>
      </c>
      <c r="O9" s="136"/>
    </row>
    <row r="10" s="62" customFormat="1" customHeight="1" spans="1:15">
      <c r="A10" s="84" t="s">
        <v>624</v>
      </c>
      <c r="B10" s="85">
        <v>1</v>
      </c>
      <c r="C10" s="85">
        <v>33.6</v>
      </c>
      <c r="D10" s="86" t="s">
        <v>17</v>
      </c>
      <c r="E10" s="85">
        <v>28</v>
      </c>
      <c r="F10" s="82">
        <f t="shared" si="2"/>
        <v>940.8</v>
      </c>
      <c r="G10" s="85">
        <v>75.33</v>
      </c>
      <c r="H10" s="83">
        <f>C10*G10</f>
        <v>2531.088</v>
      </c>
      <c r="I10" s="85">
        <v>60</v>
      </c>
      <c r="J10" s="85">
        <v>12</v>
      </c>
      <c r="K10" s="81">
        <f t="shared" si="0"/>
        <v>24192</v>
      </c>
      <c r="L10" s="81">
        <f t="shared" si="1"/>
        <v>27663.888</v>
      </c>
      <c r="M10" s="135"/>
      <c r="N10" s="85" t="s">
        <v>622</v>
      </c>
      <c r="O10" s="136"/>
    </row>
    <row r="11" s="63" customFormat="1" customHeight="1" spans="1:19">
      <c r="A11" s="87" t="s">
        <v>23</v>
      </c>
      <c r="B11" s="88"/>
      <c r="C11" s="88"/>
      <c r="D11" s="88"/>
      <c r="E11" s="88"/>
      <c r="F11" s="89">
        <f>SUM(F3:F10)</f>
        <v>6204.8</v>
      </c>
      <c r="G11" s="88"/>
      <c r="H11" s="89">
        <f>SUM(H3:H10)</f>
        <v>6598.908</v>
      </c>
      <c r="I11" s="88"/>
      <c r="J11" s="88"/>
      <c r="K11" s="89">
        <f>SUM(K3:K10)</f>
        <v>522432</v>
      </c>
      <c r="L11" s="89">
        <f>SUM(L4:L10)</f>
        <v>535235.708</v>
      </c>
      <c r="M11" s="135"/>
      <c r="N11" s="85" t="s">
        <v>622</v>
      </c>
      <c r="O11" s="137"/>
      <c r="Q11" s="160"/>
      <c r="R11" s="160"/>
      <c r="S11" s="160"/>
    </row>
    <row r="12" s="63" customFormat="1" customHeight="1" spans="1:19">
      <c r="A12" s="84" t="s">
        <v>625</v>
      </c>
      <c r="B12" s="85">
        <v>1</v>
      </c>
      <c r="C12" s="85">
        <v>24</v>
      </c>
      <c r="D12" s="86" t="s">
        <v>17</v>
      </c>
      <c r="E12" s="85">
        <v>56</v>
      </c>
      <c r="F12" s="90">
        <f t="shared" si="2"/>
        <v>1344</v>
      </c>
      <c r="G12" s="85">
        <v>0</v>
      </c>
      <c r="H12" s="85">
        <v>0</v>
      </c>
      <c r="I12" s="85">
        <v>60</v>
      </c>
      <c r="J12" s="85">
        <v>15</v>
      </c>
      <c r="K12" s="81">
        <f>C12*I12*J12</f>
        <v>21600</v>
      </c>
      <c r="L12" s="81">
        <f>F12+H12+K12</f>
        <v>22944</v>
      </c>
      <c r="M12" s="135"/>
      <c r="N12" s="85" t="s">
        <v>622</v>
      </c>
      <c r="O12" s="136" t="s">
        <v>237</v>
      </c>
      <c r="Q12" s="160"/>
      <c r="R12" s="160"/>
      <c r="S12" s="160"/>
    </row>
    <row r="13" s="61" customFormat="1" customHeight="1" spans="1:19">
      <c r="A13" s="91" t="s">
        <v>626</v>
      </c>
      <c r="B13" s="92">
        <v>1</v>
      </c>
      <c r="C13" s="93">
        <v>45.4</v>
      </c>
      <c r="D13" s="92" t="s">
        <v>17</v>
      </c>
      <c r="E13" s="93">
        <v>56</v>
      </c>
      <c r="F13" s="94">
        <f t="shared" si="2"/>
        <v>2542.4</v>
      </c>
      <c r="G13" s="93">
        <v>0</v>
      </c>
      <c r="H13" s="95">
        <f>C13*G13</f>
        <v>0</v>
      </c>
      <c r="I13" s="103">
        <v>60</v>
      </c>
      <c r="J13" s="93">
        <v>12</v>
      </c>
      <c r="K13" s="138">
        <f>C13*I13*J13</f>
        <v>32688</v>
      </c>
      <c r="L13" s="90">
        <f>K13+H13+F13</f>
        <v>35230.4</v>
      </c>
      <c r="M13" s="139"/>
      <c r="N13" s="140" t="s">
        <v>627</v>
      </c>
      <c r="O13" s="141"/>
      <c r="Q13" s="161"/>
      <c r="R13" s="162"/>
      <c r="S13" s="163"/>
    </row>
    <row r="14" s="61" customFormat="1" customHeight="1" spans="1:19">
      <c r="A14" s="87" t="s">
        <v>23</v>
      </c>
      <c r="B14" s="96"/>
      <c r="C14" s="97"/>
      <c r="D14" s="96"/>
      <c r="E14" s="97"/>
      <c r="F14" s="98">
        <f>SUM(F12:F13)</f>
        <v>3886.4</v>
      </c>
      <c r="G14" s="99"/>
      <c r="H14" s="100"/>
      <c r="I14" s="105"/>
      <c r="J14" s="99"/>
      <c r="K14" s="142">
        <f>SUM(K12:K13)</f>
        <v>54288</v>
      </c>
      <c r="L14" s="142">
        <f>SUM(L12:L13)</f>
        <v>58174.4</v>
      </c>
      <c r="M14" s="139"/>
      <c r="N14" s="140" t="s">
        <v>627</v>
      </c>
      <c r="O14" s="141"/>
      <c r="Q14" s="161"/>
      <c r="R14" s="162"/>
      <c r="S14" s="163"/>
    </row>
    <row r="15" s="61" customFormat="1" customHeight="1" spans="1:19">
      <c r="A15" s="101" t="s">
        <v>628</v>
      </c>
      <c r="B15" s="102">
        <v>1</v>
      </c>
      <c r="C15" s="102">
        <v>22</v>
      </c>
      <c r="D15" s="102" t="s">
        <v>27</v>
      </c>
      <c r="E15" s="103">
        <v>56</v>
      </c>
      <c r="F15" s="90">
        <f>C15*E15</f>
        <v>1232</v>
      </c>
      <c r="G15" s="103">
        <v>0</v>
      </c>
      <c r="H15" s="95">
        <f>C15*G15</f>
        <v>0</v>
      </c>
      <c r="I15" s="103">
        <v>60</v>
      </c>
      <c r="J15" s="103">
        <v>12</v>
      </c>
      <c r="K15" s="90">
        <f>C15*I15*J15</f>
        <v>15840</v>
      </c>
      <c r="L15" s="90">
        <f>K15+H15+F15</f>
        <v>17072</v>
      </c>
      <c r="M15" s="139"/>
      <c r="N15" s="140" t="s">
        <v>627</v>
      </c>
      <c r="O15" s="143"/>
      <c r="Q15" s="161"/>
      <c r="R15" s="164"/>
      <c r="S15" s="163"/>
    </row>
    <row r="16" s="61" customFormat="1" customHeight="1" spans="1:19">
      <c r="A16" s="87" t="s">
        <v>23</v>
      </c>
      <c r="B16" s="96"/>
      <c r="C16" s="96"/>
      <c r="D16" s="96"/>
      <c r="E16" s="104"/>
      <c r="F16" s="98">
        <f>SUM(F15:F15)</f>
        <v>1232</v>
      </c>
      <c r="G16" s="105"/>
      <c r="H16" s="100"/>
      <c r="I16" s="105"/>
      <c r="J16" s="105"/>
      <c r="K16" s="142">
        <f>SUM(K15:K15)</f>
        <v>15840</v>
      </c>
      <c r="L16" s="142">
        <f>SUM(L15:L15)</f>
        <v>17072</v>
      </c>
      <c r="M16" s="139"/>
      <c r="N16" s="140" t="s">
        <v>627</v>
      </c>
      <c r="O16" s="143"/>
      <c r="Q16" s="161"/>
      <c r="R16" s="164"/>
      <c r="S16" s="163"/>
    </row>
    <row r="17" s="64" customFormat="1" customHeight="1" spans="1:19">
      <c r="A17" s="106" t="s">
        <v>629</v>
      </c>
      <c r="B17" s="107">
        <v>2</v>
      </c>
      <c r="C17" s="107">
        <v>44</v>
      </c>
      <c r="D17" s="107" t="s">
        <v>17</v>
      </c>
      <c r="E17" s="103">
        <v>56</v>
      </c>
      <c r="F17" s="90">
        <f>C17*E17</f>
        <v>2464</v>
      </c>
      <c r="G17" s="107">
        <v>0</v>
      </c>
      <c r="H17" s="95">
        <f>C17*G17</f>
        <v>0</v>
      </c>
      <c r="I17" s="103">
        <v>60</v>
      </c>
      <c r="J17" s="103">
        <v>12</v>
      </c>
      <c r="K17" s="138">
        <f>C17*I17*J17</f>
        <v>31680</v>
      </c>
      <c r="L17" s="90">
        <f>K17+H17+F17</f>
        <v>34144</v>
      </c>
      <c r="M17" s="138"/>
      <c r="N17" s="140" t="s">
        <v>627</v>
      </c>
      <c r="O17" s="144"/>
      <c r="Q17" s="161"/>
      <c r="R17" s="165"/>
      <c r="S17" s="166"/>
    </row>
    <row r="18" s="65" customFormat="1" customHeight="1" spans="1:19">
      <c r="A18" s="108" t="s">
        <v>23</v>
      </c>
      <c r="B18" s="99"/>
      <c r="C18" s="99"/>
      <c r="D18" s="99"/>
      <c r="E18" s="105"/>
      <c r="F18" s="98">
        <f>SUM(F17:F17)</f>
        <v>2464</v>
      </c>
      <c r="G18" s="99"/>
      <c r="H18" s="100">
        <f>SUM(H13:H17)</f>
        <v>0</v>
      </c>
      <c r="I18" s="105"/>
      <c r="J18" s="105"/>
      <c r="K18" s="142">
        <f>SUM(K17:K17)</f>
        <v>31680</v>
      </c>
      <c r="L18" s="142">
        <f>SUM(L17:L17)</f>
        <v>34144</v>
      </c>
      <c r="M18" s="138"/>
      <c r="N18" s="140" t="s">
        <v>627</v>
      </c>
      <c r="O18" s="145"/>
      <c r="Q18" s="167"/>
      <c r="R18" s="168"/>
      <c r="S18" s="169"/>
    </row>
    <row r="19" s="64" customFormat="1" customHeight="1" spans="1:19">
      <c r="A19" s="106" t="s">
        <v>630</v>
      </c>
      <c r="B19" s="107">
        <v>1</v>
      </c>
      <c r="C19" s="107">
        <v>22</v>
      </c>
      <c r="D19" s="107" t="s">
        <v>17</v>
      </c>
      <c r="E19" s="103">
        <v>56</v>
      </c>
      <c r="F19" s="90">
        <f>C19*E19</f>
        <v>1232</v>
      </c>
      <c r="G19" s="107">
        <v>0</v>
      </c>
      <c r="H19" s="95">
        <f>C19*G19</f>
        <v>0</v>
      </c>
      <c r="I19" s="103">
        <v>60</v>
      </c>
      <c r="J19" s="103">
        <v>12</v>
      </c>
      <c r="K19" s="138">
        <f>C19*I19*J19</f>
        <v>15840</v>
      </c>
      <c r="L19" s="90">
        <f>K19+H19+F19</f>
        <v>17072</v>
      </c>
      <c r="M19" s="138"/>
      <c r="N19" s="140" t="s">
        <v>627</v>
      </c>
      <c r="O19" s="144"/>
      <c r="Q19" s="161"/>
      <c r="R19" s="165"/>
      <c r="S19" s="166"/>
    </row>
    <row r="20" s="61" customFormat="1" customHeight="1" spans="1:19">
      <c r="A20" s="109" t="s">
        <v>631</v>
      </c>
      <c r="B20" s="110">
        <v>1</v>
      </c>
      <c r="C20" s="110">
        <v>22</v>
      </c>
      <c r="D20" s="110" t="s">
        <v>17</v>
      </c>
      <c r="E20" s="103">
        <v>56</v>
      </c>
      <c r="F20" s="90">
        <f t="shared" ref="F20:F25" si="3">C20*E20</f>
        <v>1232</v>
      </c>
      <c r="G20" s="103">
        <v>0</v>
      </c>
      <c r="H20" s="95">
        <f t="shared" ref="H20:H25" si="4">C20*G20</f>
        <v>0</v>
      </c>
      <c r="I20" s="103">
        <v>60</v>
      </c>
      <c r="J20" s="103">
        <v>12</v>
      </c>
      <c r="K20" s="90">
        <f t="shared" ref="K20:K25" si="5">C20*I20*J20</f>
        <v>15840</v>
      </c>
      <c r="L20" s="90">
        <f t="shared" ref="L20:L25" si="6">K20+H20+F20</f>
        <v>17072</v>
      </c>
      <c r="M20" s="138"/>
      <c r="N20" s="140" t="s">
        <v>627</v>
      </c>
      <c r="O20" s="143"/>
      <c r="Q20" s="161"/>
      <c r="R20" s="170"/>
      <c r="S20" s="163"/>
    </row>
    <row r="21" s="61" customFormat="1" customHeight="1" spans="1:19">
      <c r="A21" s="111" t="s">
        <v>632</v>
      </c>
      <c r="B21" s="112">
        <v>1</v>
      </c>
      <c r="C21" s="112">
        <v>22</v>
      </c>
      <c r="D21" s="102" t="s">
        <v>27</v>
      </c>
      <c r="E21" s="113">
        <v>56</v>
      </c>
      <c r="F21" s="90">
        <f t="shared" si="3"/>
        <v>1232</v>
      </c>
      <c r="G21" s="103">
        <v>0</v>
      </c>
      <c r="H21" s="114">
        <f t="shared" si="4"/>
        <v>0</v>
      </c>
      <c r="I21" s="103">
        <v>60</v>
      </c>
      <c r="J21" s="113">
        <v>12</v>
      </c>
      <c r="K21" s="90">
        <f t="shared" si="5"/>
        <v>15840</v>
      </c>
      <c r="L21" s="90">
        <f t="shared" si="6"/>
        <v>17072</v>
      </c>
      <c r="M21" s="138"/>
      <c r="N21" s="140" t="s">
        <v>627</v>
      </c>
      <c r="O21" s="146"/>
      <c r="Q21" s="161"/>
      <c r="R21" s="170"/>
      <c r="S21" s="163"/>
    </row>
    <row r="22" s="61" customFormat="1" customHeight="1" spans="1:18">
      <c r="A22" s="87" t="s">
        <v>23</v>
      </c>
      <c r="B22" s="115"/>
      <c r="C22" s="115"/>
      <c r="D22" s="96"/>
      <c r="E22" s="116"/>
      <c r="F22" s="98">
        <f>SUM(F19:F21)</f>
        <v>3696</v>
      </c>
      <c r="G22" s="105"/>
      <c r="H22" s="100"/>
      <c r="I22" s="105"/>
      <c r="J22" s="147"/>
      <c r="K22" s="142">
        <f>SUM(K19:K21)</f>
        <v>47520</v>
      </c>
      <c r="L22" s="142">
        <f>SUM(L19:L21)</f>
        <v>51216</v>
      </c>
      <c r="M22" s="138"/>
      <c r="N22" s="140" t="s">
        <v>627</v>
      </c>
      <c r="O22" s="146"/>
      <c r="Q22" s="171"/>
      <c r="R22" s="172"/>
    </row>
    <row r="23" s="61" customFormat="1" customHeight="1" spans="1:15">
      <c r="A23" s="111" t="s">
        <v>633</v>
      </c>
      <c r="B23" s="112">
        <v>1</v>
      </c>
      <c r="C23" s="112">
        <v>22</v>
      </c>
      <c r="D23" s="110" t="s">
        <v>17</v>
      </c>
      <c r="E23" s="113">
        <v>56</v>
      </c>
      <c r="F23" s="90">
        <f t="shared" si="3"/>
        <v>1232</v>
      </c>
      <c r="G23" s="103">
        <v>0</v>
      </c>
      <c r="H23" s="114">
        <f t="shared" si="4"/>
        <v>0</v>
      </c>
      <c r="I23" s="103">
        <v>60</v>
      </c>
      <c r="J23" s="113">
        <v>12</v>
      </c>
      <c r="K23" s="90">
        <f t="shared" si="5"/>
        <v>15840</v>
      </c>
      <c r="L23" s="90">
        <f t="shared" si="6"/>
        <v>17072</v>
      </c>
      <c r="M23" s="148"/>
      <c r="N23" s="110" t="s">
        <v>627</v>
      </c>
      <c r="O23" s="146"/>
    </row>
    <row r="24" s="61" customFormat="1" customHeight="1" spans="1:15">
      <c r="A24" s="117" t="s">
        <v>23</v>
      </c>
      <c r="B24" s="118"/>
      <c r="C24" s="118"/>
      <c r="D24" s="118"/>
      <c r="E24" s="119"/>
      <c r="F24" s="98">
        <f>SUM(F23:F23)</f>
        <v>1232</v>
      </c>
      <c r="G24" s="119"/>
      <c r="H24" s="120">
        <f>SUM(H19:H23)</f>
        <v>0</v>
      </c>
      <c r="I24" s="119"/>
      <c r="J24" s="119"/>
      <c r="K24" s="120">
        <f>SUM(K23:K23)</f>
        <v>15840</v>
      </c>
      <c r="L24" s="120">
        <f>SUM(L23:L23)</f>
        <v>17072</v>
      </c>
      <c r="M24" s="149"/>
      <c r="N24" s="110" t="s">
        <v>627</v>
      </c>
      <c r="O24" s="146"/>
    </row>
    <row r="25" customFormat="1" ht="14.25" customHeight="1" spans="1:17">
      <c r="A25" s="110" t="s">
        <v>634</v>
      </c>
      <c r="B25" s="102">
        <v>1</v>
      </c>
      <c r="C25" s="102">
        <v>22</v>
      </c>
      <c r="D25" s="102" t="s">
        <v>27</v>
      </c>
      <c r="E25" s="103">
        <v>56</v>
      </c>
      <c r="F25" s="90">
        <f t="shared" si="3"/>
        <v>1232</v>
      </c>
      <c r="G25" s="103">
        <v>0</v>
      </c>
      <c r="H25" s="90">
        <f t="shared" si="4"/>
        <v>0</v>
      </c>
      <c r="I25" s="103">
        <v>60</v>
      </c>
      <c r="J25" s="103">
        <v>16</v>
      </c>
      <c r="K25" s="90">
        <f t="shared" si="5"/>
        <v>21120</v>
      </c>
      <c r="L25" s="90">
        <f t="shared" si="6"/>
        <v>22352</v>
      </c>
      <c r="M25" s="90"/>
      <c r="N25" s="110" t="s">
        <v>627</v>
      </c>
      <c r="O25" s="150" t="s">
        <v>635</v>
      </c>
      <c r="P25" s="151"/>
      <c r="Q25" s="173"/>
    </row>
    <row r="26" customFormat="1" ht="14.25" customHeight="1" spans="1:17">
      <c r="A26" s="117" t="s">
        <v>23</v>
      </c>
      <c r="B26" s="121"/>
      <c r="C26" s="121"/>
      <c r="D26" s="121"/>
      <c r="E26" s="122"/>
      <c r="F26" s="120">
        <f>SUM(F25:F25)</f>
        <v>1232</v>
      </c>
      <c r="G26" s="119"/>
      <c r="H26" s="120"/>
      <c r="I26" s="119"/>
      <c r="J26" s="119"/>
      <c r="K26" s="120">
        <f>SUM(K25:K25)</f>
        <v>21120</v>
      </c>
      <c r="L26" s="120">
        <f>SUM(L25:L25)</f>
        <v>22352</v>
      </c>
      <c r="M26" s="152"/>
      <c r="N26" s="112"/>
      <c r="O26" s="153"/>
      <c r="P26" s="154"/>
      <c r="Q26" s="174"/>
    </row>
    <row r="27" s="64" customFormat="1" customHeight="1" spans="1:15">
      <c r="A27" s="123" t="s">
        <v>184</v>
      </c>
      <c r="B27" s="124"/>
      <c r="C27" s="124"/>
      <c r="D27" s="124"/>
      <c r="E27" s="124"/>
      <c r="F27" s="125">
        <f>F11+F14+F16+F18+F22+F24+F26</f>
        <v>19947.2</v>
      </c>
      <c r="G27" s="125"/>
      <c r="H27" s="125">
        <f t="shared" ref="G27:L27" si="7">H11+H14+H16+H18+H22+H24+H26</f>
        <v>6598.908</v>
      </c>
      <c r="I27" s="125"/>
      <c r="J27" s="125"/>
      <c r="K27" s="125">
        <f t="shared" si="7"/>
        <v>708720</v>
      </c>
      <c r="L27" s="125">
        <f t="shared" si="7"/>
        <v>735266.108</v>
      </c>
      <c r="M27" s="155"/>
      <c r="N27" s="156"/>
      <c r="O27" s="157"/>
    </row>
    <row r="28" s="2" customFormat="1" ht="15.75" customHeight="1" spans="1:16">
      <c r="A28" s="126" t="s">
        <v>185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59"/>
    </row>
    <row r="29" ht="15.75" customHeight="1" spans="1:16">
      <c r="A29" s="66" t="s">
        <v>186</v>
      </c>
      <c r="B29" s="127"/>
      <c r="C29" s="127"/>
      <c r="D29" s="127"/>
      <c r="E29" s="127"/>
      <c r="F29" s="128"/>
      <c r="G29" s="127"/>
      <c r="H29" s="128"/>
      <c r="I29" s="127"/>
      <c r="J29" s="127"/>
      <c r="K29" s="128"/>
      <c r="L29" s="128"/>
      <c r="M29" s="128"/>
      <c r="N29" s="127"/>
      <c r="O29" s="127"/>
      <c r="P29" s="127"/>
    </row>
    <row r="30" ht="6.75" customHeight="1"/>
    <row r="31" ht="15.75" customHeight="1" spans="4:11">
      <c r="D31" s="129" t="s">
        <v>187</v>
      </c>
      <c r="F31" s="67">
        <f>F9+F10</f>
        <v>3964.8</v>
      </c>
      <c r="G31" s="129" t="s">
        <v>636</v>
      </c>
      <c r="J31" s="158">
        <f>H27</f>
        <v>6598.908</v>
      </c>
      <c r="K31" s="159"/>
    </row>
    <row r="32" ht="15.75" customHeight="1" spans="4:6">
      <c r="D32" s="129" t="s">
        <v>189</v>
      </c>
      <c r="F32" s="67">
        <f>F27-F31-F33</f>
        <v>13440</v>
      </c>
    </row>
    <row r="33" spans="4:6">
      <c r="D33" s="129" t="s">
        <v>316</v>
      </c>
      <c r="F33" s="67">
        <f>F13</f>
        <v>2542.4</v>
      </c>
    </row>
  </sheetData>
  <autoFilter ref="A2:O29">
    <extLst/>
  </autoFilter>
  <mergeCells count="3">
    <mergeCell ref="A1:O1"/>
    <mergeCell ref="A28:O28"/>
    <mergeCell ref="J31:K31"/>
  </mergeCells>
  <pageMargins left="0.708661417322835" right="0.118110236220472" top="0.748031496062992" bottom="0.748031496062992" header="0.31496062992126" footer="0.31496062992126"/>
  <pageSetup paperSize="9" scale="7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Q33" sqref="Q33"/>
    </sheetView>
  </sheetViews>
  <sheetFormatPr defaultColWidth="9" defaultRowHeight="16.5"/>
  <cols>
    <col min="1" max="1" width="9.625" style="2" customWidth="1"/>
    <col min="2" max="2" width="4.75" style="2" customWidth="1"/>
    <col min="3" max="3" width="5" style="2" customWidth="1"/>
    <col min="4" max="4" width="9.375" style="2" customWidth="1"/>
    <col min="5" max="5" width="5.625" style="2" customWidth="1"/>
    <col min="6" max="6" width="10.75" style="3" customWidth="1"/>
    <col min="7" max="7" width="6.25" style="2" customWidth="1"/>
    <col min="8" max="8" width="6.625" style="3" customWidth="1"/>
    <col min="9" max="9" width="6" style="2" customWidth="1"/>
    <col min="10" max="10" width="4.5" style="2" customWidth="1"/>
    <col min="11" max="11" width="13.5" style="3" customWidth="1"/>
    <col min="12" max="12" width="11.625" style="3" customWidth="1"/>
    <col min="13" max="13" width="12.625" style="4" customWidth="1"/>
    <col min="14" max="14" width="11.75" style="2" customWidth="1"/>
    <col min="15" max="15" width="5" style="5" customWidth="1"/>
    <col min="16" max="16" width="12.25" style="2" customWidth="1"/>
    <col min="17" max="16384" width="9" style="2"/>
  </cols>
  <sheetData>
    <row r="1" ht="26.25" customHeight="1" spans="1:15">
      <c r="A1" s="6" t="s">
        <v>637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81.75" customHeight="1" spans="1:1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35" t="s">
        <v>13</v>
      </c>
      <c r="N2" s="36" t="s">
        <v>14</v>
      </c>
      <c r="O2" s="37" t="s">
        <v>15</v>
      </c>
    </row>
    <row r="3" ht="15.75" customHeight="1" spans="1:15">
      <c r="A3" s="11" t="s">
        <v>638</v>
      </c>
      <c r="B3" s="11">
        <v>1</v>
      </c>
      <c r="C3" s="11">
        <v>22</v>
      </c>
      <c r="D3" s="11" t="s">
        <v>17</v>
      </c>
      <c r="E3" s="11">
        <v>0</v>
      </c>
      <c r="F3" s="12">
        <f>C3*E3</f>
        <v>0</v>
      </c>
      <c r="G3" s="11">
        <v>0</v>
      </c>
      <c r="H3" s="12">
        <f t="shared" ref="H3:H8" si="0">C3*G3</f>
        <v>0</v>
      </c>
      <c r="I3" s="11">
        <v>0</v>
      </c>
      <c r="J3" s="11">
        <v>12</v>
      </c>
      <c r="K3" s="38">
        <f>C3*I3*J3</f>
        <v>0</v>
      </c>
      <c r="L3" s="12">
        <f>K3+H3+F3</f>
        <v>0</v>
      </c>
      <c r="M3" s="39"/>
      <c r="N3" s="11" t="s">
        <v>18</v>
      </c>
      <c r="O3" s="40"/>
    </row>
    <row r="4" ht="15.75" customHeight="1" spans="1:15">
      <c r="A4" s="11" t="s">
        <v>639</v>
      </c>
      <c r="B4" s="11">
        <v>1</v>
      </c>
      <c r="C4" s="11">
        <v>22</v>
      </c>
      <c r="D4" s="11" t="s">
        <v>17</v>
      </c>
      <c r="E4" s="11">
        <v>0</v>
      </c>
      <c r="F4" s="12">
        <f>C4*E4</f>
        <v>0</v>
      </c>
      <c r="G4" s="11">
        <v>0</v>
      </c>
      <c r="H4" s="12">
        <f t="shared" si="0"/>
        <v>0</v>
      </c>
      <c r="I4" s="11">
        <v>0</v>
      </c>
      <c r="J4" s="11">
        <v>12</v>
      </c>
      <c r="K4" s="38">
        <f>C4*I4*J4</f>
        <v>0</v>
      </c>
      <c r="L4" s="12">
        <f>K4+H4+F4</f>
        <v>0</v>
      </c>
      <c r="M4" s="39"/>
      <c r="N4" s="11" t="s">
        <v>640</v>
      </c>
      <c r="O4" s="41"/>
    </row>
    <row r="5" ht="15.75" customHeight="1" spans="1:15">
      <c r="A5" s="11" t="s">
        <v>641</v>
      </c>
      <c r="B5" s="11">
        <v>1</v>
      </c>
      <c r="C5" s="11">
        <v>22</v>
      </c>
      <c r="D5" s="11" t="s">
        <v>27</v>
      </c>
      <c r="E5" s="11">
        <v>0</v>
      </c>
      <c r="F5" s="12">
        <f>C5*E5</f>
        <v>0</v>
      </c>
      <c r="G5" s="11">
        <v>0</v>
      </c>
      <c r="H5" s="12">
        <f t="shared" si="0"/>
        <v>0</v>
      </c>
      <c r="I5" s="11">
        <v>0</v>
      </c>
      <c r="J5" s="11">
        <v>0</v>
      </c>
      <c r="K5" s="38">
        <f>C5*I5*J5</f>
        <v>0</v>
      </c>
      <c r="L5" s="12">
        <f>K5+H5+F5</f>
        <v>0</v>
      </c>
      <c r="M5" s="39"/>
      <c r="N5" s="11" t="s">
        <v>22</v>
      </c>
      <c r="O5" s="41"/>
    </row>
    <row r="6" ht="15.75" customHeight="1" spans="1:15">
      <c r="A6" s="13" t="s">
        <v>23</v>
      </c>
      <c r="B6" s="14"/>
      <c r="C6" s="13">
        <f>SUM(C3:C5)</f>
        <v>66</v>
      </c>
      <c r="D6" s="14"/>
      <c r="E6" s="13"/>
      <c r="F6" s="15">
        <f>SUM(F3:F5)</f>
        <v>0</v>
      </c>
      <c r="G6" s="15">
        <f t="shared" ref="G6:L6" si="1">SUM(G3:G5)</f>
        <v>0</v>
      </c>
      <c r="H6" s="15">
        <f t="shared" si="1"/>
        <v>0</v>
      </c>
      <c r="I6" s="15">
        <f t="shared" si="1"/>
        <v>0</v>
      </c>
      <c r="J6" s="15"/>
      <c r="K6" s="15">
        <f t="shared" si="1"/>
        <v>0</v>
      </c>
      <c r="L6" s="15">
        <f t="shared" si="1"/>
        <v>0</v>
      </c>
      <c r="M6" s="39"/>
      <c r="N6" s="42"/>
      <c r="O6" s="43"/>
    </row>
    <row r="7" ht="15.75" customHeight="1" spans="1:15">
      <c r="A7" s="11" t="s">
        <v>642</v>
      </c>
      <c r="B7" s="11">
        <v>1</v>
      </c>
      <c r="C7" s="11">
        <v>20</v>
      </c>
      <c r="D7" s="16"/>
      <c r="E7" s="11">
        <v>56</v>
      </c>
      <c r="F7" s="12">
        <f t="shared" ref="F7:F22" si="2">C7*E7</f>
        <v>1120</v>
      </c>
      <c r="G7" s="11">
        <v>0</v>
      </c>
      <c r="H7" s="12">
        <f t="shared" si="0"/>
        <v>0</v>
      </c>
      <c r="I7" s="11">
        <v>60</v>
      </c>
      <c r="J7" s="11">
        <v>12</v>
      </c>
      <c r="K7" s="38">
        <f t="shared" ref="K7:K22" si="3">C7*I7*J7</f>
        <v>14400</v>
      </c>
      <c r="L7" s="12">
        <f t="shared" ref="L7:L22" si="4">K7+H7+F7</f>
        <v>15520</v>
      </c>
      <c r="M7" s="44"/>
      <c r="N7" s="45" t="s">
        <v>643</v>
      </c>
      <c r="O7" s="46"/>
    </row>
    <row r="8" ht="15.75" customHeight="1" spans="1:15">
      <c r="A8" s="17" t="s">
        <v>644</v>
      </c>
      <c r="B8" s="17">
        <v>4.5</v>
      </c>
      <c r="C8" s="17">
        <v>107.5</v>
      </c>
      <c r="D8" s="18"/>
      <c r="E8" s="11">
        <v>56</v>
      </c>
      <c r="F8" s="12">
        <f t="shared" si="2"/>
        <v>6020</v>
      </c>
      <c r="G8" s="11"/>
      <c r="H8" s="12">
        <f t="shared" si="0"/>
        <v>0</v>
      </c>
      <c r="I8" s="11">
        <v>60</v>
      </c>
      <c r="J8" s="11">
        <v>12</v>
      </c>
      <c r="K8" s="38">
        <f t="shared" ref="K8" si="5">C8*I8*J8</f>
        <v>77400</v>
      </c>
      <c r="L8" s="12">
        <f t="shared" ref="L8" si="6">K8+H8+F8</f>
        <v>83420</v>
      </c>
      <c r="M8" s="44"/>
      <c r="N8" s="45" t="s">
        <v>643</v>
      </c>
      <c r="O8" s="43"/>
    </row>
    <row r="9" ht="15.75" customHeight="1" spans="1:15">
      <c r="A9" s="13" t="s">
        <v>23</v>
      </c>
      <c r="B9" s="19"/>
      <c r="C9" s="19"/>
      <c r="D9" s="20"/>
      <c r="E9" s="14"/>
      <c r="F9" s="15">
        <f>SUM(F7:F8)</f>
        <v>7140</v>
      </c>
      <c r="G9" s="13"/>
      <c r="H9" s="15">
        <f>SUM(H7:H8)</f>
        <v>0</v>
      </c>
      <c r="I9" s="13"/>
      <c r="J9" s="13"/>
      <c r="K9" s="47">
        <f>SUM(K7:K8)</f>
        <v>91800</v>
      </c>
      <c r="L9" s="15">
        <f>SUM(L7:L8)</f>
        <v>98940</v>
      </c>
      <c r="M9" s="44"/>
      <c r="N9" s="45" t="s">
        <v>643</v>
      </c>
      <c r="O9" s="43"/>
    </row>
    <row r="10" ht="15.75" customHeight="1" spans="1:15">
      <c r="A10" s="11" t="s">
        <v>645</v>
      </c>
      <c r="B10" s="11">
        <v>1</v>
      </c>
      <c r="C10" s="11">
        <v>22</v>
      </c>
      <c r="D10" s="11" t="s">
        <v>31</v>
      </c>
      <c r="E10" s="11">
        <v>56</v>
      </c>
      <c r="F10" s="12">
        <f t="shared" si="2"/>
        <v>1232</v>
      </c>
      <c r="G10" s="11">
        <v>0</v>
      </c>
      <c r="H10" s="12">
        <f t="shared" ref="H10:H15" si="7">C10*G10</f>
        <v>0</v>
      </c>
      <c r="I10" s="11">
        <v>60</v>
      </c>
      <c r="J10" s="11">
        <v>12</v>
      </c>
      <c r="K10" s="38">
        <f t="shared" si="3"/>
        <v>15840</v>
      </c>
      <c r="L10" s="12">
        <f t="shared" si="4"/>
        <v>17072</v>
      </c>
      <c r="M10" s="48"/>
      <c r="N10" s="45" t="s">
        <v>646</v>
      </c>
      <c r="O10" s="43"/>
    </row>
    <row r="11" ht="15.75" customHeight="1" spans="1:15">
      <c r="A11" s="11" t="s">
        <v>647</v>
      </c>
      <c r="B11" s="16"/>
      <c r="C11" s="11">
        <v>30</v>
      </c>
      <c r="D11" s="11" t="s">
        <v>17</v>
      </c>
      <c r="E11" s="11">
        <v>56</v>
      </c>
      <c r="F11" s="12">
        <f t="shared" si="2"/>
        <v>1680</v>
      </c>
      <c r="G11" s="11">
        <v>0</v>
      </c>
      <c r="H11" s="12">
        <f t="shared" si="7"/>
        <v>0</v>
      </c>
      <c r="I11" s="11">
        <v>60</v>
      </c>
      <c r="J11" s="11">
        <v>12</v>
      </c>
      <c r="K11" s="38">
        <f t="shared" si="3"/>
        <v>21600</v>
      </c>
      <c r="L11" s="12">
        <f t="shared" si="4"/>
        <v>23280</v>
      </c>
      <c r="M11" s="48"/>
      <c r="N11" s="45" t="s">
        <v>646</v>
      </c>
      <c r="O11" s="49"/>
    </row>
    <row r="12" s="1" customFormat="1" ht="15.75" customHeight="1" spans="1:15">
      <c r="A12" s="13" t="s">
        <v>23</v>
      </c>
      <c r="B12" s="21"/>
      <c r="C12" s="21"/>
      <c r="D12" s="13"/>
      <c r="E12" s="13"/>
      <c r="F12" s="15">
        <f>SUM(F10:F11)</f>
        <v>2912</v>
      </c>
      <c r="G12" s="13"/>
      <c r="H12" s="15">
        <f>SUM(H10:H11)</f>
        <v>0</v>
      </c>
      <c r="I12" s="13"/>
      <c r="J12" s="13"/>
      <c r="K12" s="47">
        <f>SUM(K10:K11)</f>
        <v>37440</v>
      </c>
      <c r="L12" s="15">
        <f>SUM(L10:L11)</f>
        <v>40352</v>
      </c>
      <c r="M12" s="48"/>
      <c r="N12" s="45" t="s">
        <v>646</v>
      </c>
      <c r="O12" s="50"/>
    </row>
    <row r="13" ht="15.75" customHeight="1" spans="1:15">
      <c r="A13" s="17" t="s">
        <v>644</v>
      </c>
      <c r="B13" s="22" t="s">
        <v>648</v>
      </c>
      <c r="C13" s="17">
        <v>16</v>
      </c>
      <c r="D13" s="16"/>
      <c r="E13" s="11">
        <v>56</v>
      </c>
      <c r="F13" s="12">
        <f t="shared" si="2"/>
        <v>896</v>
      </c>
      <c r="G13" s="11">
        <v>0</v>
      </c>
      <c r="H13" s="12">
        <f t="shared" si="7"/>
        <v>0</v>
      </c>
      <c r="I13" s="11">
        <v>60</v>
      </c>
      <c r="J13" s="11">
        <v>12</v>
      </c>
      <c r="K13" s="38">
        <f t="shared" si="3"/>
        <v>11520</v>
      </c>
      <c r="L13" s="12">
        <f t="shared" si="4"/>
        <v>12416</v>
      </c>
      <c r="M13" s="51"/>
      <c r="N13" s="11" t="s">
        <v>649</v>
      </c>
      <c r="O13" s="43"/>
    </row>
    <row r="14" ht="15.75" customHeight="1" spans="1:15">
      <c r="A14" s="11" t="s">
        <v>647</v>
      </c>
      <c r="B14" s="16"/>
      <c r="C14" s="11">
        <v>6</v>
      </c>
      <c r="D14" s="11" t="s">
        <v>17</v>
      </c>
      <c r="E14" s="11">
        <v>56</v>
      </c>
      <c r="F14" s="12">
        <f t="shared" si="2"/>
        <v>336</v>
      </c>
      <c r="G14" s="11">
        <v>0</v>
      </c>
      <c r="H14" s="12">
        <f t="shared" si="7"/>
        <v>0</v>
      </c>
      <c r="I14" s="11">
        <v>60</v>
      </c>
      <c r="J14" s="11">
        <v>12</v>
      </c>
      <c r="K14" s="38">
        <f t="shared" si="3"/>
        <v>4320</v>
      </c>
      <c r="L14" s="12">
        <f t="shared" si="4"/>
        <v>4656</v>
      </c>
      <c r="M14" s="51"/>
      <c r="N14" s="11" t="s">
        <v>649</v>
      </c>
      <c r="O14" s="43"/>
    </row>
    <row r="15" ht="15.75" customHeight="1" spans="1:15">
      <c r="A15" s="17" t="s">
        <v>644</v>
      </c>
      <c r="B15" s="17">
        <v>7</v>
      </c>
      <c r="C15" s="17">
        <v>152</v>
      </c>
      <c r="D15" s="18"/>
      <c r="E15" s="11">
        <v>56</v>
      </c>
      <c r="F15" s="12">
        <f t="shared" si="2"/>
        <v>8512</v>
      </c>
      <c r="G15" s="11"/>
      <c r="H15" s="12">
        <f t="shared" si="7"/>
        <v>0</v>
      </c>
      <c r="I15" s="11">
        <v>60</v>
      </c>
      <c r="J15" s="11">
        <v>12</v>
      </c>
      <c r="K15" s="38">
        <f t="shared" ref="K15" si="8">C15*I15*J15</f>
        <v>109440</v>
      </c>
      <c r="L15" s="12">
        <f t="shared" ref="L15" si="9">K15+H15+F15</f>
        <v>117952</v>
      </c>
      <c r="M15" s="51"/>
      <c r="N15" s="11" t="s">
        <v>649</v>
      </c>
      <c r="O15" s="43"/>
    </row>
    <row r="16" s="1" customFormat="1" ht="15.75" customHeight="1" spans="1:15">
      <c r="A16" s="23" t="s">
        <v>23</v>
      </c>
      <c r="B16" s="23"/>
      <c r="C16" s="23"/>
      <c r="D16" s="24"/>
      <c r="E16" s="25"/>
      <c r="F16" s="26">
        <f>SUM(F13:F15)</f>
        <v>9744</v>
      </c>
      <c r="G16" s="25"/>
      <c r="H16" s="26">
        <f>SUM(H13:H15)</f>
        <v>0</v>
      </c>
      <c r="I16" s="25"/>
      <c r="J16" s="25"/>
      <c r="K16" s="52">
        <f>SUM(K13:K15)</f>
        <v>125280</v>
      </c>
      <c r="L16" s="26">
        <f>SUM(L13:L15)</f>
        <v>135024</v>
      </c>
      <c r="M16" s="51"/>
      <c r="N16" s="11" t="s">
        <v>649</v>
      </c>
      <c r="O16" s="50"/>
    </row>
    <row r="17" ht="15.75" customHeight="1" spans="1:15">
      <c r="A17" s="17" t="s">
        <v>644</v>
      </c>
      <c r="B17" s="17">
        <v>1</v>
      </c>
      <c r="C17" s="17">
        <v>28</v>
      </c>
      <c r="D17" s="18"/>
      <c r="E17" s="11">
        <v>56</v>
      </c>
      <c r="F17" s="12">
        <f>C17*E17</f>
        <v>1568</v>
      </c>
      <c r="G17" s="11"/>
      <c r="H17" s="12"/>
      <c r="I17" s="11">
        <v>60</v>
      </c>
      <c r="J17" s="11">
        <v>12</v>
      </c>
      <c r="K17" s="38">
        <f t="shared" ref="K17" si="10">C17*I17*J17</f>
        <v>20160</v>
      </c>
      <c r="L17" s="12">
        <f t="shared" ref="L17" si="11">K17+H17+F17</f>
        <v>21728</v>
      </c>
      <c r="M17" s="51"/>
      <c r="N17" s="11" t="s">
        <v>649</v>
      </c>
      <c r="O17" s="43"/>
    </row>
    <row r="18" s="1" customFormat="1" ht="15.75" customHeight="1" spans="1:15">
      <c r="A18" s="23" t="s">
        <v>23</v>
      </c>
      <c r="B18" s="23"/>
      <c r="C18" s="23"/>
      <c r="D18" s="24"/>
      <c r="E18" s="25"/>
      <c r="F18" s="26">
        <f>SUM(F17)</f>
        <v>1568</v>
      </c>
      <c r="G18" s="25"/>
      <c r="H18" s="26"/>
      <c r="I18" s="25"/>
      <c r="J18" s="25"/>
      <c r="K18" s="52">
        <f>SUM(K17)</f>
        <v>20160</v>
      </c>
      <c r="L18" s="26">
        <f>SUM(L17)</f>
        <v>21728</v>
      </c>
      <c r="M18" s="51"/>
      <c r="N18" s="11" t="s">
        <v>649</v>
      </c>
      <c r="O18" s="50"/>
    </row>
    <row r="19" ht="15.75" customHeight="1" spans="1:15">
      <c r="A19" s="11" t="s">
        <v>647</v>
      </c>
      <c r="B19" s="16"/>
      <c r="C19" s="11">
        <v>24</v>
      </c>
      <c r="D19" s="11" t="s">
        <v>17</v>
      </c>
      <c r="E19" s="11">
        <v>56</v>
      </c>
      <c r="F19" s="12">
        <f t="shared" ref="F19" si="12">C19*E19</f>
        <v>1344</v>
      </c>
      <c r="G19" s="11">
        <v>0</v>
      </c>
      <c r="H19" s="12">
        <f t="shared" ref="H19:H22" si="13">C19*G19</f>
        <v>0</v>
      </c>
      <c r="I19" s="11">
        <v>60</v>
      </c>
      <c r="J19" s="11">
        <v>12</v>
      </c>
      <c r="K19" s="38">
        <f t="shared" ref="K19" si="14">C19*I19*J19</f>
        <v>17280</v>
      </c>
      <c r="L19" s="12">
        <f t="shared" ref="L19" si="15">K19+H19+F19</f>
        <v>18624</v>
      </c>
      <c r="M19" s="51"/>
      <c r="N19" s="11" t="s">
        <v>643</v>
      </c>
      <c r="O19" s="43"/>
    </row>
    <row r="20" ht="15.75" customHeight="1" spans="1:15">
      <c r="A20" s="11" t="s">
        <v>647</v>
      </c>
      <c r="B20" s="16"/>
      <c r="C20" s="11">
        <v>60</v>
      </c>
      <c r="D20" s="11" t="s">
        <v>17</v>
      </c>
      <c r="E20" s="11">
        <v>56</v>
      </c>
      <c r="F20" s="12">
        <f t="shared" si="2"/>
        <v>3360</v>
      </c>
      <c r="G20" s="11"/>
      <c r="H20" s="12">
        <f t="shared" si="13"/>
        <v>0</v>
      </c>
      <c r="I20" s="11">
        <v>60</v>
      </c>
      <c r="J20" s="11">
        <v>12</v>
      </c>
      <c r="K20" s="38">
        <f t="shared" si="3"/>
        <v>43200</v>
      </c>
      <c r="L20" s="12">
        <f t="shared" si="4"/>
        <v>46560</v>
      </c>
      <c r="M20" s="51"/>
      <c r="N20" s="11" t="s">
        <v>643</v>
      </c>
      <c r="O20" s="49"/>
    </row>
    <row r="21" ht="15.75" customHeight="1" spans="1:15">
      <c r="A21" s="11" t="s">
        <v>647</v>
      </c>
      <c r="B21" s="16"/>
      <c r="C21" s="11">
        <v>190</v>
      </c>
      <c r="D21" s="11" t="s">
        <v>76</v>
      </c>
      <c r="E21" s="11">
        <v>56</v>
      </c>
      <c r="F21" s="12">
        <f t="shared" si="2"/>
        <v>10640</v>
      </c>
      <c r="G21" s="11">
        <v>0</v>
      </c>
      <c r="H21" s="12">
        <f t="shared" si="13"/>
        <v>0</v>
      </c>
      <c r="I21" s="11">
        <v>60</v>
      </c>
      <c r="J21" s="11">
        <v>12</v>
      </c>
      <c r="K21" s="38">
        <f t="shared" si="3"/>
        <v>136800</v>
      </c>
      <c r="L21" s="12">
        <f t="shared" si="4"/>
        <v>147440</v>
      </c>
      <c r="M21" s="51"/>
      <c r="N21" s="11" t="s">
        <v>643</v>
      </c>
      <c r="O21" s="43"/>
    </row>
    <row r="22" ht="15.75" customHeight="1" spans="1:15">
      <c r="A22" s="11" t="s">
        <v>647</v>
      </c>
      <c r="B22" s="16"/>
      <c r="C22" s="11">
        <v>200</v>
      </c>
      <c r="D22" s="11" t="s">
        <v>76</v>
      </c>
      <c r="E22" s="11">
        <v>56</v>
      </c>
      <c r="F22" s="12">
        <f t="shared" si="2"/>
        <v>11200</v>
      </c>
      <c r="G22" s="11"/>
      <c r="H22" s="12">
        <f t="shared" si="13"/>
        <v>0</v>
      </c>
      <c r="I22" s="11">
        <v>60</v>
      </c>
      <c r="J22" s="11">
        <v>12</v>
      </c>
      <c r="K22" s="38">
        <f t="shared" si="3"/>
        <v>144000</v>
      </c>
      <c r="L22" s="12">
        <f t="shared" si="4"/>
        <v>155200</v>
      </c>
      <c r="M22" s="51"/>
      <c r="N22" s="11" t="s">
        <v>643</v>
      </c>
      <c r="O22" s="43"/>
    </row>
    <row r="23" ht="15.75" customHeight="1" spans="1:15">
      <c r="A23" s="13" t="s">
        <v>23</v>
      </c>
      <c r="B23" s="14"/>
      <c r="C23" s="13"/>
      <c r="D23" s="13"/>
      <c r="E23" s="13"/>
      <c r="F23" s="15">
        <f>SUM(F19:F22)</f>
        <v>26544</v>
      </c>
      <c r="G23" s="13"/>
      <c r="H23" s="15"/>
      <c r="I23" s="13"/>
      <c r="J23" s="13"/>
      <c r="K23" s="15">
        <f>SUM(K19:K22)</f>
        <v>341280</v>
      </c>
      <c r="L23" s="15">
        <f>SUM(L19:L22)</f>
        <v>367824</v>
      </c>
      <c r="M23" s="51"/>
      <c r="N23" s="11" t="s">
        <v>643</v>
      </c>
      <c r="O23" s="43"/>
    </row>
    <row r="24" ht="15.75" customHeight="1" spans="1:15">
      <c r="A24" s="11" t="s">
        <v>79</v>
      </c>
      <c r="B24" s="27" t="s">
        <v>648</v>
      </c>
      <c r="C24" s="11">
        <v>14.7</v>
      </c>
      <c r="D24" s="11" t="s">
        <v>17</v>
      </c>
      <c r="E24" s="11">
        <v>56</v>
      </c>
      <c r="F24" s="12">
        <f>C24*E24</f>
        <v>823.2</v>
      </c>
      <c r="G24" s="11">
        <v>0</v>
      </c>
      <c r="H24" s="12">
        <f>C24*G24</f>
        <v>0</v>
      </c>
      <c r="I24" s="11">
        <v>60</v>
      </c>
      <c r="J24" s="11">
        <v>12</v>
      </c>
      <c r="K24" s="38">
        <f>C24*I24*J24</f>
        <v>10584</v>
      </c>
      <c r="L24" s="12">
        <f>K24+H24+F24</f>
        <v>11407.2</v>
      </c>
      <c r="M24" s="51"/>
      <c r="N24" s="17" t="s">
        <v>650</v>
      </c>
      <c r="O24" s="53"/>
    </row>
    <row r="25" ht="15.75" customHeight="1" spans="1:15">
      <c r="A25" s="11" t="s">
        <v>651</v>
      </c>
      <c r="B25" s="11">
        <v>0.5</v>
      </c>
      <c r="C25" s="11">
        <v>11</v>
      </c>
      <c r="D25" s="11" t="s">
        <v>27</v>
      </c>
      <c r="E25" s="11">
        <v>56</v>
      </c>
      <c r="F25" s="12">
        <f>C25*E25</f>
        <v>616</v>
      </c>
      <c r="G25" s="11">
        <v>0</v>
      </c>
      <c r="H25" s="12">
        <f>C25*G25</f>
        <v>0</v>
      </c>
      <c r="I25" s="11">
        <v>60</v>
      </c>
      <c r="J25" s="11">
        <v>12</v>
      </c>
      <c r="K25" s="38">
        <f>C25*I25*J25</f>
        <v>7920</v>
      </c>
      <c r="L25" s="12">
        <f>K25+H25+F25</f>
        <v>8536</v>
      </c>
      <c r="M25" s="51"/>
      <c r="N25" s="11" t="s">
        <v>650</v>
      </c>
      <c r="O25" s="43"/>
    </row>
    <row r="26" ht="15.75" customHeight="1" spans="1:15">
      <c r="A26" s="11" t="s">
        <v>652</v>
      </c>
      <c r="B26" s="11">
        <v>1</v>
      </c>
      <c r="C26" s="11">
        <v>22</v>
      </c>
      <c r="D26" s="11" t="s">
        <v>27</v>
      </c>
      <c r="E26" s="11">
        <v>56</v>
      </c>
      <c r="F26" s="12">
        <f>C26*E26</f>
        <v>1232</v>
      </c>
      <c r="G26" s="11">
        <v>0</v>
      </c>
      <c r="H26" s="12">
        <f>C26*G26</f>
        <v>0</v>
      </c>
      <c r="I26" s="11">
        <v>60</v>
      </c>
      <c r="J26" s="11">
        <v>12</v>
      </c>
      <c r="K26" s="38">
        <f>C26*I26*J26</f>
        <v>15840</v>
      </c>
      <c r="L26" s="12">
        <f>K26+H26+F26</f>
        <v>17072</v>
      </c>
      <c r="M26" s="51"/>
      <c r="N26" s="11" t="s">
        <v>650</v>
      </c>
      <c r="O26" s="54"/>
    </row>
    <row r="27" ht="15.75" customHeight="1" spans="1:15">
      <c r="A27" s="11" t="s">
        <v>82</v>
      </c>
      <c r="B27" s="11">
        <v>2</v>
      </c>
      <c r="C27" s="11">
        <v>44</v>
      </c>
      <c r="D27" s="11" t="s">
        <v>27</v>
      </c>
      <c r="E27" s="11">
        <v>56</v>
      </c>
      <c r="F27" s="12">
        <f>C27*E27</f>
        <v>2464</v>
      </c>
      <c r="G27" s="11">
        <v>0</v>
      </c>
      <c r="H27" s="12">
        <f>C27*G27</f>
        <v>0</v>
      </c>
      <c r="I27" s="11">
        <v>60</v>
      </c>
      <c r="J27" s="11">
        <v>12</v>
      </c>
      <c r="K27" s="38">
        <f>C27*I27*J27</f>
        <v>31680</v>
      </c>
      <c r="L27" s="12">
        <f>K27+H27+F27</f>
        <v>34144</v>
      </c>
      <c r="M27" s="51"/>
      <c r="N27" s="11" t="s">
        <v>650</v>
      </c>
      <c r="O27" s="43"/>
    </row>
    <row r="28" ht="15.75" customHeight="1" spans="1:15">
      <c r="A28" s="11" t="s">
        <v>653</v>
      </c>
      <c r="B28" s="11">
        <v>2</v>
      </c>
      <c r="C28" s="11">
        <v>44</v>
      </c>
      <c r="D28" s="11" t="s">
        <v>27</v>
      </c>
      <c r="E28" s="11">
        <v>56</v>
      </c>
      <c r="F28" s="12">
        <f>C28*E28</f>
        <v>2464</v>
      </c>
      <c r="G28" s="11">
        <v>0</v>
      </c>
      <c r="H28" s="12">
        <f>C28*G28</f>
        <v>0</v>
      </c>
      <c r="I28" s="11">
        <v>60</v>
      </c>
      <c r="J28" s="11">
        <v>12</v>
      </c>
      <c r="K28" s="38">
        <f>C28*I28*J28</f>
        <v>31680</v>
      </c>
      <c r="L28" s="12">
        <f>K28+H28+F28</f>
        <v>34144</v>
      </c>
      <c r="M28" s="51"/>
      <c r="N28" s="11" t="s">
        <v>650</v>
      </c>
      <c r="O28" s="43"/>
    </row>
    <row r="29" ht="15.75" customHeight="1" spans="1:15">
      <c r="A29" s="13" t="s">
        <v>23</v>
      </c>
      <c r="B29" s="28"/>
      <c r="C29" s="13"/>
      <c r="D29" s="29"/>
      <c r="E29" s="13"/>
      <c r="F29" s="15">
        <f>SUM(F24:F28)</f>
        <v>7599.2</v>
      </c>
      <c r="G29" s="13"/>
      <c r="H29" s="15">
        <f>SUM(H24:H28)</f>
        <v>0</v>
      </c>
      <c r="I29" s="13"/>
      <c r="J29" s="13"/>
      <c r="K29" s="15">
        <f>SUM(K24:K28)</f>
        <v>97704</v>
      </c>
      <c r="L29" s="15">
        <f>SUM(L24:L28)</f>
        <v>105303.2</v>
      </c>
      <c r="M29" s="55"/>
      <c r="N29" s="11" t="s">
        <v>650</v>
      </c>
      <c r="O29" s="53"/>
    </row>
    <row r="30" ht="15.75" customHeight="1" spans="1:15">
      <c r="A30" s="30" t="s">
        <v>184</v>
      </c>
      <c r="B30" s="31"/>
      <c r="C30" s="32"/>
      <c r="D30" s="32"/>
      <c r="E30" s="32"/>
      <c r="F30" s="33">
        <f>F6+F9+F12+F16+F18+F23+F29</f>
        <v>55507.2</v>
      </c>
      <c r="G30" s="33"/>
      <c r="H30" s="33">
        <f t="shared" ref="H30:L30" si="16">H6+H9+H12+H16+H18+H23+H29</f>
        <v>0</v>
      </c>
      <c r="I30" s="33"/>
      <c r="J30" s="33"/>
      <c r="K30" s="33">
        <f t="shared" si="16"/>
        <v>713664</v>
      </c>
      <c r="L30" s="33">
        <f t="shared" si="16"/>
        <v>769171.2</v>
      </c>
      <c r="M30" s="56"/>
      <c r="N30" s="57"/>
      <c r="O30" s="58"/>
    </row>
    <row r="31" ht="14.25" customHeight="1" spans="1:16">
      <c r="A31" s="34" t="s">
        <v>185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59"/>
    </row>
    <row r="32" ht="14.25" customHeight="1" spans="1:15">
      <c r="A32" s="2" t="s">
        <v>186</v>
      </c>
      <c r="O32" s="2"/>
    </row>
  </sheetData>
  <autoFilter ref="A2:O32">
    <extLst/>
  </autoFilter>
  <sortState ref="A14:Q19">
    <sortCondition ref="A14:A19"/>
  </sortState>
  <mergeCells count="2">
    <mergeCell ref="A1:O1"/>
    <mergeCell ref="A31:O31"/>
  </mergeCells>
  <pageMargins left="0.551181102362205" right="0.15748031496063" top="0.511811023622047" bottom="0.275590551181102" header="0.511811023622047" footer="0.118110236220472"/>
  <pageSetup paperSize="9" scale="90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6"/>
  <sheetViews>
    <sheetView workbookViewId="0">
      <pane ySplit="2" topLeftCell="A132" activePane="bottomLeft" state="frozen"/>
      <selection/>
      <selection pane="bottomLeft" activeCell="H146" sqref="H146:I146"/>
    </sheetView>
  </sheetViews>
  <sheetFormatPr defaultColWidth="9" defaultRowHeight="12"/>
  <cols>
    <col min="1" max="1" width="8.375" style="64" customWidth="1"/>
    <col min="2" max="2" width="5" style="64" customWidth="1"/>
    <col min="3" max="3" width="4.625" style="64" customWidth="1"/>
    <col min="4" max="4" width="8.75" style="64" customWidth="1"/>
    <col min="5" max="5" width="5.5" style="64" customWidth="1"/>
    <col min="6" max="6" width="12" style="594" customWidth="1"/>
    <col min="7" max="7" width="7.875" style="64" customWidth="1"/>
    <col min="8" max="8" width="8.125" style="594" customWidth="1"/>
    <col min="9" max="9" width="6.375" style="64" customWidth="1"/>
    <col min="10" max="10" width="5.875" style="594" customWidth="1"/>
    <col min="11" max="11" width="12.375" style="594" customWidth="1"/>
    <col min="12" max="12" width="12.625" style="594" customWidth="1"/>
    <col min="13" max="13" width="11.125" style="594" customWidth="1"/>
    <col min="14" max="14" width="8.875" style="64" customWidth="1"/>
    <col min="15" max="15" width="14" style="572" customWidth="1"/>
    <col min="16" max="16" width="9" style="64"/>
    <col min="17" max="17" width="9.375" style="64" customWidth="1"/>
    <col min="18" max="16384" width="9" style="64"/>
  </cols>
  <sheetData>
    <row r="1" ht="33" customHeight="1" spans="1:15">
      <c r="A1" s="555" t="s">
        <v>190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</row>
    <row r="2" s="61" customFormat="1" ht="65.25" customHeight="1" spans="1:15">
      <c r="A2" s="70" t="s">
        <v>1</v>
      </c>
      <c r="B2" s="70" t="s">
        <v>2</v>
      </c>
      <c r="C2" s="70" t="s">
        <v>3</v>
      </c>
      <c r="D2" s="71" t="s">
        <v>4</v>
      </c>
      <c r="E2" s="72" t="s">
        <v>5</v>
      </c>
      <c r="F2" s="73" t="s">
        <v>6</v>
      </c>
      <c r="G2" s="72" t="s">
        <v>7</v>
      </c>
      <c r="H2" s="73" t="s">
        <v>8</v>
      </c>
      <c r="I2" s="72" t="s">
        <v>9</v>
      </c>
      <c r="J2" s="72" t="s">
        <v>10</v>
      </c>
      <c r="K2" s="73" t="s">
        <v>11</v>
      </c>
      <c r="L2" s="73" t="s">
        <v>12</v>
      </c>
      <c r="M2" s="130" t="s">
        <v>13</v>
      </c>
      <c r="N2" s="131" t="s">
        <v>14</v>
      </c>
      <c r="O2" s="132" t="s">
        <v>15</v>
      </c>
    </row>
    <row r="3" ht="13.5" customHeight="1" spans="1:15">
      <c r="A3" s="469" t="s">
        <v>191</v>
      </c>
      <c r="B3" s="469">
        <v>1</v>
      </c>
      <c r="C3" s="469">
        <v>22</v>
      </c>
      <c r="D3" s="469" t="s">
        <v>17</v>
      </c>
      <c r="E3" s="102">
        <v>0</v>
      </c>
      <c r="F3" s="114">
        <f t="shared" ref="F3:F8" si="0">C3*E3</f>
        <v>0</v>
      </c>
      <c r="G3" s="102">
        <v>0</v>
      </c>
      <c r="H3" s="114">
        <f t="shared" ref="H3:H8" si="1">C3*G3</f>
        <v>0</v>
      </c>
      <c r="I3" s="102">
        <v>0</v>
      </c>
      <c r="J3" s="602">
        <v>0</v>
      </c>
      <c r="K3" s="595">
        <v>0</v>
      </c>
      <c r="L3" s="595">
        <v>0</v>
      </c>
      <c r="M3" s="595"/>
      <c r="N3" s="469" t="s">
        <v>18</v>
      </c>
      <c r="O3" s="401" t="s">
        <v>19</v>
      </c>
    </row>
    <row r="4" ht="13.5" customHeight="1" spans="1:15">
      <c r="A4" s="469" t="s">
        <v>192</v>
      </c>
      <c r="B4" s="469">
        <v>1</v>
      </c>
      <c r="C4" s="469">
        <v>22</v>
      </c>
      <c r="D4" s="469" t="s">
        <v>17</v>
      </c>
      <c r="E4" s="102">
        <v>0</v>
      </c>
      <c r="F4" s="114">
        <f t="shared" si="0"/>
        <v>0</v>
      </c>
      <c r="G4" s="102">
        <v>0</v>
      </c>
      <c r="H4" s="114">
        <f t="shared" si="1"/>
        <v>0</v>
      </c>
      <c r="I4" s="102">
        <v>0</v>
      </c>
      <c r="J4" s="602">
        <v>0</v>
      </c>
      <c r="K4" s="595">
        <v>0</v>
      </c>
      <c r="L4" s="595">
        <v>0</v>
      </c>
      <c r="M4" s="595"/>
      <c r="N4" s="469" t="s">
        <v>18</v>
      </c>
      <c r="O4" s="402"/>
    </row>
    <row r="5" s="327" customFormat="1" ht="13.5" customHeight="1" spans="1:15">
      <c r="A5" s="92" t="s">
        <v>193</v>
      </c>
      <c r="B5" s="92">
        <v>1</v>
      </c>
      <c r="C5" s="92">
        <v>22</v>
      </c>
      <c r="D5" s="92" t="s">
        <v>17</v>
      </c>
      <c r="E5" s="102">
        <v>0</v>
      </c>
      <c r="F5" s="114">
        <f t="shared" si="0"/>
        <v>0</v>
      </c>
      <c r="G5" s="102">
        <v>0</v>
      </c>
      <c r="H5" s="114">
        <f t="shared" si="1"/>
        <v>0</v>
      </c>
      <c r="I5" s="102">
        <v>0</v>
      </c>
      <c r="J5" s="602">
        <v>0</v>
      </c>
      <c r="K5" s="595">
        <v>0</v>
      </c>
      <c r="L5" s="595">
        <v>0</v>
      </c>
      <c r="M5" s="595"/>
      <c r="N5" s="469" t="s">
        <v>18</v>
      </c>
      <c r="O5" s="402"/>
    </row>
    <row r="6" ht="13.5" customHeight="1" spans="1:15">
      <c r="A6" s="469" t="s">
        <v>194</v>
      </c>
      <c r="B6" s="469">
        <v>1</v>
      </c>
      <c r="C6" s="469">
        <v>22</v>
      </c>
      <c r="D6" s="469" t="s">
        <v>17</v>
      </c>
      <c r="E6" s="102">
        <v>0</v>
      </c>
      <c r="F6" s="114">
        <f t="shared" si="0"/>
        <v>0</v>
      </c>
      <c r="G6" s="102">
        <v>0</v>
      </c>
      <c r="H6" s="114">
        <f t="shared" si="1"/>
        <v>0</v>
      </c>
      <c r="I6" s="102">
        <v>0</v>
      </c>
      <c r="J6" s="602">
        <v>0</v>
      </c>
      <c r="K6" s="595">
        <v>0</v>
      </c>
      <c r="L6" s="595">
        <v>0</v>
      </c>
      <c r="M6" s="595"/>
      <c r="N6" s="469" t="s">
        <v>18</v>
      </c>
      <c r="O6" s="402"/>
    </row>
    <row r="7" s="61" customFormat="1" ht="25.5" customHeight="1" spans="1:15">
      <c r="A7" s="306" t="s">
        <v>195</v>
      </c>
      <c r="B7" s="306">
        <v>1</v>
      </c>
      <c r="C7" s="306">
        <v>22</v>
      </c>
      <c r="D7" s="306" t="s">
        <v>17</v>
      </c>
      <c r="E7" s="102">
        <v>56</v>
      </c>
      <c r="F7" s="114">
        <v>0</v>
      </c>
      <c r="G7" s="102">
        <v>0</v>
      </c>
      <c r="H7" s="114">
        <f t="shared" si="1"/>
        <v>0</v>
      </c>
      <c r="I7" s="102">
        <v>60</v>
      </c>
      <c r="J7" s="103"/>
      <c r="K7" s="90">
        <f>C7*I7*J7</f>
        <v>0</v>
      </c>
      <c r="L7" s="90">
        <f>F7+H7+K7</f>
        <v>0</v>
      </c>
      <c r="M7" s="90"/>
      <c r="N7" s="469" t="s">
        <v>18</v>
      </c>
      <c r="O7" s="603"/>
    </row>
    <row r="8" s="61" customFormat="1" ht="13.5" customHeight="1" spans="1:15">
      <c r="A8" s="102" t="s">
        <v>196</v>
      </c>
      <c r="B8" s="102">
        <v>1</v>
      </c>
      <c r="C8" s="102">
        <v>22</v>
      </c>
      <c r="D8" s="102" t="s">
        <v>17</v>
      </c>
      <c r="E8" s="102">
        <v>0</v>
      </c>
      <c r="F8" s="114">
        <f t="shared" si="0"/>
        <v>0</v>
      </c>
      <c r="G8" s="102">
        <v>0</v>
      </c>
      <c r="H8" s="114">
        <f t="shared" si="1"/>
        <v>0</v>
      </c>
      <c r="I8" s="102">
        <v>0</v>
      </c>
      <c r="J8" s="103">
        <v>0</v>
      </c>
      <c r="K8" s="90">
        <f>C8*I8*J8</f>
        <v>0</v>
      </c>
      <c r="L8" s="90">
        <f>F8+H8+K8</f>
        <v>0</v>
      </c>
      <c r="M8" s="90"/>
      <c r="N8" s="102" t="s">
        <v>22</v>
      </c>
      <c r="O8" s="406"/>
    </row>
    <row r="9" s="302" customFormat="1" ht="13.5" customHeight="1" spans="1:15">
      <c r="A9" s="307" t="s">
        <v>23</v>
      </c>
      <c r="B9" s="307"/>
      <c r="C9" s="307"/>
      <c r="D9" s="307"/>
      <c r="E9" s="307"/>
      <c r="F9" s="316">
        <f>SUM(F3:F8)</f>
        <v>0</v>
      </c>
      <c r="G9" s="307"/>
      <c r="H9" s="316"/>
      <c r="I9" s="307"/>
      <c r="J9" s="604">
        <v>0</v>
      </c>
      <c r="K9" s="316">
        <f>SUM(K3:K8)</f>
        <v>0</v>
      </c>
      <c r="L9" s="316">
        <f>SUM(L3:L8)</f>
        <v>0</v>
      </c>
      <c r="M9" s="114"/>
      <c r="N9" s="421"/>
      <c r="O9" s="407"/>
    </row>
    <row r="10" s="61" customFormat="1" ht="13.5" customHeight="1" spans="1:17">
      <c r="A10" s="102" t="s">
        <v>197</v>
      </c>
      <c r="B10" s="102">
        <v>1</v>
      </c>
      <c r="C10" s="102">
        <v>40</v>
      </c>
      <c r="D10" s="102" t="s">
        <v>76</v>
      </c>
      <c r="E10" s="102">
        <v>56</v>
      </c>
      <c r="F10" s="114">
        <f>C10*E10</f>
        <v>2240</v>
      </c>
      <c r="G10" s="102">
        <v>0</v>
      </c>
      <c r="H10" s="114">
        <f>C10*G10</f>
        <v>0</v>
      </c>
      <c r="I10" s="102">
        <v>60</v>
      </c>
      <c r="J10" s="103">
        <v>12</v>
      </c>
      <c r="K10" s="90">
        <f>C10*I10*J10</f>
        <v>28800</v>
      </c>
      <c r="L10" s="90">
        <f>F10+H10+K10</f>
        <v>31040</v>
      </c>
      <c r="M10" s="102"/>
      <c r="N10" s="92" t="s">
        <v>198</v>
      </c>
      <c r="O10" s="406"/>
      <c r="Q10" s="390"/>
    </row>
    <row r="11" s="61" customFormat="1" ht="13.5" customHeight="1" spans="1:15">
      <c r="A11" s="102" t="s">
        <v>199</v>
      </c>
      <c r="B11" s="102">
        <v>1</v>
      </c>
      <c r="C11" s="102">
        <v>25</v>
      </c>
      <c r="D11" s="102" t="s">
        <v>76</v>
      </c>
      <c r="E11" s="102">
        <v>56</v>
      </c>
      <c r="F11" s="114">
        <f>C11*E11</f>
        <v>1400</v>
      </c>
      <c r="G11" s="102">
        <v>0</v>
      </c>
      <c r="H11" s="114">
        <f>C11*G11</f>
        <v>0</v>
      </c>
      <c r="I11" s="102">
        <v>60</v>
      </c>
      <c r="J11" s="103">
        <v>12</v>
      </c>
      <c r="K11" s="90">
        <f>C11*I11*J11</f>
        <v>18000</v>
      </c>
      <c r="L11" s="90">
        <f>F11+H11+K11</f>
        <v>19400</v>
      </c>
      <c r="M11" s="102"/>
      <c r="N11" s="92" t="s">
        <v>198</v>
      </c>
      <c r="O11" s="406"/>
    </row>
    <row r="12" s="61" customFormat="1" ht="13.5" customHeight="1" spans="1:15">
      <c r="A12" s="307" t="s">
        <v>23</v>
      </c>
      <c r="B12" s="307"/>
      <c r="C12" s="307"/>
      <c r="D12" s="307"/>
      <c r="E12" s="307"/>
      <c r="F12" s="316">
        <f>SUM(F10:F11)</f>
        <v>3640</v>
      </c>
      <c r="G12" s="307"/>
      <c r="H12" s="316"/>
      <c r="I12" s="307"/>
      <c r="J12" s="397"/>
      <c r="K12" s="316">
        <f>SUM(K10:K11)</f>
        <v>46800</v>
      </c>
      <c r="L12" s="316">
        <f>SUM(L10:L11)</f>
        <v>50440</v>
      </c>
      <c r="M12" s="102"/>
      <c r="N12" s="92" t="s">
        <v>198</v>
      </c>
      <c r="O12" s="411"/>
    </row>
    <row r="13" s="61" customFormat="1" ht="13.5" customHeight="1" spans="1:15">
      <c r="A13" s="102" t="s">
        <v>200</v>
      </c>
      <c r="B13" s="102">
        <v>3</v>
      </c>
      <c r="C13" s="102">
        <v>75</v>
      </c>
      <c r="D13" s="102" t="s">
        <v>76</v>
      </c>
      <c r="E13" s="102">
        <v>56</v>
      </c>
      <c r="F13" s="114">
        <f>C13*E13</f>
        <v>4200</v>
      </c>
      <c r="G13" s="102">
        <v>0</v>
      </c>
      <c r="H13" s="114">
        <f>C13*G13</f>
        <v>0</v>
      </c>
      <c r="I13" s="102">
        <v>60</v>
      </c>
      <c r="J13" s="103">
        <v>12</v>
      </c>
      <c r="K13" s="90">
        <f>C13*I13*J13</f>
        <v>54000</v>
      </c>
      <c r="L13" s="90">
        <f>F13+H13+K13</f>
        <v>58200</v>
      </c>
      <c r="M13" s="102"/>
      <c r="N13" s="92" t="s">
        <v>198</v>
      </c>
      <c r="O13" s="406"/>
    </row>
    <row r="14" s="61" customFormat="1" ht="13.5" customHeight="1" spans="1:15">
      <c r="A14" s="102" t="s">
        <v>201</v>
      </c>
      <c r="B14" s="102">
        <v>1</v>
      </c>
      <c r="C14" s="102">
        <v>20</v>
      </c>
      <c r="D14" s="102" t="s">
        <v>17</v>
      </c>
      <c r="E14" s="102">
        <v>56</v>
      </c>
      <c r="F14" s="413">
        <f>C14*E14</f>
        <v>1120</v>
      </c>
      <c r="G14" s="102">
        <v>0</v>
      </c>
      <c r="H14" s="114">
        <f>C14*G14</f>
        <v>0</v>
      </c>
      <c r="I14" s="102">
        <v>60</v>
      </c>
      <c r="J14" s="103">
        <v>12</v>
      </c>
      <c r="K14" s="114">
        <f>C14*I14*J14</f>
        <v>14400</v>
      </c>
      <c r="L14" s="114">
        <f>K14+H14+F14</f>
        <v>15520</v>
      </c>
      <c r="M14" s="102"/>
      <c r="N14" s="92" t="s">
        <v>198</v>
      </c>
      <c r="O14" s="411"/>
    </row>
    <row r="15" s="328" customFormat="1" ht="17.1" customHeight="1" spans="1:15">
      <c r="A15" s="92" t="s">
        <v>202</v>
      </c>
      <c r="B15" s="92"/>
      <c r="C15" s="92">
        <v>130</v>
      </c>
      <c r="D15" s="102" t="s">
        <v>76</v>
      </c>
      <c r="E15" s="92">
        <v>56</v>
      </c>
      <c r="F15" s="449">
        <f>C15*E15</f>
        <v>7280</v>
      </c>
      <c r="G15" s="92">
        <v>0</v>
      </c>
      <c r="H15" s="95">
        <v>0</v>
      </c>
      <c r="I15" s="92">
        <v>60</v>
      </c>
      <c r="J15" s="534">
        <v>12</v>
      </c>
      <c r="K15" s="90">
        <f>C15*I15*J15</f>
        <v>93600</v>
      </c>
      <c r="L15" s="90">
        <f>F15+H15+K15</f>
        <v>100880</v>
      </c>
      <c r="M15" s="102"/>
      <c r="N15" s="92" t="s">
        <v>198</v>
      </c>
      <c r="O15" s="474"/>
    </row>
    <row r="16" s="302" customFormat="1" ht="14.25" customHeight="1" spans="1:15">
      <c r="A16" s="307" t="s">
        <v>23</v>
      </c>
      <c r="B16" s="307"/>
      <c r="C16" s="307"/>
      <c r="D16" s="307"/>
      <c r="E16" s="307"/>
      <c r="F16" s="316">
        <f>SUM(F13:F15)</f>
        <v>12600</v>
      </c>
      <c r="G16" s="316"/>
      <c r="H16" s="316"/>
      <c r="I16" s="316"/>
      <c r="J16" s="316"/>
      <c r="K16" s="316">
        <f>SUM(K13:K15)</f>
        <v>162000</v>
      </c>
      <c r="L16" s="316">
        <f>SUM(L13:L15)</f>
        <v>174600</v>
      </c>
      <c r="M16" s="102"/>
      <c r="N16" s="92" t="s">
        <v>198</v>
      </c>
      <c r="O16" s="407"/>
    </row>
    <row r="17" s="61" customFormat="1" ht="14.25" customHeight="1" spans="1:15">
      <c r="A17" s="102" t="s">
        <v>203</v>
      </c>
      <c r="B17" s="102">
        <v>2</v>
      </c>
      <c r="C17" s="102">
        <v>44</v>
      </c>
      <c r="D17" s="102" t="s">
        <v>27</v>
      </c>
      <c r="E17" s="102">
        <v>56</v>
      </c>
      <c r="F17" s="114">
        <f t="shared" ref="F17:F31" si="2">C17*E17</f>
        <v>2464</v>
      </c>
      <c r="G17" s="102">
        <v>0</v>
      </c>
      <c r="H17" s="114">
        <f t="shared" ref="H17:H21" si="3">C17*G17</f>
        <v>0</v>
      </c>
      <c r="I17" s="102">
        <v>60</v>
      </c>
      <c r="J17" s="103">
        <v>12</v>
      </c>
      <c r="K17" s="90">
        <f t="shared" ref="K17:K26" si="4">C17*I17*J17</f>
        <v>31680</v>
      </c>
      <c r="L17" s="90">
        <f t="shared" ref="L17:L31" si="5">F17+H17+K17</f>
        <v>34144</v>
      </c>
      <c r="M17" s="90"/>
      <c r="N17" s="102" t="s">
        <v>204</v>
      </c>
      <c r="O17" s="406"/>
    </row>
    <row r="18" s="61" customFormat="1" ht="14.25" customHeight="1" spans="1:15">
      <c r="A18" s="102" t="s">
        <v>205</v>
      </c>
      <c r="B18" s="102">
        <v>2</v>
      </c>
      <c r="C18" s="102">
        <v>44</v>
      </c>
      <c r="D18" s="102" t="s">
        <v>27</v>
      </c>
      <c r="E18" s="102">
        <v>56</v>
      </c>
      <c r="F18" s="114">
        <f t="shared" si="2"/>
        <v>2464</v>
      </c>
      <c r="G18" s="102">
        <v>0</v>
      </c>
      <c r="H18" s="114">
        <f t="shared" si="3"/>
        <v>0</v>
      </c>
      <c r="I18" s="102">
        <v>60</v>
      </c>
      <c r="J18" s="103">
        <v>12</v>
      </c>
      <c r="K18" s="90">
        <f t="shared" si="4"/>
        <v>31680</v>
      </c>
      <c r="L18" s="90">
        <f t="shared" si="5"/>
        <v>34144</v>
      </c>
      <c r="M18" s="90"/>
      <c r="N18" s="102" t="s">
        <v>204</v>
      </c>
      <c r="O18" s="406"/>
    </row>
    <row r="19" s="61" customFormat="1" ht="14.25" customHeight="1" spans="1:15">
      <c r="A19" s="102" t="s">
        <v>206</v>
      </c>
      <c r="B19" s="102">
        <v>1</v>
      </c>
      <c r="C19" s="102">
        <v>22</v>
      </c>
      <c r="D19" s="102" t="s">
        <v>17</v>
      </c>
      <c r="E19" s="102">
        <v>56</v>
      </c>
      <c r="F19" s="114">
        <f t="shared" si="2"/>
        <v>1232</v>
      </c>
      <c r="G19" s="102">
        <v>0</v>
      </c>
      <c r="H19" s="114">
        <f t="shared" si="3"/>
        <v>0</v>
      </c>
      <c r="I19" s="102">
        <v>60</v>
      </c>
      <c r="J19" s="103">
        <v>12</v>
      </c>
      <c r="K19" s="90">
        <f t="shared" si="4"/>
        <v>15840</v>
      </c>
      <c r="L19" s="90">
        <f t="shared" si="5"/>
        <v>17072</v>
      </c>
      <c r="M19" s="90"/>
      <c r="N19" s="102" t="s">
        <v>204</v>
      </c>
      <c r="O19" s="406"/>
    </row>
    <row r="20" s="61" customFormat="1" ht="14.25" customHeight="1" spans="1:15">
      <c r="A20" s="102" t="s">
        <v>207</v>
      </c>
      <c r="B20" s="102">
        <v>3</v>
      </c>
      <c r="C20" s="102">
        <v>66</v>
      </c>
      <c r="D20" s="102" t="s">
        <v>17</v>
      </c>
      <c r="E20" s="102">
        <v>56</v>
      </c>
      <c r="F20" s="114">
        <f t="shared" si="2"/>
        <v>3696</v>
      </c>
      <c r="G20" s="102">
        <v>0</v>
      </c>
      <c r="H20" s="114">
        <f t="shared" si="3"/>
        <v>0</v>
      </c>
      <c r="I20" s="102">
        <v>60</v>
      </c>
      <c r="J20" s="103">
        <v>12</v>
      </c>
      <c r="K20" s="90">
        <f t="shared" si="4"/>
        <v>47520</v>
      </c>
      <c r="L20" s="90">
        <f t="shared" si="5"/>
        <v>51216</v>
      </c>
      <c r="M20" s="90"/>
      <c r="N20" s="102" t="s">
        <v>204</v>
      </c>
      <c r="O20" s="406"/>
    </row>
    <row r="21" s="61" customFormat="1" ht="14.25" customHeight="1" spans="1:15">
      <c r="A21" s="102" t="s">
        <v>208</v>
      </c>
      <c r="B21" s="102">
        <v>1</v>
      </c>
      <c r="C21" s="102">
        <v>22</v>
      </c>
      <c r="D21" s="102" t="s">
        <v>17</v>
      </c>
      <c r="E21" s="102">
        <v>56</v>
      </c>
      <c r="F21" s="114">
        <f t="shared" si="2"/>
        <v>1232</v>
      </c>
      <c r="G21" s="102">
        <v>0</v>
      </c>
      <c r="H21" s="114">
        <f t="shared" si="3"/>
        <v>0</v>
      </c>
      <c r="I21" s="102">
        <v>60</v>
      </c>
      <c r="J21" s="103">
        <v>12</v>
      </c>
      <c r="K21" s="90">
        <f t="shared" si="4"/>
        <v>15840</v>
      </c>
      <c r="L21" s="90">
        <f t="shared" si="5"/>
        <v>17072</v>
      </c>
      <c r="M21" s="90"/>
      <c r="N21" s="102" t="s">
        <v>204</v>
      </c>
      <c r="O21" s="406"/>
    </row>
    <row r="22" s="61" customFormat="1" ht="14.25" customHeight="1" spans="1:15">
      <c r="A22" s="102" t="s">
        <v>209</v>
      </c>
      <c r="B22" s="102">
        <v>1</v>
      </c>
      <c r="C22" s="102">
        <v>22</v>
      </c>
      <c r="D22" s="102" t="s">
        <v>17</v>
      </c>
      <c r="E22" s="102">
        <v>56</v>
      </c>
      <c r="F22" s="114">
        <f t="shared" si="2"/>
        <v>1232</v>
      </c>
      <c r="G22" s="102">
        <v>0</v>
      </c>
      <c r="H22" s="114">
        <f t="shared" ref="H22:H31" si="6">C22*G22</f>
        <v>0</v>
      </c>
      <c r="I22" s="102">
        <v>60</v>
      </c>
      <c r="J22" s="103">
        <v>12</v>
      </c>
      <c r="K22" s="90">
        <f t="shared" si="4"/>
        <v>15840</v>
      </c>
      <c r="L22" s="90">
        <f t="shared" si="5"/>
        <v>17072</v>
      </c>
      <c r="M22" s="90"/>
      <c r="N22" s="102" t="s">
        <v>210</v>
      </c>
      <c r="O22" s="406"/>
    </row>
    <row r="23" s="61" customFormat="1" ht="14.25" customHeight="1" spans="1:15">
      <c r="A23" s="102" t="s">
        <v>211</v>
      </c>
      <c r="B23" s="102">
        <v>2</v>
      </c>
      <c r="C23" s="102">
        <v>44</v>
      </c>
      <c r="D23" s="102" t="s">
        <v>17</v>
      </c>
      <c r="E23" s="102">
        <v>56</v>
      </c>
      <c r="F23" s="114">
        <f t="shared" si="2"/>
        <v>2464</v>
      </c>
      <c r="G23" s="102">
        <v>0</v>
      </c>
      <c r="H23" s="114">
        <f t="shared" si="6"/>
        <v>0</v>
      </c>
      <c r="I23" s="102">
        <v>60</v>
      </c>
      <c r="J23" s="103">
        <v>12</v>
      </c>
      <c r="K23" s="90">
        <f t="shared" si="4"/>
        <v>31680</v>
      </c>
      <c r="L23" s="90">
        <f t="shared" si="5"/>
        <v>34144</v>
      </c>
      <c r="M23" s="90"/>
      <c r="N23" s="102" t="s">
        <v>210</v>
      </c>
      <c r="O23" s="406"/>
    </row>
    <row r="24" s="61" customFormat="1" ht="14.25" customHeight="1" spans="1:15">
      <c r="A24" s="102" t="s">
        <v>212</v>
      </c>
      <c r="B24" s="102">
        <v>1</v>
      </c>
      <c r="C24" s="102">
        <v>22</v>
      </c>
      <c r="D24" s="102" t="s">
        <v>17</v>
      </c>
      <c r="E24" s="102">
        <v>56</v>
      </c>
      <c r="F24" s="114">
        <f t="shared" si="2"/>
        <v>1232</v>
      </c>
      <c r="G24" s="102">
        <v>0</v>
      </c>
      <c r="H24" s="114">
        <f t="shared" si="6"/>
        <v>0</v>
      </c>
      <c r="I24" s="102">
        <v>60</v>
      </c>
      <c r="J24" s="103">
        <v>12</v>
      </c>
      <c r="K24" s="90">
        <f t="shared" si="4"/>
        <v>15840</v>
      </c>
      <c r="L24" s="90">
        <f t="shared" si="5"/>
        <v>17072</v>
      </c>
      <c r="M24" s="90"/>
      <c r="N24" s="102" t="s">
        <v>210</v>
      </c>
      <c r="O24" s="406"/>
    </row>
    <row r="25" s="61" customFormat="1" ht="14.25" customHeight="1" spans="1:15">
      <c r="A25" s="102" t="s">
        <v>213</v>
      </c>
      <c r="B25" s="102">
        <v>0.5</v>
      </c>
      <c r="C25" s="102">
        <v>7.5</v>
      </c>
      <c r="D25" s="102" t="s">
        <v>17</v>
      </c>
      <c r="E25" s="102">
        <v>56</v>
      </c>
      <c r="F25" s="114">
        <f t="shared" si="2"/>
        <v>420</v>
      </c>
      <c r="G25" s="102">
        <v>0</v>
      </c>
      <c r="H25" s="114">
        <f t="shared" si="6"/>
        <v>0</v>
      </c>
      <c r="I25" s="102">
        <v>60</v>
      </c>
      <c r="J25" s="103">
        <v>12</v>
      </c>
      <c r="K25" s="90">
        <f t="shared" si="4"/>
        <v>5400</v>
      </c>
      <c r="L25" s="90">
        <f t="shared" si="5"/>
        <v>5820</v>
      </c>
      <c r="M25" s="90"/>
      <c r="N25" s="102" t="s">
        <v>210</v>
      </c>
      <c r="O25" s="406"/>
    </row>
    <row r="26" s="61" customFormat="1" ht="14.25" customHeight="1" spans="1:15">
      <c r="A26" s="102" t="s">
        <v>214</v>
      </c>
      <c r="B26" s="102">
        <v>1</v>
      </c>
      <c r="C26" s="102">
        <v>22</v>
      </c>
      <c r="D26" s="102" t="s">
        <v>17</v>
      </c>
      <c r="E26" s="102">
        <v>56</v>
      </c>
      <c r="F26" s="114">
        <f t="shared" si="2"/>
        <v>1232</v>
      </c>
      <c r="G26" s="102">
        <v>0</v>
      </c>
      <c r="H26" s="114">
        <f t="shared" si="6"/>
        <v>0</v>
      </c>
      <c r="I26" s="102">
        <v>60</v>
      </c>
      <c r="J26" s="103">
        <v>12</v>
      </c>
      <c r="K26" s="90">
        <f t="shared" si="4"/>
        <v>15840</v>
      </c>
      <c r="L26" s="90">
        <f t="shared" si="5"/>
        <v>17072</v>
      </c>
      <c r="M26" s="90"/>
      <c r="N26" s="102" t="s">
        <v>215</v>
      </c>
      <c r="O26" s="406"/>
    </row>
    <row r="27" s="61" customFormat="1" ht="16.5" customHeight="1" spans="1:15">
      <c r="A27" s="102" t="s">
        <v>216</v>
      </c>
      <c r="B27" s="102">
        <v>2</v>
      </c>
      <c r="C27" s="102">
        <v>44</v>
      </c>
      <c r="D27" s="102" t="s">
        <v>130</v>
      </c>
      <c r="E27" s="102">
        <v>56</v>
      </c>
      <c r="F27" s="114">
        <f t="shared" si="2"/>
        <v>2464</v>
      </c>
      <c r="G27" s="102">
        <v>0</v>
      </c>
      <c r="H27" s="114">
        <f t="shared" si="6"/>
        <v>0</v>
      </c>
      <c r="I27" s="102">
        <v>60</v>
      </c>
      <c r="J27" s="103">
        <v>12</v>
      </c>
      <c r="K27" s="90">
        <f t="shared" ref="K27:K48" si="7">C27*I27*J27</f>
        <v>31680</v>
      </c>
      <c r="L27" s="90">
        <f t="shared" si="5"/>
        <v>34144</v>
      </c>
      <c r="M27" s="90"/>
      <c r="N27" s="102" t="s">
        <v>215</v>
      </c>
      <c r="O27" s="406"/>
    </row>
    <row r="28" s="61" customFormat="1" ht="16.5" customHeight="1" spans="1:15">
      <c r="A28" s="102" t="s">
        <v>217</v>
      </c>
      <c r="B28" s="102">
        <v>1</v>
      </c>
      <c r="C28" s="102">
        <v>22</v>
      </c>
      <c r="D28" s="102" t="s">
        <v>17</v>
      </c>
      <c r="E28" s="102">
        <v>56</v>
      </c>
      <c r="F28" s="114">
        <f t="shared" si="2"/>
        <v>1232</v>
      </c>
      <c r="G28" s="102">
        <v>0</v>
      </c>
      <c r="H28" s="114">
        <f t="shared" si="6"/>
        <v>0</v>
      </c>
      <c r="I28" s="102">
        <v>60</v>
      </c>
      <c r="J28" s="103">
        <v>12</v>
      </c>
      <c r="K28" s="90">
        <f t="shared" si="7"/>
        <v>15840</v>
      </c>
      <c r="L28" s="90">
        <f t="shared" si="5"/>
        <v>17072</v>
      </c>
      <c r="M28" s="90"/>
      <c r="N28" s="102" t="s">
        <v>215</v>
      </c>
      <c r="O28" s="406"/>
    </row>
    <row r="29" s="387" customFormat="1" ht="16.5" customHeight="1" spans="1:15">
      <c r="A29" s="102" t="s">
        <v>218</v>
      </c>
      <c r="B29" s="102">
        <v>1</v>
      </c>
      <c r="C29" s="102">
        <v>22</v>
      </c>
      <c r="D29" s="102" t="s">
        <v>31</v>
      </c>
      <c r="E29" s="102">
        <v>56</v>
      </c>
      <c r="F29" s="114">
        <f t="shared" si="2"/>
        <v>1232</v>
      </c>
      <c r="G29" s="102">
        <v>0</v>
      </c>
      <c r="H29" s="114">
        <f t="shared" si="6"/>
        <v>0</v>
      </c>
      <c r="I29" s="102">
        <v>60</v>
      </c>
      <c r="J29" s="103">
        <v>12</v>
      </c>
      <c r="K29" s="90">
        <f t="shared" si="7"/>
        <v>15840</v>
      </c>
      <c r="L29" s="90">
        <f t="shared" si="5"/>
        <v>17072</v>
      </c>
      <c r="M29" s="90"/>
      <c r="N29" s="102" t="s">
        <v>215</v>
      </c>
      <c r="O29" s="406"/>
    </row>
    <row r="30" s="387" customFormat="1" ht="16.5" customHeight="1" spans="1:15">
      <c r="A30" s="102" t="s">
        <v>219</v>
      </c>
      <c r="B30" s="102">
        <v>1</v>
      </c>
      <c r="C30" s="102">
        <v>22</v>
      </c>
      <c r="D30" s="102" t="s">
        <v>31</v>
      </c>
      <c r="E30" s="102">
        <v>56</v>
      </c>
      <c r="F30" s="114">
        <f t="shared" si="2"/>
        <v>1232</v>
      </c>
      <c r="G30" s="102">
        <v>0</v>
      </c>
      <c r="H30" s="114">
        <f t="shared" si="6"/>
        <v>0</v>
      </c>
      <c r="I30" s="102">
        <v>60</v>
      </c>
      <c r="J30" s="103">
        <v>12</v>
      </c>
      <c r="K30" s="90">
        <f t="shared" si="7"/>
        <v>15840</v>
      </c>
      <c r="L30" s="90">
        <f t="shared" si="5"/>
        <v>17072</v>
      </c>
      <c r="M30" s="90"/>
      <c r="N30" s="102" t="s">
        <v>215</v>
      </c>
      <c r="O30" s="406"/>
    </row>
    <row r="31" s="61" customFormat="1" ht="16.5" customHeight="1" spans="1:15">
      <c r="A31" s="102" t="s">
        <v>220</v>
      </c>
      <c r="B31" s="102">
        <v>3</v>
      </c>
      <c r="C31" s="102">
        <v>324</v>
      </c>
      <c r="D31" s="102"/>
      <c r="E31" s="102">
        <v>56</v>
      </c>
      <c r="F31" s="114">
        <f t="shared" si="2"/>
        <v>18144</v>
      </c>
      <c r="G31" s="102">
        <v>0</v>
      </c>
      <c r="H31" s="114">
        <f t="shared" si="6"/>
        <v>0</v>
      </c>
      <c r="I31" s="102">
        <v>30</v>
      </c>
      <c r="J31" s="103">
        <v>12</v>
      </c>
      <c r="K31" s="90">
        <f t="shared" si="7"/>
        <v>116640</v>
      </c>
      <c r="L31" s="90">
        <f t="shared" si="5"/>
        <v>134784</v>
      </c>
      <c r="M31" s="90"/>
      <c r="N31" s="102" t="s">
        <v>215</v>
      </c>
      <c r="O31" s="406"/>
    </row>
    <row r="32" ht="16.5" customHeight="1" spans="1:15">
      <c r="A32" s="92" t="s">
        <v>221</v>
      </c>
      <c r="B32" s="92">
        <v>1.3</v>
      </c>
      <c r="C32" s="92">
        <v>29</v>
      </c>
      <c r="D32" s="92" t="s">
        <v>17</v>
      </c>
      <c r="E32" s="469">
        <v>56</v>
      </c>
      <c r="F32" s="595">
        <f t="shared" ref="F32:F41" si="8">C32*E32</f>
        <v>1624</v>
      </c>
      <c r="G32" s="469">
        <v>0</v>
      </c>
      <c r="H32" s="114">
        <f t="shared" ref="H32:H43" si="9">C32*G32</f>
        <v>0</v>
      </c>
      <c r="I32" s="469">
        <v>60</v>
      </c>
      <c r="J32" s="534">
        <v>12</v>
      </c>
      <c r="K32" s="138">
        <f t="shared" si="7"/>
        <v>20880</v>
      </c>
      <c r="L32" s="535">
        <f t="shared" ref="L32:L43" si="10">F32+H32+K32</f>
        <v>22504</v>
      </c>
      <c r="M32" s="90"/>
      <c r="N32" s="92" t="s">
        <v>215</v>
      </c>
      <c r="O32" s="474"/>
    </row>
    <row r="33" ht="16.5" customHeight="1" spans="1:15">
      <c r="A33" s="92" t="s">
        <v>222</v>
      </c>
      <c r="B33" s="92">
        <v>1</v>
      </c>
      <c r="C33" s="92">
        <v>22</v>
      </c>
      <c r="D33" s="92" t="s">
        <v>17</v>
      </c>
      <c r="E33" s="469">
        <v>56</v>
      </c>
      <c r="F33" s="595">
        <f t="shared" si="8"/>
        <v>1232</v>
      </c>
      <c r="G33" s="469">
        <v>0</v>
      </c>
      <c r="H33" s="114">
        <f t="shared" si="9"/>
        <v>0</v>
      </c>
      <c r="I33" s="469">
        <v>60</v>
      </c>
      <c r="J33" s="534">
        <v>12</v>
      </c>
      <c r="K33" s="138">
        <f t="shared" si="7"/>
        <v>15840</v>
      </c>
      <c r="L33" s="535">
        <f t="shared" si="10"/>
        <v>17072</v>
      </c>
      <c r="M33" s="90"/>
      <c r="N33" s="469" t="s">
        <v>215</v>
      </c>
      <c r="O33" s="474"/>
    </row>
    <row r="34" ht="16.5" customHeight="1" spans="1:15">
      <c r="A34" s="469" t="s">
        <v>223</v>
      </c>
      <c r="B34" s="92">
        <v>2</v>
      </c>
      <c r="C34" s="92">
        <v>44</v>
      </c>
      <c r="D34" s="469" t="s">
        <v>17</v>
      </c>
      <c r="E34" s="469">
        <v>56</v>
      </c>
      <c r="F34" s="595">
        <f t="shared" si="8"/>
        <v>2464</v>
      </c>
      <c r="G34" s="469">
        <v>0</v>
      </c>
      <c r="H34" s="114">
        <f t="shared" si="9"/>
        <v>0</v>
      </c>
      <c r="I34" s="469">
        <v>60</v>
      </c>
      <c r="J34" s="534">
        <v>12</v>
      </c>
      <c r="K34" s="138">
        <f t="shared" si="7"/>
        <v>31680</v>
      </c>
      <c r="L34" s="535">
        <f t="shared" si="10"/>
        <v>34144</v>
      </c>
      <c r="M34" s="90"/>
      <c r="N34" s="469" t="s">
        <v>215</v>
      </c>
      <c r="O34" s="605"/>
    </row>
    <row r="35" ht="16.5" customHeight="1" spans="1:15">
      <c r="A35" s="469" t="s">
        <v>224</v>
      </c>
      <c r="B35" s="469">
        <v>1</v>
      </c>
      <c r="C35" s="469">
        <v>22</v>
      </c>
      <c r="D35" s="469" t="s">
        <v>17</v>
      </c>
      <c r="E35" s="469">
        <v>56</v>
      </c>
      <c r="F35" s="595">
        <f t="shared" si="8"/>
        <v>1232</v>
      </c>
      <c r="G35" s="469">
        <v>0</v>
      </c>
      <c r="H35" s="114">
        <f t="shared" si="9"/>
        <v>0</v>
      </c>
      <c r="I35" s="469">
        <v>60</v>
      </c>
      <c r="J35" s="534">
        <v>12</v>
      </c>
      <c r="K35" s="138">
        <f t="shared" si="7"/>
        <v>15840</v>
      </c>
      <c r="L35" s="535">
        <f t="shared" si="10"/>
        <v>17072</v>
      </c>
      <c r="M35" s="90"/>
      <c r="N35" s="469" t="s">
        <v>215</v>
      </c>
      <c r="O35" s="605"/>
    </row>
    <row r="36" ht="15.75" customHeight="1" spans="1:15">
      <c r="A36" s="469" t="s">
        <v>225</v>
      </c>
      <c r="B36" s="469">
        <v>1</v>
      </c>
      <c r="C36" s="469">
        <v>22</v>
      </c>
      <c r="D36" s="469" t="s">
        <v>17</v>
      </c>
      <c r="E36" s="469">
        <v>56</v>
      </c>
      <c r="F36" s="595">
        <f t="shared" si="8"/>
        <v>1232</v>
      </c>
      <c r="G36" s="469">
        <v>0</v>
      </c>
      <c r="H36" s="114">
        <f t="shared" si="9"/>
        <v>0</v>
      </c>
      <c r="I36" s="469">
        <v>60</v>
      </c>
      <c r="J36" s="534">
        <v>12</v>
      </c>
      <c r="K36" s="138">
        <f t="shared" si="7"/>
        <v>15840</v>
      </c>
      <c r="L36" s="535">
        <f t="shared" si="10"/>
        <v>17072</v>
      </c>
      <c r="M36" s="90"/>
      <c r="N36" s="469" t="s">
        <v>215</v>
      </c>
      <c r="O36" s="605"/>
    </row>
    <row r="37" s="593" customFormat="1" ht="15.75" customHeight="1" spans="1:15">
      <c r="A37" s="92" t="s">
        <v>226</v>
      </c>
      <c r="B37" s="92">
        <v>1</v>
      </c>
      <c r="C37" s="92">
        <v>22</v>
      </c>
      <c r="D37" s="92" t="s">
        <v>17</v>
      </c>
      <c r="E37" s="469">
        <v>56</v>
      </c>
      <c r="F37" s="595">
        <f t="shared" si="8"/>
        <v>1232</v>
      </c>
      <c r="G37" s="469">
        <v>0</v>
      </c>
      <c r="H37" s="114">
        <f t="shared" si="9"/>
        <v>0</v>
      </c>
      <c r="I37" s="469">
        <v>60</v>
      </c>
      <c r="J37" s="534">
        <v>12</v>
      </c>
      <c r="K37" s="138">
        <f t="shared" si="7"/>
        <v>15840</v>
      </c>
      <c r="L37" s="535">
        <f t="shared" si="10"/>
        <v>17072</v>
      </c>
      <c r="M37" s="90"/>
      <c r="N37" s="469" t="s">
        <v>215</v>
      </c>
      <c r="O37" s="605"/>
    </row>
    <row r="38" s="593" customFormat="1" ht="15.75" customHeight="1" spans="1:15">
      <c r="A38" s="469" t="s">
        <v>208</v>
      </c>
      <c r="B38" s="469">
        <v>1</v>
      </c>
      <c r="C38" s="469">
        <v>22</v>
      </c>
      <c r="D38" s="469" t="s">
        <v>17</v>
      </c>
      <c r="E38" s="469">
        <v>56</v>
      </c>
      <c r="F38" s="595">
        <f t="shared" si="8"/>
        <v>1232</v>
      </c>
      <c r="G38" s="469">
        <v>0</v>
      </c>
      <c r="H38" s="114">
        <f t="shared" si="9"/>
        <v>0</v>
      </c>
      <c r="I38" s="469">
        <v>60</v>
      </c>
      <c r="J38" s="534">
        <v>12</v>
      </c>
      <c r="K38" s="138">
        <f t="shared" si="7"/>
        <v>15840</v>
      </c>
      <c r="L38" s="535">
        <f t="shared" si="10"/>
        <v>17072</v>
      </c>
      <c r="M38" s="90"/>
      <c r="N38" s="469" t="s">
        <v>215</v>
      </c>
      <c r="O38" s="605"/>
    </row>
    <row r="39" ht="15.75" customHeight="1" spans="1:15">
      <c r="A39" s="596" t="s">
        <v>227</v>
      </c>
      <c r="B39" s="596">
        <v>1</v>
      </c>
      <c r="C39" s="596">
        <v>22</v>
      </c>
      <c r="D39" s="469" t="s">
        <v>17</v>
      </c>
      <c r="E39" s="469">
        <v>56</v>
      </c>
      <c r="F39" s="595">
        <f t="shared" si="8"/>
        <v>1232</v>
      </c>
      <c r="G39" s="469">
        <v>0</v>
      </c>
      <c r="H39" s="114">
        <f t="shared" si="9"/>
        <v>0</v>
      </c>
      <c r="I39" s="469">
        <v>60</v>
      </c>
      <c r="J39" s="534">
        <v>12</v>
      </c>
      <c r="K39" s="606">
        <f t="shared" si="7"/>
        <v>15840</v>
      </c>
      <c r="L39" s="535">
        <f t="shared" si="10"/>
        <v>17072</v>
      </c>
      <c r="M39" s="90"/>
      <c r="N39" s="469" t="s">
        <v>215</v>
      </c>
      <c r="O39" s="605"/>
    </row>
    <row r="40" ht="15.75" customHeight="1" spans="1:15">
      <c r="A40" s="469" t="s">
        <v>228</v>
      </c>
      <c r="B40" s="92">
        <v>1</v>
      </c>
      <c r="C40" s="469">
        <v>31.36</v>
      </c>
      <c r="D40" s="469" t="s">
        <v>17</v>
      </c>
      <c r="E40" s="469">
        <v>56</v>
      </c>
      <c r="F40" s="595">
        <f t="shared" si="8"/>
        <v>1756.16</v>
      </c>
      <c r="G40" s="469">
        <v>0</v>
      </c>
      <c r="H40" s="114">
        <f t="shared" si="9"/>
        <v>0</v>
      </c>
      <c r="I40" s="469">
        <v>60</v>
      </c>
      <c r="J40" s="534">
        <v>12</v>
      </c>
      <c r="K40" s="138">
        <f t="shared" si="7"/>
        <v>22579.2</v>
      </c>
      <c r="L40" s="535">
        <f t="shared" si="10"/>
        <v>24335.36</v>
      </c>
      <c r="M40" s="90"/>
      <c r="N40" s="469" t="s">
        <v>215</v>
      </c>
      <c r="O40" s="605"/>
    </row>
    <row r="41" ht="15.75" customHeight="1" spans="1:15">
      <c r="A41" s="469" t="s">
        <v>229</v>
      </c>
      <c r="B41" s="92">
        <v>1</v>
      </c>
      <c r="C41" s="469">
        <v>42.56</v>
      </c>
      <c r="D41" s="469" t="s">
        <v>230</v>
      </c>
      <c r="E41" s="469">
        <v>56</v>
      </c>
      <c r="F41" s="595">
        <f t="shared" si="8"/>
        <v>2383.36</v>
      </c>
      <c r="G41" s="469">
        <v>0</v>
      </c>
      <c r="H41" s="114">
        <f t="shared" si="9"/>
        <v>0</v>
      </c>
      <c r="I41" s="469">
        <v>60</v>
      </c>
      <c r="J41" s="534">
        <v>12</v>
      </c>
      <c r="K41" s="138">
        <f t="shared" si="7"/>
        <v>30643.2</v>
      </c>
      <c r="L41" s="535">
        <f t="shared" si="10"/>
        <v>33026.56</v>
      </c>
      <c r="M41" s="90"/>
      <c r="N41" s="469" t="s">
        <v>215</v>
      </c>
      <c r="O41" s="605"/>
    </row>
    <row r="42" s="61" customFormat="1" ht="15.75" customHeight="1" spans="1:15">
      <c r="A42" s="102" t="s">
        <v>171</v>
      </c>
      <c r="B42" s="102">
        <v>1</v>
      </c>
      <c r="C42" s="102">
        <v>15</v>
      </c>
      <c r="D42" s="102"/>
      <c r="E42" s="102">
        <v>0</v>
      </c>
      <c r="F42" s="114">
        <v>0</v>
      </c>
      <c r="G42" s="469">
        <v>0</v>
      </c>
      <c r="H42" s="114">
        <f t="shared" si="9"/>
        <v>0</v>
      </c>
      <c r="I42" s="102">
        <v>15</v>
      </c>
      <c r="J42" s="103">
        <v>12</v>
      </c>
      <c r="K42" s="90">
        <f t="shared" si="7"/>
        <v>2700</v>
      </c>
      <c r="L42" s="535">
        <f t="shared" si="10"/>
        <v>2700</v>
      </c>
      <c r="M42" s="90"/>
      <c r="N42" s="102" t="s">
        <v>215</v>
      </c>
      <c r="O42" s="406"/>
    </row>
    <row r="43" s="61" customFormat="1" ht="15.75" customHeight="1" spans="1:15">
      <c r="A43" s="426" t="s">
        <v>231</v>
      </c>
      <c r="B43" s="102">
        <v>1</v>
      </c>
      <c r="C43" s="102">
        <v>25</v>
      </c>
      <c r="D43" s="102" t="s">
        <v>17</v>
      </c>
      <c r="E43" s="102">
        <v>56</v>
      </c>
      <c r="F43" s="595">
        <f t="shared" ref="F43:F48" si="11">C43*E43</f>
        <v>1400</v>
      </c>
      <c r="G43" s="469">
        <v>0</v>
      </c>
      <c r="H43" s="114">
        <f t="shared" si="9"/>
        <v>0</v>
      </c>
      <c r="I43" s="469">
        <v>60</v>
      </c>
      <c r="J43" s="534">
        <v>12</v>
      </c>
      <c r="K43" s="90">
        <f t="shared" si="7"/>
        <v>18000</v>
      </c>
      <c r="L43" s="535">
        <f t="shared" si="10"/>
        <v>19400</v>
      </c>
      <c r="M43" s="90"/>
      <c r="N43" s="102" t="s">
        <v>215</v>
      </c>
      <c r="O43" s="406"/>
    </row>
    <row r="44" s="386" customFormat="1" ht="13.5" customHeight="1" spans="1:15">
      <c r="A44" s="597" t="s">
        <v>232</v>
      </c>
      <c r="B44" s="598">
        <v>1</v>
      </c>
      <c r="C44" s="348">
        <v>33</v>
      </c>
      <c r="D44" s="448" t="s">
        <v>17</v>
      </c>
      <c r="E44" s="107">
        <v>56</v>
      </c>
      <c r="F44" s="449">
        <f t="shared" si="11"/>
        <v>1848</v>
      </c>
      <c r="G44" s="450">
        <v>0</v>
      </c>
      <c r="H44" s="449">
        <v>0</v>
      </c>
      <c r="I44" s="450">
        <v>60</v>
      </c>
      <c r="J44" s="534">
        <v>12</v>
      </c>
      <c r="K44" s="138">
        <f t="shared" si="7"/>
        <v>23760</v>
      </c>
      <c r="L44" s="90">
        <f>K44+H44+F44</f>
        <v>25608</v>
      </c>
      <c r="M44" s="90"/>
      <c r="N44" s="102" t="s">
        <v>215</v>
      </c>
      <c r="O44" s="373"/>
    </row>
    <row r="45" customFormat="1" ht="14.25" customHeight="1" spans="1:15">
      <c r="A45" s="239" t="s">
        <v>233</v>
      </c>
      <c r="B45" s="102">
        <v>1</v>
      </c>
      <c r="C45" s="102">
        <v>22</v>
      </c>
      <c r="D45" s="110" t="s">
        <v>17</v>
      </c>
      <c r="E45" s="103">
        <v>56</v>
      </c>
      <c r="F45" s="90">
        <f t="shared" si="11"/>
        <v>1232</v>
      </c>
      <c r="G45" s="103">
        <v>0</v>
      </c>
      <c r="H45" s="90">
        <f t="shared" ref="H45:H48" si="12">C45*G45</f>
        <v>0</v>
      </c>
      <c r="I45" s="103">
        <v>60</v>
      </c>
      <c r="J45" s="103">
        <v>12</v>
      </c>
      <c r="K45" s="90">
        <f t="shared" si="7"/>
        <v>15840</v>
      </c>
      <c r="L45" s="90">
        <f>K45+H45+F45</f>
        <v>17072</v>
      </c>
      <c r="M45" s="90"/>
      <c r="N45" s="102" t="s">
        <v>234</v>
      </c>
      <c r="O45" s="411"/>
    </row>
    <row r="46" customFormat="1" ht="14.25" customHeight="1" spans="1:15">
      <c r="A46" s="239" t="s">
        <v>235</v>
      </c>
      <c r="B46" s="102">
        <v>1</v>
      </c>
      <c r="C46" s="102">
        <v>22</v>
      </c>
      <c r="D46" s="110" t="s">
        <v>17</v>
      </c>
      <c r="E46" s="103">
        <v>56</v>
      </c>
      <c r="F46" s="90">
        <f t="shared" si="11"/>
        <v>1232</v>
      </c>
      <c r="G46" s="103">
        <v>0</v>
      </c>
      <c r="H46" s="90">
        <f t="shared" si="12"/>
        <v>0</v>
      </c>
      <c r="I46" s="103">
        <v>60</v>
      </c>
      <c r="J46" s="103">
        <v>12</v>
      </c>
      <c r="K46" s="90">
        <f t="shared" si="7"/>
        <v>15840</v>
      </c>
      <c r="L46" s="90">
        <f>K46+H46+F46</f>
        <v>17072</v>
      </c>
      <c r="M46" s="90"/>
      <c r="N46" s="102" t="s">
        <v>234</v>
      </c>
      <c r="O46" s="411"/>
    </row>
    <row r="47" customFormat="1" ht="14.25" customHeight="1" spans="1:15">
      <c r="A47" s="102" t="s">
        <v>236</v>
      </c>
      <c r="B47" s="102">
        <v>1</v>
      </c>
      <c r="C47" s="102">
        <v>24</v>
      </c>
      <c r="D47" s="110" t="s">
        <v>17</v>
      </c>
      <c r="E47" s="103">
        <v>56</v>
      </c>
      <c r="F47" s="90">
        <f t="shared" si="11"/>
        <v>1344</v>
      </c>
      <c r="G47" s="103">
        <v>0</v>
      </c>
      <c r="H47" s="90">
        <f t="shared" si="12"/>
        <v>0</v>
      </c>
      <c r="I47" s="103">
        <v>60</v>
      </c>
      <c r="J47" s="103">
        <v>15</v>
      </c>
      <c r="K47" s="90">
        <f t="shared" si="7"/>
        <v>21600</v>
      </c>
      <c r="L47" s="90">
        <f>K47+H47+F47</f>
        <v>22944</v>
      </c>
      <c r="M47" s="90"/>
      <c r="N47" s="102" t="s">
        <v>215</v>
      </c>
      <c r="O47" s="411" t="s">
        <v>237</v>
      </c>
    </row>
    <row r="48" customFormat="1" ht="14.25" customHeight="1" spans="1:15">
      <c r="A48" s="102" t="s">
        <v>238</v>
      </c>
      <c r="B48" s="102">
        <v>1</v>
      </c>
      <c r="C48" s="102">
        <v>24</v>
      </c>
      <c r="D48" s="110" t="s">
        <v>17</v>
      </c>
      <c r="E48" s="103">
        <v>56</v>
      </c>
      <c r="F48" s="90">
        <f t="shared" si="11"/>
        <v>1344</v>
      </c>
      <c r="G48" s="103">
        <v>0</v>
      </c>
      <c r="H48" s="90">
        <f t="shared" si="12"/>
        <v>0</v>
      </c>
      <c r="I48" s="103">
        <v>60</v>
      </c>
      <c r="J48" s="103">
        <v>15</v>
      </c>
      <c r="K48" s="90">
        <f t="shared" si="7"/>
        <v>21600</v>
      </c>
      <c r="L48" s="90">
        <f>K48+H48+F48</f>
        <v>22944</v>
      </c>
      <c r="M48" s="90"/>
      <c r="N48" s="102" t="s">
        <v>215</v>
      </c>
      <c r="O48" s="411" t="s">
        <v>237</v>
      </c>
    </row>
    <row r="49" s="302" customFormat="1" ht="13.5" customHeight="1" spans="1:15">
      <c r="A49" s="307" t="s">
        <v>23</v>
      </c>
      <c r="B49" s="307"/>
      <c r="C49" s="307"/>
      <c r="D49" s="307"/>
      <c r="E49" s="397"/>
      <c r="F49" s="98">
        <f>SUM(F17:F48)</f>
        <v>65991.52</v>
      </c>
      <c r="G49" s="98"/>
      <c r="H49" s="98">
        <f>SUM(H27:H46)</f>
        <v>0</v>
      </c>
      <c r="I49" s="98"/>
      <c r="J49" s="98"/>
      <c r="K49" s="98">
        <f>SUM(K17:K48)</f>
        <v>743162.4</v>
      </c>
      <c r="L49" s="98">
        <f>SUM(L17:L48)</f>
        <v>809153.92</v>
      </c>
      <c r="M49" s="90"/>
      <c r="N49" s="102" t="s">
        <v>215</v>
      </c>
      <c r="O49" s="410"/>
    </row>
    <row r="50" s="61" customFormat="1" ht="15" customHeight="1" spans="1:15">
      <c r="A50" s="102" t="s">
        <v>239</v>
      </c>
      <c r="B50" s="102">
        <v>1</v>
      </c>
      <c r="C50" s="102">
        <v>22</v>
      </c>
      <c r="D50" s="102" t="s">
        <v>17</v>
      </c>
      <c r="E50" s="102">
        <v>56</v>
      </c>
      <c r="F50" s="114">
        <f>C50*E50</f>
        <v>1232</v>
      </c>
      <c r="G50" s="102">
        <v>0</v>
      </c>
      <c r="H50" s="114">
        <f t="shared" ref="H50:H54" si="13">C50*G50</f>
        <v>0</v>
      </c>
      <c r="I50" s="102">
        <v>60</v>
      </c>
      <c r="J50" s="103">
        <v>12</v>
      </c>
      <c r="K50" s="90">
        <f>C50*I50*J50</f>
        <v>15840</v>
      </c>
      <c r="L50" s="90">
        <f>F50+H50+K50</f>
        <v>17072</v>
      </c>
      <c r="M50" s="90"/>
      <c r="N50" s="102" t="s">
        <v>240</v>
      </c>
      <c r="O50" s="406"/>
    </row>
    <row r="51" s="61" customFormat="1" ht="15" customHeight="1" spans="1:15">
      <c r="A51" s="102" t="s">
        <v>241</v>
      </c>
      <c r="B51" s="102">
        <v>1</v>
      </c>
      <c r="C51" s="102">
        <v>22</v>
      </c>
      <c r="D51" s="102" t="s">
        <v>17</v>
      </c>
      <c r="E51" s="102">
        <v>56</v>
      </c>
      <c r="F51" s="114">
        <f>C51*E51</f>
        <v>1232</v>
      </c>
      <c r="G51" s="102">
        <v>0</v>
      </c>
      <c r="H51" s="114">
        <f t="shared" si="13"/>
        <v>0</v>
      </c>
      <c r="I51" s="102">
        <v>60</v>
      </c>
      <c r="J51" s="103">
        <v>12</v>
      </c>
      <c r="K51" s="90">
        <f>C51*I51*J51</f>
        <v>15840</v>
      </c>
      <c r="L51" s="90">
        <f>F51+H51+K51</f>
        <v>17072</v>
      </c>
      <c r="M51" s="90"/>
      <c r="N51" s="102" t="s">
        <v>240</v>
      </c>
      <c r="O51" s="406"/>
    </row>
    <row r="52" s="61" customFormat="1" ht="15" customHeight="1" spans="1:15">
      <c r="A52" s="102" t="s">
        <v>242</v>
      </c>
      <c r="B52" s="102">
        <v>1</v>
      </c>
      <c r="C52" s="102">
        <v>22</v>
      </c>
      <c r="D52" s="102" t="s">
        <v>27</v>
      </c>
      <c r="E52" s="102">
        <v>56</v>
      </c>
      <c r="F52" s="114">
        <f>C52*E52</f>
        <v>1232</v>
      </c>
      <c r="G52" s="102">
        <v>0</v>
      </c>
      <c r="H52" s="114">
        <f t="shared" si="13"/>
        <v>0</v>
      </c>
      <c r="I52" s="102">
        <v>60</v>
      </c>
      <c r="J52" s="103">
        <v>12</v>
      </c>
      <c r="K52" s="90">
        <f>C52*I52*J52</f>
        <v>15840</v>
      </c>
      <c r="L52" s="90">
        <f>F52+H52+K52</f>
        <v>17072</v>
      </c>
      <c r="M52" s="90"/>
      <c r="N52" s="102" t="s">
        <v>240</v>
      </c>
      <c r="O52" s="406"/>
    </row>
    <row r="53" s="61" customFormat="1" ht="15" customHeight="1" spans="1:15">
      <c r="A53" s="102" t="s">
        <v>243</v>
      </c>
      <c r="B53" s="102">
        <v>1</v>
      </c>
      <c r="C53" s="102">
        <v>22</v>
      </c>
      <c r="D53" s="102" t="s">
        <v>27</v>
      </c>
      <c r="E53" s="102">
        <v>56</v>
      </c>
      <c r="F53" s="114">
        <f>C53*E53</f>
        <v>1232</v>
      </c>
      <c r="G53" s="102">
        <v>0</v>
      </c>
      <c r="H53" s="114">
        <f t="shared" si="13"/>
        <v>0</v>
      </c>
      <c r="I53" s="102">
        <v>60</v>
      </c>
      <c r="J53" s="103">
        <v>12</v>
      </c>
      <c r="K53" s="90">
        <f>C53*I53*J53</f>
        <v>15840</v>
      </c>
      <c r="L53" s="90">
        <f>F53+H53+K53</f>
        <v>17072</v>
      </c>
      <c r="M53" s="90"/>
      <c r="N53" s="102" t="s">
        <v>240</v>
      </c>
      <c r="O53" s="406"/>
    </row>
    <row r="54" s="61" customFormat="1" ht="15" customHeight="1" spans="1:15">
      <c r="A54" s="102" t="s">
        <v>244</v>
      </c>
      <c r="B54" s="102">
        <v>1</v>
      </c>
      <c r="C54" s="102">
        <v>22</v>
      </c>
      <c r="D54" s="102" t="s">
        <v>27</v>
      </c>
      <c r="E54" s="102">
        <v>56</v>
      </c>
      <c r="F54" s="114">
        <f>C54*E54</f>
        <v>1232</v>
      </c>
      <c r="G54" s="102">
        <v>0</v>
      </c>
      <c r="H54" s="114">
        <f t="shared" si="13"/>
        <v>0</v>
      </c>
      <c r="I54" s="102">
        <v>60</v>
      </c>
      <c r="J54" s="103">
        <v>12</v>
      </c>
      <c r="K54" s="90">
        <f>C54*I54*J54</f>
        <v>15840</v>
      </c>
      <c r="L54" s="90">
        <f>F54+H54+K54</f>
        <v>17072</v>
      </c>
      <c r="M54" s="90"/>
      <c r="N54" s="102" t="s">
        <v>240</v>
      </c>
      <c r="O54" s="406"/>
    </row>
    <row r="55" s="302" customFormat="1" ht="15" customHeight="1" spans="1:15">
      <c r="A55" s="307" t="s">
        <v>23</v>
      </c>
      <c r="B55" s="307"/>
      <c r="C55" s="307"/>
      <c r="D55" s="307"/>
      <c r="E55" s="307"/>
      <c r="F55" s="316">
        <f>SUM(F50:F54)</f>
        <v>6160</v>
      </c>
      <c r="G55" s="307"/>
      <c r="H55" s="316"/>
      <c r="I55" s="307"/>
      <c r="J55" s="397"/>
      <c r="K55" s="98">
        <f>SUM(K50:K54)</f>
        <v>79200</v>
      </c>
      <c r="L55" s="98">
        <f>SUM(L50:L54)</f>
        <v>85360</v>
      </c>
      <c r="M55" s="90"/>
      <c r="N55" s="102" t="s">
        <v>240</v>
      </c>
      <c r="O55" s="407"/>
    </row>
    <row r="56" s="61" customFormat="1" ht="15" customHeight="1" spans="1:15">
      <c r="A56" s="599" t="s">
        <v>245</v>
      </c>
      <c r="B56" s="102">
        <v>1</v>
      </c>
      <c r="C56" s="102">
        <v>22</v>
      </c>
      <c r="D56" s="102" t="s">
        <v>17</v>
      </c>
      <c r="E56" s="102">
        <v>56</v>
      </c>
      <c r="F56" s="114">
        <f t="shared" ref="F56:F66" si="14">C56*E56</f>
        <v>1232</v>
      </c>
      <c r="G56" s="102">
        <v>0</v>
      </c>
      <c r="H56" s="114">
        <f t="shared" ref="H56:H65" si="15">C56*G56</f>
        <v>0</v>
      </c>
      <c r="I56" s="102">
        <v>60</v>
      </c>
      <c r="J56" s="103">
        <v>12</v>
      </c>
      <c r="K56" s="90">
        <f t="shared" ref="K56:K66" si="16">C56*I56*J56</f>
        <v>15840</v>
      </c>
      <c r="L56" s="90">
        <f t="shared" ref="L56:L66" si="17">F56+H56+K56</f>
        <v>17072</v>
      </c>
      <c r="M56" s="139"/>
      <c r="N56" s="92" t="s">
        <v>246</v>
      </c>
      <c r="O56" s="406"/>
    </row>
    <row r="57" s="61" customFormat="1" ht="15" customHeight="1" spans="1:15">
      <c r="A57" s="599" t="s">
        <v>247</v>
      </c>
      <c r="B57" s="102">
        <v>3</v>
      </c>
      <c r="C57" s="102">
        <v>66</v>
      </c>
      <c r="D57" s="102" t="s">
        <v>27</v>
      </c>
      <c r="E57" s="102">
        <v>56</v>
      </c>
      <c r="F57" s="114">
        <f t="shared" si="14"/>
        <v>3696</v>
      </c>
      <c r="G57" s="102">
        <v>0</v>
      </c>
      <c r="H57" s="114">
        <f t="shared" si="15"/>
        <v>0</v>
      </c>
      <c r="I57" s="102">
        <v>60</v>
      </c>
      <c r="J57" s="103">
        <v>12</v>
      </c>
      <c r="K57" s="90">
        <f t="shared" si="16"/>
        <v>47520</v>
      </c>
      <c r="L57" s="90">
        <f t="shared" si="17"/>
        <v>51216</v>
      </c>
      <c r="M57" s="139"/>
      <c r="N57" s="92" t="s">
        <v>246</v>
      </c>
      <c r="O57" s="406"/>
    </row>
    <row r="58" s="61" customFormat="1" ht="15" customHeight="1" spans="1:15">
      <c r="A58" s="600" t="s">
        <v>248</v>
      </c>
      <c r="B58" s="102">
        <v>0.5</v>
      </c>
      <c r="C58" s="102">
        <v>6.77</v>
      </c>
      <c r="D58" s="306" t="s">
        <v>249</v>
      </c>
      <c r="E58" s="102">
        <v>56</v>
      </c>
      <c r="F58" s="114">
        <f t="shared" si="14"/>
        <v>379.12</v>
      </c>
      <c r="G58" s="102">
        <v>0</v>
      </c>
      <c r="H58" s="114">
        <f t="shared" si="15"/>
        <v>0</v>
      </c>
      <c r="I58" s="102">
        <v>60</v>
      </c>
      <c r="J58" s="103">
        <v>12</v>
      </c>
      <c r="K58" s="90">
        <f t="shared" si="16"/>
        <v>4874.4</v>
      </c>
      <c r="L58" s="90">
        <f t="shared" si="17"/>
        <v>5253.52</v>
      </c>
      <c r="M58" s="139"/>
      <c r="N58" s="92" t="s">
        <v>246</v>
      </c>
      <c r="O58" s="406"/>
    </row>
    <row r="59" s="61" customFormat="1" ht="15" customHeight="1" spans="1:15">
      <c r="A59" s="599" t="s">
        <v>250</v>
      </c>
      <c r="B59" s="102">
        <v>1</v>
      </c>
      <c r="C59" s="102">
        <v>15</v>
      </c>
      <c r="D59" s="102" t="s">
        <v>17</v>
      </c>
      <c r="E59" s="102">
        <v>56</v>
      </c>
      <c r="F59" s="114">
        <f t="shared" si="14"/>
        <v>840</v>
      </c>
      <c r="G59" s="102">
        <v>0</v>
      </c>
      <c r="H59" s="114">
        <f t="shared" si="15"/>
        <v>0</v>
      </c>
      <c r="I59" s="102">
        <v>60</v>
      </c>
      <c r="J59" s="103">
        <v>12</v>
      </c>
      <c r="K59" s="90">
        <f t="shared" si="16"/>
        <v>10800</v>
      </c>
      <c r="L59" s="90">
        <f t="shared" si="17"/>
        <v>11640</v>
      </c>
      <c r="M59" s="139"/>
      <c r="N59" s="92" t="s">
        <v>246</v>
      </c>
      <c r="O59" s="406"/>
    </row>
    <row r="60" s="61" customFormat="1" ht="16.5" customHeight="1" spans="1:15">
      <c r="A60" s="599" t="s">
        <v>251</v>
      </c>
      <c r="B60" s="306">
        <v>3</v>
      </c>
      <c r="C60" s="306">
        <v>70.73</v>
      </c>
      <c r="D60" s="306"/>
      <c r="E60" s="102">
        <v>56</v>
      </c>
      <c r="F60" s="114">
        <f t="shared" si="14"/>
        <v>3960.88</v>
      </c>
      <c r="G60" s="102">
        <v>0</v>
      </c>
      <c r="H60" s="114">
        <f t="shared" si="15"/>
        <v>0</v>
      </c>
      <c r="I60" s="102">
        <v>60</v>
      </c>
      <c r="J60" s="103">
        <v>12</v>
      </c>
      <c r="K60" s="90">
        <f t="shared" si="16"/>
        <v>50925.6</v>
      </c>
      <c r="L60" s="90">
        <f t="shared" si="17"/>
        <v>54886.48</v>
      </c>
      <c r="M60" s="139"/>
      <c r="N60" s="92" t="s">
        <v>246</v>
      </c>
      <c r="O60" s="406"/>
    </row>
    <row r="61" s="302" customFormat="1" ht="16.5" customHeight="1" spans="1:15">
      <c r="A61" s="601" t="s">
        <v>23</v>
      </c>
      <c r="B61" s="118"/>
      <c r="C61" s="118"/>
      <c r="D61" s="118"/>
      <c r="E61" s="307"/>
      <c r="F61" s="316">
        <f>SUM(F56:F60)</f>
        <v>10108</v>
      </c>
      <c r="G61" s="307"/>
      <c r="H61" s="316"/>
      <c r="I61" s="307"/>
      <c r="J61" s="397"/>
      <c r="K61" s="98">
        <f>SUM(K56:K60)</f>
        <v>129960</v>
      </c>
      <c r="L61" s="98">
        <f>SUM(L56:L60)</f>
        <v>140068</v>
      </c>
      <c r="M61" s="139"/>
      <c r="N61" s="92" t="s">
        <v>246</v>
      </c>
      <c r="O61" s="473"/>
    </row>
    <row r="62" s="61" customFormat="1" ht="16.5" customHeight="1" spans="1:15">
      <c r="A62" s="102" t="s">
        <v>252</v>
      </c>
      <c r="B62" s="102">
        <v>1</v>
      </c>
      <c r="C62" s="102">
        <v>66</v>
      </c>
      <c r="D62" s="102" t="s">
        <v>17</v>
      </c>
      <c r="E62" s="102">
        <f>56*0.6</f>
        <v>33.6</v>
      </c>
      <c r="F62" s="413">
        <f>C62*E62</f>
        <v>2217.6</v>
      </c>
      <c r="G62" s="102">
        <v>0</v>
      </c>
      <c r="H62" s="114">
        <f>C62*G62</f>
        <v>0</v>
      </c>
      <c r="I62" s="102">
        <v>60</v>
      </c>
      <c r="J62" s="103">
        <v>12</v>
      </c>
      <c r="K62" s="114">
        <f>C62*I62*J62</f>
        <v>47520</v>
      </c>
      <c r="L62" s="114">
        <f>K62+H62+F62</f>
        <v>49737.6</v>
      </c>
      <c r="M62" s="90"/>
      <c r="N62" s="102" t="s">
        <v>246</v>
      </c>
      <c r="O62" s="406"/>
    </row>
    <row r="63" s="61" customFormat="1" ht="16.5" customHeight="1" spans="1:15">
      <c r="A63" s="599" t="s">
        <v>251</v>
      </c>
      <c r="B63" s="306">
        <v>0.5</v>
      </c>
      <c r="C63" s="306">
        <v>16.77</v>
      </c>
      <c r="D63" s="306"/>
      <c r="E63" s="102">
        <v>56</v>
      </c>
      <c r="F63" s="114">
        <f t="shared" si="14"/>
        <v>939.12</v>
      </c>
      <c r="G63" s="102">
        <v>0</v>
      </c>
      <c r="H63" s="114">
        <f t="shared" si="15"/>
        <v>0</v>
      </c>
      <c r="I63" s="102">
        <v>60</v>
      </c>
      <c r="J63" s="103">
        <v>12</v>
      </c>
      <c r="K63" s="90">
        <f t="shared" si="16"/>
        <v>12074.4</v>
      </c>
      <c r="L63" s="90">
        <f t="shared" si="17"/>
        <v>13013.52</v>
      </c>
      <c r="M63" s="90"/>
      <c r="N63" s="102" t="s">
        <v>246</v>
      </c>
      <c r="O63" s="406"/>
    </row>
    <row r="64" s="61" customFormat="1" ht="16.5" customHeight="1" spans="1:15">
      <c r="A64" s="600" t="s">
        <v>248</v>
      </c>
      <c r="B64" s="102">
        <v>0.5</v>
      </c>
      <c r="C64" s="102">
        <v>8.23</v>
      </c>
      <c r="D64" s="306" t="s">
        <v>249</v>
      </c>
      <c r="E64" s="102">
        <v>56</v>
      </c>
      <c r="F64" s="114">
        <f t="shared" si="14"/>
        <v>460.88</v>
      </c>
      <c r="G64" s="102">
        <v>0</v>
      </c>
      <c r="H64" s="114">
        <f t="shared" si="15"/>
        <v>0</v>
      </c>
      <c r="I64" s="102">
        <v>60</v>
      </c>
      <c r="J64" s="103">
        <v>12</v>
      </c>
      <c r="K64" s="90">
        <f t="shared" si="16"/>
        <v>5925.6</v>
      </c>
      <c r="L64" s="90">
        <f t="shared" si="17"/>
        <v>6386.48</v>
      </c>
      <c r="M64" s="90"/>
      <c r="N64" s="102" t="s">
        <v>246</v>
      </c>
      <c r="O64" s="406"/>
    </row>
    <row r="65" s="61" customFormat="1" ht="14.25" customHeight="1" spans="1:15">
      <c r="A65" s="102" t="s">
        <v>253</v>
      </c>
      <c r="B65" s="102">
        <v>2</v>
      </c>
      <c r="C65" s="102">
        <v>50</v>
      </c>
      <c r="D65" s="577"/>
      <c r="E65" s="102">
        <v>56</v>
      </c>
      <c r="F65" s="114">
        <f t="shared" si="14"/>
        <v>2800</v>
      </c>
      <c r="G65" s="102">
        <v>0</v>
      </c>
      <c r="H65" s="114">
        <f t="shared" si="15"/>
        <v>0</v>
      </c>
      <c r="I65" s="102">
        <v>60</v>
      </c>
      <c r="J65" s="103">
        <v>12</v>
      </c>
      <c r="K65" s="90">
        <f t="shared" si="16"/>
        <v>36000</v>
      </c>
      <c r="L65" s="90">
        <f t="shared" si="17"/>
        <v>38800</v>
      </c>
      <c r="M65" s="90"/>
      <c r="N65" s="102" t="s">
        <v>254</v>
      </c>
      <c r="O65" s="406"/>
    </row>
    <row r="66" s="61" customFormat="1" ht="14.25" customHeight="1" spans="1:15">
      <c r="A66" s="607" t="s">
        <v>255</v>
      </c>
      <c r="B66" s="102">
        <v>1</v>
      </c>
      <c r="C66" s="102">
        <v>25</v>
      </c>
      <c r="D66" s="577"/>
      <c r="E66" s="102">
        <v>56</v>
      </c>
      <c r="F66" s="114">
        <f t="shared" si="14"/>
        <v>1400</v>
      </c>
      <c r="G66" s="102">
        <v>0</v>
      </c>
      <c r="H66" s="114">
        <v>0</v>
      </c>
      <c r="I66" s="102">
        <v>60</v>
      </c>
      <c r="J66" s="103">
        <v>12</v>
      </c>
      <c r="K66" s="90">
        <f t="shared" si="16"/>
        <v>18000</v>
      </c>
      <c r="L66" s="90">
        <f t="shared" si="17"/>
        <v>19400</v>
      </c>
      <c r="M66" s="90"/>
      <c r="N66" s="102" t="s">
        <v>254</v>
      </c>
      <c r="O66" s="406"/>
    </row>
    <row r="67" s="302" customFormat="1" ht="14.25" customHeight="1" spans="1:15">
      <c r="A67" s="307" t="s">
        <v>23</v>
      </c>
      <c r="B67" s="307"/>
      <c r="C67" s="307"/>
      <c r="D67" s="307"/>
      <c r="E67" s="307"/>
      <c r="F67" s="316">
        <f>SUM(F62:F66)</f>
        <v>7817.6</v>
      </c>
      <c r="G67" s="307"/>
      <c r="H67" s="316"/>
      <c r="I67" s="307"/>
      <c r="J67" s="307"/>
      <c r="K67" s="316">
        <f>SUM(K62:K66)</f>
        <v>119520</v>
      </c>
      <c r="L67" s="316">
        <f>SUM(L62:L66)</f>
        <v>127337.6</v>
      </c>
      <c r="M67" s="90"/>
      <c r="N67" s="102" t="s">
        <v>246</v>
      </c>
      <c r="O67" s="407"/>
    </row>
    <row r="68" s="61" customFormat="1" ht="14.25" customHeight="1" spans="1:15">
      <c r="A68" s="102" t="s">
        <v>256</v>
      </c>
      <c r="B68" s="102">
        <v>1</v>
      </c>
      <c r="C68" s="102">
        <v>22</v>
      </c>
      <c r="D68" s="102" t="s">
        <v>17</v>
      </c>
      <c r="E68" s="102">
        <v>56</v>
      </c>
      <c r="F68" s="114">
        <f t="shared" ref="F68:F74" si="18">C68*E68</f>
        <v>1232</v>
      </c>
      <c r="G68" s="102">
        <v>0</v>
      </c>
      <c r="H68" s="114">
        <f t="shared" ref="H68:H73" si="19">C68*G68</f>
        <v>0</v>
      </c>
      <c r="I68" s="102">
        <v>60</v>
      </c>
      <c r="J68" s="103">
        <v>12</v>
      </c>
      <c r="K68" s="90">
        <f t="shared" ref="K68:K74" si="20">C68*I68*J68</f>
        <v>15840</v>
      </c>
      <c r="L68" s="90">
        <f t="shared" ref="L68:L74" si="21">F68+H68+K68</f>
        <v>17072</v>
      </c>
      <c r="M68" s="90"/>
      <c r="N68" s="102" t="s">
        <v>257</v>
      </c>
      <c r="O68" s="406"/>
    </row>
    <row r="69" s="61" customFormat="1" ht="14.25" customHeight="1" spans="1:15">
      <c r="A69" s="102" t="s">
        <v>258</v>
      </c>
      <c r="B69" s="102">
        <v>1</v>
      </c>
      <c r="C69" s="102">
        <v>22</v>
      </c>
      <c r="D69" s="102" t="s">
        <v>17</v>
      </c>
      <c r="E69" s="102">
        <v>56</v>
      </c>
      <c r="F69" s="114">
        <f t="shared" si="18"/>
        <v>1232</v>
      </c>
      <c r="G69" s="102">
        <v>0</v>
      </c>
      <c r="H69" s="114">
        <f t="shared" si="19"/>
        <v>0</v>
      </c>
      <c r="I69" s="102">
        <v>60</v>
      </c>
      <c r="J69" s="103">
        <v>12</v>
      </c>
      <c r="K69" s="90">
        <f t="shared" si="20"/>
        <v>15840</v>
      </c>
      <c r="L69" s="90">
        <f t="shared" si="21"/>
        <v>17072</v>
      </c>
      <c r="M69" s="90"/>
      <c r="N69" s="102" t="s">
        <v>257</v>
      </c>
      <c r="O69" s="406"/>
    </row>
    <row r="70" s="61" customFormat="1" ht="23.25" customHeight="1" spans="1:15">
      <c r="A70" s="304" t="s">
        <v>259</v>
      </c>
      <c r="B70" s="102">
        <v>2</v>
      </c>
      <c r="C70" s="102">
        <v>44</v>
      </c>
      <c r="D70" s="102" t="s">
        <v>31</v>
      </c>
      <c r="E70" s="102">
        <v>56</v>
      </c>
      <c r="F70" s="114">
        <f t="shared" si="18"/>
        <v>2464</v>
      </c>
      <c r="G70" s="102">
        <v>0</v>
      </c>
      <c r="H70" s="114">
        <f t="shared" si="19"/>
        <v>0</v>
      </c>
      <c r="I70" s="102">
        <v>60</v>
      </c>
      <c r="J70" s="103">
        <v>12</v>
      </c>
      <c r="K70" s="90">
        <f t="shared" si="20"/>
        <v>31680</v>
      </c>
      <c r="L70" s="90">
        <f t="shared" si="21"/>
        <v>34144</v>
      </c>
      <c r="M70" s="90"/>
      <c r="N70" s="102" t="s">
        <v>257</v>
      </c>
      <c r="O70" s="406"/>
    </row>
    <row r="71" s="61" customFormat="1" ht="15" customHeight="1" spans="1:15">
      <c r="A71" s="102" t="s">
        <v>260</v>
      </c>
      <c r="B71" s="102">
        <v>3</v>
      </c>
      <c r="C71" s="102">
        <v>75</v>
      </c>
      <c r="D71" s="102"/>
      <c r="E71" s="102">
        <v>56</v>
      </c>
      <c r="F71" s="114">
        <f t="shared" si="18"/>
        <v>4200</v>
      </c>
      <c r="G71" s="102">
        <v>0</v>
      </c>
      <c r="H71" s="114">
        <f t="shared" si="19"/>
        <v>0</v>
      </c>
      <c r="I71" s="102">
        <v>60</v>
      </c>
      <c r="J71" s="103">
        <v>12</v>
      </c>
      <c r="K71" s="90">
        <f t="shared" si="20"/>
        <v>54000</v>
      </c>
      <c r="L71" s="90">
        <f t="shared" si="21"/>
        <v>58200</v>
      </c>
      <c r="M71" s="90"/>
      <c r="N71" s="102" t="s">
        <v>257</v>
      </c>
      <c r="O71" s="406"/>
    </row>
    <row r="72" s="61" customFormat="1" ht="15" customHeight="1" spans="1:15">
      <c r="A72" s="102" t="s">
        <v>261</v>
      </c>
      <c r="B72" s="102">
        <v>1</v>
      </c>
      <c r="C72" s="102">
        <v>25</v>
      </c>
      <c r="D72" s="102"/>
      <c r="E72" s="102">
        <v>56</v>
      </c>
      <c r="F72" s="114">
        <f t="shared" si="18"/>
        <v>1400</v>
      </c>
      <c r="G72" s="102">
        <v>0</v>
      </c>
      <c r="H72" s="114">
        <f t="shared" si="19"/>
        <v>0</v>
      </c>
      <c r="I72" s="102">
        <v>60</v>
      </c>
      <c r="J72" s="103">
        <v>12</v>
      </c>
      <c r="K72" s="90">
        <f t="shared" si="20"/>
        <v>18000</v>
      </c>
      <c r="L72" s="90">
        <f t="shared" si="21"/>
        <v>19400</v>
      </c>
      <c r="M72" s="90"/>
      <c r="N72" s="102" t="s">
        <v>257</v>
      </c>
      <c r="O72" s="406"/>
    </row>
    <row r="73" s="61" customFormat="1" ht="15" customHeight="1" spans="1:15">
      <c r="A73" s="102" t="s">
        <v>262</v>
      </c>
      <c r="B73" s="102">
        <v>1</v>
      </c>
      <c r="C73" s="102">
        <v>25</v>
      </c>
      <c r="D73" s="102"/>
      <c r="E73" s="102">
        <v>56</v>
      </c>
      <c r="F73" s="114">
        <f t="shared" si="18"/>
        <v>1400</v>
      </c>
      <c r="G73" s="102">
        <v>0</v>
      </c>
      <c r="H73" s="114">
        <f t="shared" si="19"/>
        <v>0</v>
      </c>
      <c r="I73" s="102">
        <v>60</v>
      </c>
      <c r="J73" s="103">
        <v>12</v>
      </c>
      <c r="K73" s="90">
        <f t="shared" si="20"/>
        <v>18000</v>
      </c>
      <c r="L73" s="90">
        <f t="shared" si="21"/>
        <v>19400</v>
      </c>
      <c r="M73" s="90"/>
      <c r="N73" s="102" t="s">
        <v>257</v>
      </c>
      <c r="O73" s="406"/>
    </row>
    <row r="74" s="61" customFormat="1" ht="15" customHeight="1" spans="1:15">
      <c r="A74" s="102" t="s">
        <v>199</v>
      </c>
      <c r="B74" s="102">
        <v>1</v>
      </c>
      <c r="C74" s="102">
        <v>25</v>
      </c>
      <c r="D74" s="102"/>
      <c r="E74" s="102">
        <v>56</v>
      </c>
      <c r="F74" s="114">
        <f t="shared" si="18"/>
        <v>1400</v>
      </c>
      <c r="G74" s="102">
        <v>0</v>
      </c>
      <c r="H74" s="114">
        <f t="shared" ref="H74" si="22">C74*G74</f>
        <v>0</v>
      </c>
      <c r="I74" s="102">
        <v>60</v>
      </c>
      <c r="J74" s="103">
        <v>12</v>
      </c>
      <c r="K74" s="90">
        <f t="shared" si="20"/>
        <v>18000</v>
      </c>
      <c r="L74" s="90">
        <f t="shared" si="21"/>
        <v>19400</v>
      </c>
      <c r="M74" s="90"/>
      <c r="N74" s="102" t="s">
        <v>257</v>
      </c>
      <c r="O74" s="406"/>
    </row>
    <row r="75" s="302" customFormat="1" ht="15" customHeight="1" spans="1:15">
      <c r="A75" s="307" t="s">
        <v>23</v>
      </c>
      <c r="B75" s="307"/>
      <c r="C75" s="307"/>
      <c r="D75" s="307"/>
      <c r="E75" s="307"/>
      <c r="F75" s="316">
        <f>SUM(F68:F74)</f>
        <v>13328</v>
      </c>
      <c r="G75" s="316"/>
      <c r="H75" s="316"/>
      <c r="I75" s="316"/>
      <c r="J75" s="316"/>
      <c r="K75" s="316">
        <f>SUM(K68:K74)</f>
        <v>171360</v>
      </c>
      <c r="L75" s="316">
        <f>SUM(L68:L74)</f>
        <v>184688</v>
      </c>
      <c r="M75" s="90"/>
      <c r="N75" s="102" t="s">
        <v>257</v>
      </c>
      <c r="O75" s="407"/>
    </row>
    <row r="76" s="385" customFormat="1" ht="15" customHeight="1" spans="1:15">
      <c r="A76" s="458" t="s">
        <v>263</v>
      </c>
      <c r="B76" s="86">
        <v>1</v>
      </c>
      <c r="C76" s="86">
        <v>25</v>
      </c>
      <c r="D76" s="442" t="s">
        <v>17</v>
      </c>
      <c r="E76" s="86" t="s">
        <v>264</v>
      </c>
      <c r="F76" s="90">
        <f t="shared" ref="F76:F84" si="23">C76*E76</f>
        <v>1400</v>
      </c>
      <c r="G76" s="102">
        <v>0</v>
      </c>
      <c r="H76" s="114">
        <f>C76*G76</f>
        <v>0</v>
      </c>
      <c r="I76" s="86" t="s">
        <v>265</v>
      </c>
      <c r="J76" s="86" t="s">
        <v>266</v>
      </c>
      <c r="K76" s="138">
        <f t="shared" ref="K76:K84" si="24">C76*I76*J76</f>
        <v>18000</v>
      </c>
      <c r="L76" s="138">
        <f>K76+H76+F76</f>
        <v>19400</v>
      </c>
      <c r="M76" s="152"/>
      <c r="N76" s="306" t="s">
        <v>267</v>
      </c>
      <c r="O76" s="613"/>
    </row>
    <row r="77" s="61" customFormat="1" ht="15" customHeight="1" spans="1:15">
      <c r="A77" s="102" t="s">
        <v>268</v>
      </c>
      <c r="B77" s="102">
        <v>1</v>
      </c>
      <c r="C77" s="102">
        <v>22</v>
      </c>
      <c r="D77" s="102" t="s">
        <v>31</v>
      </c>
      <c r="E77" s="102">
        <v>56</v>
      </c>
      <c r="F77" s="114">
        <f t="shared" si="23"/>
        <v>1232</v>
      </c>
      <c r="G77" s="102">
        <v>0</v>
      </c>
      <c r="H77" s="114">
        <f>C77*G77</f>
        <v>0</v>
      </c>
      <c r="I77" s="102">
        <v>60</v>
      </c>
      <c r="J77" s="103">
        <v>12</v>
      </c>
      <c r="K77" s="90">
        <f t="shared" si="24"/>
        <v>15840</v>
      </c>
      <c r="L77" s="90">
        <f>K77+F77+H77</f>
        <v>17072</v>
      </c>
      <c r="M77" s="152"/>
      <c r="N77" s="306" t="s">
        <v>267</v>
      </c>
      <c r="O77" s="406"/>
    </row>
    <row r="78" s="61" customFormat="1" ht="15" customHeight="1" spans="1:15">
      <c r="A78" s="102" t="s">
        <v>269</v>
      </c>
      <c r="B78" s="102">
        <v>1</v>
      </c>
      <c r="C78" s="102">
        <v>22</v>
      </c>
      <c r="D78" s="102" t="s">
        <v>27</v>
      </c>
      <c r="E78" s="102">
        <v>56</v>
      </c>
      <c r="F78" s="114">
        <f t="shared" si="23"/>
        <v>1232</v>
      </c>
      <c r="G78" s="102">
        <v>0</v>
      </c>
      <c r="H78" s="114">
        <f>C78*G78</f>
        <v>0</v>
      </c>
      <c r="I78" s="102">
        <v>60</v>
      </c>
      <c r="J78" s="103">
        <v>12</v>
      </c>
      <c r="K78" s="90">
        <f t="shared" si="24"/>
        <v>15840</v>
      </c>
      <c r="L78" s="90">
        <f>K78+F78+H78</f>
        <v>17072</v>
      </c>
      <c r="M78" s="152"/>
      <c r="N78" s="306" t="s">
        <v>267</v>
      </c>
      <c r="O78" s="406"/>
    </row>
    <row r="79" s="385" customFormat="1" ht="15" customHeight="1" spans="1:15">
      <c r="A79" s="458" t="s">
        <v>270</v>
      </c>
      <c r="B79" s="102">
        <v>1</v>
      </c>
      <c r="C79" s="86">
        <v>25</v>
      </c>
      <c r="D79" s="102" t="s">
        <v>27</v>
      </c>
      <c r="E79" s="102">
        <v>56</v>
      </c>
      <c r="F79" s="90">
        <f t="shared" si="23"/>
        <v>1400</v>
      </c>
      <c r="G79" s="102">
        <v>0</v>
      </c>
      <c r="H79" s="114">
        <f>C79*G79</f>
        <v>0</v>
      </c>
      <c r="I79" s="102">
        <v>60</v>
      </c>
      <c r="J79" s="103">
        <v>12</v>
      </c>
      <c r="K79" s="90">
        <f t="shared" si="24"/>
        <v>18000</v>
      </c>
      <c r="L79" s="90">
        <f>F79+H79+K79</f>
        <v>19400</v>
      </c>
      <c r="M79" s="152"/>
      <c r="N79" s="306" t="s">
        <v>267</v>
      </c>
      <c r="O79" s="483"/>
    </row>
    <row r="80" s="385" customFormat="1" ht="15" customHeight="1" spans="1:15">
      <c r="A80" s="458" t="s">
        <v>271</v>
      </c>
      <c r="B80" s="102">
        <v>1</v>
      </c>
      <c r="C80" s="86">
        <v>25</v>
      </c>
      <c r="D80" s="102" t="s">
        <v>27</v>
      </c>
      <c r="E80" s="102">
        <v>56</v>
      </c>
      <c r="F80" s="90">
        <f t="shared" si="23"/>
        <v>1400</v>
      </c>
      <c r="G80" s="102">
        <v>0</v>
      </c>
      <c r="H80" s="114">
        <f>C80*G80</f>
        <v>0</v>
      </c>
      <c r="I80" s="102">
        <v>60</v>
      </c>
      <c r="J80" s="103">
        <v>12</v>
      </c>
      <c r="K80" s="90">
        <f t="shared" si="24"/>
        <v>18000</v>
      </c>
      <c r="L80" s="90">
        <f>F80+H80+K80</f>
        <v>19400</v>
      </c>
      <c r="M80" s="152"/>
      <c r="N80" s="306" t="s">
        <v>267</v>
      </c>
      <c r="O80" s="483"/>
    </row>
    <row r="81" s="61" customFormat="1" ht="15" customHeight="1" spans="1:15">
      <c r="A81" s="306" t="s">
        <v>272</v>
      </c>
      <c r="B81" s="306">
        <v>2</v>
      </c>
      <c r="C81" s="306">
        <v>44</v>
      </c>
      <c r="D81" s="306" t="s">
        <v>27</v>
      </c>
      <c r="E81" s="102">
        <v>56</v>
      </c>
      <c r="F81" s="114">
        <f t="shared" si="23"/>
        <v>2464</v>
      </c>
      <c r="G81" s="102">
        <v>0</v>
      </c>
      <c r="H81" s="114">
        <f t="shared" ref="H81:H84" si="25">C81*G81</f>
        <v>0</v>
      </c>
      <c r="I81" s="102">
        <v>60</v>
      </c>
      <c r="J81" s="103">
        <v>12</v>
      </c>
      <c r="K81" s="90">
        <f t="shared" si="24"/>
        <v>31680</v>
      </c>
      <c r="L81" s="90">
        <f>K81+F81+H81</f>
        <v>34144</v>
      </c>
      <c r="M81" s="152"/>
      <c r="N81" s="306" t="s">
        <v>273</v>
      </c>
      <c r="O81" s="406"/>
    </row>
    <row r="82" s="61" customFormat="1" ht="15" customHeight="1" spans="1:15">
      <c r="A82" s="306" t="s">
        <v>274</v>
      </c>
      <c r="B82" s="306">
        <v>1</v>
      </c>
      <c r="C82" s="306">
        <v>22</v>
      </c>
      <c r="D82" s="306" t="s">
        <v>27</v>
      </c>
      <c r="E82" s="102">
        <v>56</v>
      </c>
      <c r="F82" s="114">
        <f t="shared" si="23"/>
        <v>1232</v>
      </c>
      <c r="G82" s="102">
        <v>0</v>
      </c>
      <c r="H82" s="114">
        <f t="shared" si="25"/>
        <v>0</v>
      </c>
      <c r="I82" s="102">
        <v>60</v>
      </c>
      <c r="J82" s="103">
        <v>12</v>
      </c>
      <c r="K82" s="90">
        <f t="shared" si="24"/>
        <v>15840</v>
      </c>
      <c r="L82" s="90">
        <f>K82+F82+H82</f>
        <v>17072</v>
      </c>
      <c r="M82" s="152"/>
      <c r="N82" s="306" t="s">
        <v>273</v>
      </c>
      <c r="O82" s="406"/>
    </row>
    <row r="83" s="61" customFormat="1" ht="15" customHeight="1" spans="1:15">
      <c r="A83" s="102" t="s">
        <v>275</v>
      </c>
      <c r="B83" s="102">
        <v>2</v>
      </c>
      <c r="C83" s="102">
        <v>44</v>
      </c>
      <c r="D83" s="306" t="s">
        <v>27</v>
      </c>
      <c r="E83" s="102">
        <v>56</v>
      </c>
      <c r="F83" s="114">
        <f t="shared" si="23"/>
        <v>2464</v>
      </c>
      <c r="G83" s="102">
        <v>0</v>
      </c>
      <c r="H83" s="114">
        <f t="shared" si="25"/>
        <v>0</v>
      </c>
      <c r="I83" s="102">
        <v>60</v>
      </c>
      <c r="J83" s="103">
        <v>12</v>
      </c>
      <c r="K83" s="90">
        <f t="shared" si="24"/>
        <v>31680</v>
      </c>
      <c r="L83" s="90">
        <f>K83+F83+H83</f>
        <v>34144</v>
      </c>
      <c r="M83" s="152"/>
      <c r="N83" s="102" t="s">
        <v>273</v>
      </c>
      <c r="O83" s="150"/>
    </row>
    <row r="84" s="385" customFormat="1" ht="15" customHeight="1" spans="1:15">
      <c r="A84" s="458" t="s">
        <v>276</v>
      </c>
      <c r="B84" s="86">
        <v>1</v>
      </c>
      <c r="C84" s="86">
        <v>25</v>
      </c>
      <c r="D84" s="306" t="s">
        <v>27</v>
      </c>
      <c r="E84" s="86" t="s">
        <v>264</v>
      </c>
      <c r="F84" s="90">
        <f t="shared" si="23"/>
        <v>1400</v>
      </c>
      <c r="G84" s="102">
        <v>0</v>
      </c>
      <c r="H84" s="114">
        <f t="shared" si="25"/>
        <v>0</v>
      </c>
      <c r="I84" s="86" t="s">
        <v>265</v>
      </c>
      <c r="J84" s="86" t="s">
        <v>266</v>
      </c>
      <c r="K84" s="90">
        <f t="shared" si="24"/>
        <v>18000</v>
      </c>
      <c r="L84" s="90">
        <f>K84+H84+F84</f>
        <v>19400</v>
      </c>
      <c r="M84" s="152"/>
      <c r="N84" s="458" t="s">
        <v>273</v>
      </c>
      <c r="O84" s="483"/>
    </row>
    <row r="85" s="385" customFormat="1" ht="15.75" customHeight="1" spans="1:15">
      <c r="A85" s="307" t="s">
        <v>23</v>
      </c>
      <c r="B85" s="398"/>
      <c r="C85" s="608"/>
      <c r="D85" s="609"/>
      <c r="E85" s="398"/>
      <c r="F85" s="98">
        <f>SUM(F76:F84)</f>
        <v>14224</v>
      </c>
      <c r="G85" s="307"/>
      <c r="H85" s="316"/>
      <c r="I85" s="307"/>
      <c r="J85" s="397"/>
      <c r="K85" s="98">
        <f>SUM(K76:K84)</f>
        <v>182880</v>
      </c>
      <c r="L85" s="98">
        <f>SUM(L76:L84)</f>
        <v>197104</v>
      </c>
      <c r="M85" s="152"/>
      <c r="N85" s="458" t="s">
        <v>277</v>
      </c>
      <c r="O85" s="613"/>
    </row>
    <row r="86" s="61" customFormat="1" ht="15.75" customHeight="1" spans="1:15">
      <c r="A86" s="102" t="s">
        <v>278</v>
      </c>
      <c r="B86" s="102">
        <v>1</v>
      </c>
      <c r="C86" s="102">
        <v>22</v>
      </c>
      <c r="D86" s="102" t="s">
        <v>17</v>
      </c>
      <c r="E86" s="102">
        <v>56</v>
      </c>
      <c r="F86" s="114">
        <f t="shared" ref="F86:F89" si="26">C86*E86</f>
        <v>1232</v>
      </c>
      <c r="G86" s="102">
        <v>0</v>
      </c>
      <c r="H86" s="114">
        <f t="shared" ref="H86:H89" si="27">C86*G86</f>
        <v>0</v>
      </c>
      <c r="I86" s="102">
        <v>60</v>
      </c>
      <c r="J86" s="103">
        <v>12</v>
      </c>
      <c r="K86" s="90">
        <f t="shared" ref="K86:K89" si="28">C86*I86*J86</f>
        <v>15840</v>
      </c>
      <c r="L86" s="90">
        <f t="shared" ref="L86:L89" si="29">F86+H86+K86</f>
        <v>17072</v>
      </c>
      <c r="M86" s="90"/>
      <c r="N86" s="102" t="s">
        <v>279</v>
      </c>
      <c r="O86" s="406"/>
    </row>
    <row r="87" s="61" customFormat="1" ht="15.75" customHeight="1" spans="1:15">
      <c r="A87" s="102" t="s">
        <v>242</v>
      </c>
      <c r="B87" s="102">
        <v>1</v>
      </c>
      <c r="C87" s="102">
        <v>22</v>
      </c>
      <c r="D87" s="102" t="s">
        <v>27</v>
      </c>
      <c r="E87" s="102">
        <v>56</v>
      </c>
      <c r="F87" s="114">
        <f t="shared" si="26"/>
        <v>1232</v>
      </c>
      <c r="G87" s="102">
        <v>0</v>
      </c>
      <c r="H87" s="114">
        <f t="shared" si="27"/>
        <v>0</v>
      </c>
      <c r="I87" s="102">
        <v>60</v>
      </c>
      <c r="J87" s="103">
        <v>12</v>
      </c>
      <c r="K87" s="90">
        <f t="shared" si="28"/>
        <v>15840</v>
      </c>
      <c r="L87" s="90">
        <f t="shared" si="29"/>
        <v>17072</v>
      </c>
      <c r="M87" s="90"/>
      <c r="N87" s="102" t="s">
        <v>279</v>
      </c>
      <c r="O87" s="406"/>
    </row>
    <row r="88" s="61" customFormat="1" ht="15.75" customHeight="1" spans="1:15">
      <c r="A88" s="102" t="s">
        <v>243</v>
      </c>
      <c r="B88" s="102">
        <v>1</v>
      </c>
      <c r="C88" s="102">
        <v>22</v>
      </c>
      <c r="D88" s="102" t="s">
        <v>27</v>
      </c>
      <c r="E88" s="102">
        <v>56</v>
      </c>
      <c r="F88" s="114">
        <f t="shared" si="26"/>
        <v>1232</v>
      </c>
      <c r="G88" s="102">
        <v>0</v>
      </c>
      <c r="H88" s="114">
        <f t="shared" si="27"/>
        <v>0</v>
      </c>
      <c r="I88" s="102">
        <v>60</v>
      </c>
      <c r="J88" s="103">
        <v>12</v>
      </c>
      <c r="K88" s="90">
        <f t="shared" si="28"/>
        <v>15840</v>
      </c>
      <c r="L88" s="90">
        <f t="shared" si="29"/>
        <v>17072</v>
      </c>
      <c r="M88" s="90"/>
      <c r="N88" s="102" t="s">
        <v>279</v>
      </c>
      <c r="O88" s="406"/>
    </row>
    <row r="89" s="61" customFormat="1" ht="15.75" customHeight="1" spans="1:15">
      <c r="A89" s="102" t="s">
        <v>280</v>
      </c>
      <c r="B89" s="102">
        <v>2</v>
      </c>
      <c r="C89" s="102">
        <v>24.2</v>
      </c>
      <c r="D89" s="102"/>
      <c r="E89" s="102">
        <v>56</v>
      </c>
      <c r="F89" s="114">
        <f t="shared" si="26"/>
        <v>1355.2</v>
      </c>
      <c r="G89" s="102">
        <v>0</v>
      </c>
      <c r="H89" s="114">
        <f t="shared" si="27"/>
        <v>0</v>
      </c>
      <c r="I89" s="102">
        <v>60</v>
      </c>
      <c r="J89" s="103">
        <v>12</v>
      </c>
      <c r="K89" s="90">
        <f t="shared" si="28"/>
        <v>17424</v>
      </c>
      <c r="L89" s="90">
        <f t="shared" si="29"/>
        <v>18779.2</v>
      </c>
      <c r="M89" s="90"/>
      <c r="N89" s="102" t="s">
        <v>279</v>
      </c>
      <c r="O89" s="406"/>
    </row>
    <row r="90" s="61" customFormat="1" ht="15.75" customHeight="1" spans="1:15">
      <c r="A90" s="307" t="s">
        <v>23</v>
      </c>
      <c r="B90" s="398"/>
      <c r="C90" s="398"/>
      <c r="D90" s="398"/>
      <c r="E90" s="398"/>
      <c r="F90" s="316">
        <f>SUM(F86:F89)</f>
        <v>5051.2</v>
      </c>
      <c r="G90" s="307"/>
      <c r="H90" s="316"/>
      <c r="I90" s="307"/>
      <c r="J90" s="397"/>
      <c r="K90" s="98">
        <f>SUM(K86:K89)</f>
        <v>64944</v>
      </c>
      <c r="L90" s="98">
        <f>SUM(L86:L89)</f>
        <v>69995.2</v>
      </c>
      <c r="M90" s="90"/>
      <c r="N90" s="102" t="s">
        <v>279</v>
      </c>
      <c r="O90" s="406"/>
    </row>
    <row r="91" s="61" customFormat="1" ht="15.75" customHeight="1" spans="1:15">
      <c r="A91" s="102" t="s">
        <v>280</v>
      </c>
      <c r="B91" s="102"/>
      <c r="C91" s="102">
        <v>25.8</v>
      </c>
      <c r="D91" s="102"/>
      <c r="E91" s="102">
        <v>56</v>
      </c>
      <c r="F91" s="114">
        <f>C91*E91</f>
        <v>1444.8</v>
      </c>
      <c r="G91" s="102"/>
      <c r="H91" s="114"/>
      <c r="I91" s="102">
        <v>60</v>
      </c>
      <c r="J91" s="103">
        <v>12</v>
      </c>
      <c r="K91" s="90">
        <f>C91*I91*J91</f>
        <v>18576</v>
      </c>
      <c r="L91" s="90">
        <f>F91+H91+K91</f>
        <v>20020.8</v>
      </c>
      <c r="M91" s="152"/>
      <c r="N91" s="102" t="s">
        <v>279</v>
      </c>
      <c r="O91" s="406"/>
    </row>
    <row r="92" s="61" customFormat="1" ht="15.75" customHeight="1" spans="1:15">
      <c r="A92" s="307" t="s">
        <v>23</v>
      </c>
      <c r="B92" s="398"/>
      <c r="C92" s="398"/>
      <c r="D92" s="398"/>
      <c r="E92" s="398"/>
      <c r="F92" s="316">
        <f>SUM(F91:F91)</f>
        <v>1444.8</v>
      </c>
      <c r="G92" s="307"/>
      <c r="H92" s="316"/>
      <c r="I92" s="307"/>
      <c r="J92" s="397"/>
      <c r="K92" s="98">
        <f>SUM(K91:K91)</f>
        <v>18576</v>
      </c>
      <c r="L92" s="98">
        <f>SUM(L91:L91)</f>
        <v>20020.8</v>
      </c>
      <c r="M92" s="152"/>
      <c r="N92" s="102" t="s">
        <v>279</v>
      </c>
      <c r="O92" s="406"/>
    </row>
    <row r="93" s="61" customFormat="1" ht="15.75" customHeight="1" spans="1:15">
      <c r="A93" s="102" t="s">
        <v>281</v>
      </c>
      <c r="B93" s="102">
        <v>2</v>
      </c>
      <c r="C93" s="102">
        <v>50</v>
      </c>
      <c r="D93" s="102" t="s">
        <v>17</v>
      </c>
      <c r="E93" s="102">
        <v>56</v>
      </c>
      <c r="F93" s="114">
        <f>C93*E93</f>
        <v>2800</v>
      </c>
      <c r="G93" s="102">
        <v>0</v>
      </c>
      <c r="H93" s="114">
        <f t="shared" ref="H93:H95" si="30">C93*G93</f>
        <v>0</v>
      </c>
      <c r="I93" s="102">
        <v>60</v>
      </c>
      <c r="J93" s="103">
        <v>12</v>
      </c>
      <c r="K93" s="90">
        <f>C93*I93*J93</f>
        <v>36000</v>
      </c>
      <c r="L93" s="90">
        <f>F93+H93+K93</f>
        <v>38800</v>
      </c>
      <c r="M93" s="90"/>
      <c r="N93" s="102" t="s">
        <v>282</v>
      </c>
      <c r="O93" s="406"/>
    </row>
    <row r="94" s="61" customFormat="1" ht="15.75" customHeight="1" spans="1:15">
      <c r="A94" s="102" t="s">
        <v>283</v>
      </c>
      <c r="B94" s="102">
        <v>1</v>
      </c>
      <c r="C94" s="102">
        <v>7.5</v>
      </c>
      <c r="D94" s="102" t="s">
        <v>17</v>
      </c>
      <c r="E94" s="102">
        <v>56</v>
      </c>
      <c r="F94" s="114">
        <f>C94*E94</f>
        <v>420</v>
      </c>
      <c r="G94" s="102">
        <v>0</v>
      </c>
      <c r="H94" s="114">
        <f t="shared" si="30"/>
        <v>0</v>
      </c>
      <c r="I94" s="102">
        <v>60</v>
      </c>
      <c r="J94" s="103">
        <v>12</v>
      </c>
      <c r="K94" s="90">
        <f>C94*I94*J94</f>
        <v>5400</v>
      </c>
      <c r="L94" s="90">
        <f>F94+H94+K94</f>
        <v>5820</v>
      </c>
      <c r="M94" s="90"/>
      <c r="N94" s="102" t="s">
        <v>282</v>
      </c>
      <c r="O94" s="406"/>
    </row>
    <row r="95" s="61" customFormat="1" ht="15.75" customHeight="1" spans="1:15">
      <c r="A95" s="102" t="s">
        <v>213</v>
      </c>
      <c r="B95" s="102">
        <v>0.5</v>
      </c>
      <c r="C95" s="102">
        <v>7.5</v>
      </c>
      <c r="D95" s="102" t="s">
        <v>17</v>
      </c>
      <c r="E95" s="102">
        <v>56</v>
      </c>
      <c r="F95" s="114">
        <f>C95*E95</f>
        <v>420</v>
      </c>
      <c r="G95" s="102">
        <v>0</v>
      </c>
      <c r="H95" s="114">
        <f t="shared" si="30"/>
        <v>0</v>
      </c>
      <c r="I95" s="102">
        <v>60</v>
      </c>
      <c r="J95" s="103">
        <v>12</v>
      </c>
      <c r="K95" s="90">
        <f>C95*I95*J95</f>
        <v>5400</v>
      </c>
      <c r="L95" s="90">
        <f>F95+H95+K95</f>
        <v>5820</v>
      </c>
      <c r="M95" s="90"/>
      <c r="N95" s="102" t="s">
        <v>282</v>
      </c>
      <c r="O95" s="406"/>
    </row>
    <row r="96" s="302" customFormat="1" ht="14.25" customHeight="1" spans="1:15">
      <c r="A96" s="307" t="s">
        <v>23</v>
      </c>
      <c r="B96" s="118"/>
      <c r="C96" s="118"/>
      <c r="D96" s="118"/>
      <c r="E96" s="307"/>
      <c r="F96" s="316">
        <f>SUM(F93:F95)</f>
        <v>3640</v>
      </c>
      <c r="G96" s="307"/>
      <c r="H96" s="316"/>
      <c r="I96" s="307"/>
      <c r="J96" s="397"/>
      <c r="K96" s="98">
        <f>SUM(K93:K95)</f>
        <v>46800</v>
      </c>
      <c r="L96" s="98">
        <f>SUM(L93:L95)</f>
        <v>50440</v>
      </c>
      <c r="M96" s="90"/>
      <c r="N96" s="102" t="s">
        <v>282</v>
      </c>
      <c r="O96" s="407"/>
    </row>
    <row r="97" s="61" customFormat="1" ht="14.25" customHeight="1" spans="1:15">
      <c r="A97" s="102" t="s">
        <v>284</v>
      </c>
      <c r="B97" s="102">
        <v>2</v>
      </c>
      <c r="C97" s="306">
        <v>44</v>
      </c>
      <c r="D97" s="102" t="s">
        <v>27</v>
      </c>
      <c r="E97" s="102">
        <v>56</v>
      </c>
      <c r="F97" s="114">
        <f t="shared" ref="F97:F103" si="31">C97*E97</f>
        <v>2464</v>
      </c>
      <c r="G97" s="102">
        <v>0</v>
      </c>
      <c r="H97" s="114">
        <f t="shared" ref="H97:H103" si="32">C97*G97</f>
        <v>0</v>
      </c>
      <c r="I97" s="102">
        <v>60</v>
      </c>
      <c r="J97" s="103">
        <v>12</v>
      </c>
      <c r="K97" s="90">
        <f t="shared" ref="K97:K103" si="33">C97*I97*J97</f>
        <v>31680</v>
      </c>
      <c r="L97" s="90">
        <f t="shared" ref="L97:L103" si="34">F97+H97+K97</f>
        <v>34144</v>
      </c>
      <c r="M97" s="614"/>
      <c r="N97" s="102" t="s">
        <v>285</v>
      </c>
      <c r="O97" s="406"/>
    </row>
    <row r="98" s="61" customFormat="1" ht="14.25" customHeight="1" spans="1:15">
      <c r="A98" s="102" t="s">
        <v>286</v>
      </c>
      <c r="B98" s="102">
        <v>2</v>
      </c>
      <c r="C98" s="102">
        <v>44</v>
      </c>
      <c r="D98" s="102" t="s">
        <v>17</v>
      </c>
      <c r="E98" s="102">
        <v>56</v>
      </c>
      <c r="F98" s="114">
        <f t="shared" si="31"/>
        <v>2464</v>
      </c>
      <c r="G98" s="102">
        <v>0</v>
      </c>
      <c r="H98" s="114">
        <f t="shared" si="32"/>
        <v>0</v>
      </c>
      <c r="I98" s="102">
        <v>60</v>
      </c>
      <c r="J98" s="103">
        <v>12</v>
      </c>
      <c r="K98" s="90">
        <f t="shared" si="33"/>
        <v>31680</v>
      </c>
      <c r="L98" s="90">
        <f t="shared" si="34"/>
        <v>34144</v>
      </c>
      <c r="M98" s="614"/>
      <c r="N98" s="102" t="s">
        <v>285</v>
      </c>
      <c r="O98" s="406"/>
    </row>
    <row r="99" s="61" customFormat="1" ht="14.25" customHeight="1" spans="1:15">
      <c r="A99" s="102" t="s">
        <v>287</v>
      </c>
      <c r="B99" s="102">
        <v>2</v>
      </c>
      <c r="C99" s="102">
        <v>44</v>
      </c>
      <c r="D99" s="102" t="s">
        <v>27</v>
      </c>
      <c r="E99" s="102">
        <v>56</v>
      </c>
      <c r="F99" s="114">
        <f t="shared" si="31"/>
        <v>2464</v>
      </c>
      <c r="G99" s="102">
        <v>0</v>
      </c>
      <c r="H99" s="114">
        <f t="shared" si="32"/>
        <v>0</v>
      </c>
      <c r="I99" s="102">
        <v>60</v>
      </c>
      <c r="J99" s="103">
        <v>12</v>
      </c>
      <c r="K99" s="90">
        <f t="shared" si="33"/>
        <v>31680</v>
      </c>
      <c r="L99" s="90">
        <f t="shared" si="34"/>
        <v>34144</v>
      </c>
      <c r="M99" s="614"/>
      <c r="N99" s="102" t="s">
        <v>285</v>
      </c>
      <c r="O99" s="406"/>
    </row>
    <row r="100" s="61" customFormat="1" ht="14.25" customHeight="1" spans="1:15">
      <c r="A100" s="102" t="s">
        <v>288</v>
      </c>
      <c r="B100" s="102">
        <v>2</v>
      </c>
      <c r="C100" s="102">
        <v>44</v>
      </c>
      <c r="D100" s="102" t="s">
        <v>17</v>
      </c>
      <c r="E100" s="102">
        <v>56</v>
      </c>
      <c r="F100" s="114">
        <f t="shared" si="31"/>
        <v>2464</v>
      </c>
      <c r="G100" s="102">
        <v>0</v>
      </c>
      <c r="H100" s="114">
        <f t="shared" si="32"/>
        <v>0</v>
      </c>
      <c r="I100" s="102">
        <v>60</v>
      </c>
      <c r="J100" s="103">
        <v>12</v>
      </c>
      <c r="K100" s="90">
        <f t="shared" si="33"/>
        <v>31680</v>
      </c>
      <c r="L100" s="90">
        <f t="shared" si="34"/>
        <v>34144</v>
      </c>
      <c r="M100" s="614"/>
      <c r="N100" s="102" t="s">
        <v>285</v>
      </c>
      <c r="O100" s="406"/>
    </row>
    <row r="101" s="61" customFormat="1" ht="14.25" customHeight="1" spans="1:15">
      <c r="A101" s="102" t="s">
        <v>289</v>
      </c>
      <c r="B101" s="102">
        <v>2</v>
      </c>
      <c r="C101" s="102">
        <v>44</v>
      </c>
      <c r="D101" s="102" t="s">
        <v>31</v>
      </c>
      <c r="E101" s="102">
        <v>56</v>
      </c>
      <c r="F101" s="114">
        <f t="shared" si="31"/>
        <v>2464</v>
      </c>
      <c r="G101" s="102">
        <v>0</v>
      </c>
      <c r="H101" s="114">
        <f t="shared" si="32"/>
        <v>0</v>
      </c>
      <c r="I101" s="102">
        <v>60</v>
      </c>
      <c r="J101" s="102">
        <v>12</v>
      </c>
      <c r="K101" s="114">
        <f t="shared" si="33"/>
        <v>31680</v>
      </c>
      <c r="L101" s="114">
        <f t="shared" si="34"/>
        <v>34144</v>
      </c>
      <c r="M101" s="614"/>
      <c r="N101" s="102" t="s">
        <v>285</v>
      </c>
      <c r="O101" s="411"/>
    </row>
    <row r="102" s="61" customFormat="1" ht="14.25" customHeight="1" spans="1:15">
      <c r="A102" s="102" t="s">
        <v>290</v>
      </c>
      <c r="B102" s="102">
        <v>3.3</v>
      </c>
      <c r="C102" s="102">
        <v>74</v>
      </c>
      <c r="D102" s="102"/>
      <c r="E102" s="102">
        <v>56</v>
      </c>
      <c r="F102" s="114">
        <f t="shared" si="31"/>
        <v>4144</v>
      </c>
      <c r="G102" s="102">
        <v>0</v>
      </c>
      <c r="H102" s="114">
        <f t="shared" si="32"/>
        <v>0</v>
      </c>
      <c r="I102" s="102">
        <v>60</v>
      </c>
      <c r="J102" s="103">
        <v>12</v>
      </c>
      <c r="K102" s="90">
        <f t="shared" si="33"/>
        <v>53280</v>
      </c>
      <c r="L102" s="90">
        <f t="shared" si="34"/>
        <v>57424</v>
      </c>
      <c r="M102" s="614"/>
      <c r="N102" s="102" t="s">
        <v>285</v>
      </c>
      <c r="O102" s="406"/>
    </row>
    <row r="103" s="61" customFormat="1" ht="16.5" customHeight="1" spans="1:15">
      <c r="A103" s="102" t="s">
        <v>291</v>
      </c>
      <c r="B103" s="102">
        <v>1</v>
      </c>
      <c r="C103" s="102">
        <v>22</v>
      </c>
      <c r="D103" s="102"/>
      <c r="E103" s="102">
        <v>56</v>
      </c>
      <c r="F103" s="114">
        <f t="shared" si="31"/>
        <v>1232</v>
      </c>
      <c r="G103" s="102">
        <v>0</v>
      </c>
      <c r="H103" s="114">
        <f t="shared" si="32"/>
        <v>0</v>
      </c>
      <c r="I103" s="102">
        <v>60</v>
      </c>
      <c r="J103" s="103">
        <v>12</v>
      </c>
      <c r="K103" s="90">
        <f t="shared" si="33"/>
        <v>15840</v>
      </c>
      <c r="L103" s="90">
        <f t="shared" si="34"/>
        <v>17072</v>
      </c>
      <c r="M103" s="614"/>
      <c r="N103" s="102" t="s">
        <v>285</v>
      </c>
      <c r="O103" s="406"/>
    </row>
    <row r="104" s="61" customFormat="1" ht="16.5" customHeight="1" spans="1:15">
      <c r="A104" s="307" t="s">
        <v>23</v>
      </c>
      <c r="B104" s="398"/>
      <c r="C104" s="398"/>
      <c r="D104" s="398"/>
      <c r="E104" s="398"/>
      <c r="F104" s="316">
        <f>SUM(F97:F103)</f>
        <v>17696</v>
      </c>
      <c r="G104" s="307"/>
      <c r="H104" s="316"/>
      <c r="I104" s="307"/>
      <c r="J104" s="397"/>
      <c r="K104" s="98">
        <f>SUM(K97:K103)</f>
        <v>227520</v>
      </c>
      <c r="L104" s="98">
        <f>SUM(L97:L103)</f>
        <v>245216</v>
      </c>
      <c r="M104" s="614"/>
      <c r="N104" s="102" t="s">
        <v>285</v>
      </c>
      <c r="O104" s="406"/>
    </row>
    <row r="105" s="61" customFormat="1" ht="16.5" customHeight="1" spans="1:15">
      <c r="A105" s="102" t="s">
        <v>292</v>
      </c>
      <c r="B105" s="102">
        <v>1</v>
      </c>
      <c r="C105" s="102">
        <v>22</v>
      </c>
      <c r="D105" s="102" t="s">
        <v>17</v>
      </c>
      <c r="E105" s="102">
        <v>56</v>
      </c>
      <c r="F105" s="114">
        <f>C105*E105</f>
        <v>1232</v>
      </c>
      <c r="G105" s="102">
        <v>0</v>
      </c>
      <c r="H105" s="114">
        <f>C105*G105</f>
        <v>0</v>
      </c>
      <c r="I105" s="102">
        <v>60</v>
      </c>
      <c r="J105" s="103">
        <v>12</v>
      </c>
      <c r="K105" s="90">
        <f>C105*I105*J105</f>
        <v>15840</v>
      </c>
      <c r="L105" s="90">
        <f>F105+H105+K105</f>
        <v>17072</v>
      </c>
      <c r="M105" s="615"/>
      <c r="N105" s="102" t="s">
        <v>285</v>
      </c>
      <c r="O105" s="406"/>
    </row>
    <row r="106" s="61" customFormat="1" ht="16.5" customHeight="1" spans="1:15">
      <c r="A106" s="102" t="s">
        <v>293</v>
      </c>
      <c r="B106" s="102">
        <v>1</v>
      </c>
      <c r="C106" s="102">
        <v>22</v>
      </c>
      <c r="D106" s="577"/>
      <c r="E106" s="102">
        <v>56</v>
      </c>
      <c r="F106" s="114">
        <f>C106*E106</f>
        <v>1232</v>
      </c>
      <c r="G106" s="102">
        <v>0</v>
      </c>
      <c r="H106" s="114">
        <f>C106*G106</f>
        <v>0</v>
      </c>
      <c r="I106" s="102">
        <v>60</v>
      </c>
      <c r="J106" s="103">
        <v>12</v>
      </c>
      <c r="K106" s="90">
        <f>C106*I106*J106</f>
        <v>15840</v>
      </c>
      <c r="L106" s="90">
        <f>F106+H106+K106</f>
        <v>17072</v>
      </c>
      <c r="M106" s="615"/>
      <c r="N106" s="102" t="s">
        <v>285</v>
      </c>
      <c r="O106" s="406"/>
    </row>
    <row r="107" s="61" customFormat="1" ht="16.5" customHeight="1" spans="1:15">
      <c r="A107" s="102" t="s">
        <v>201</v>
      </c>
      <c r="B107" s="102">
        <v>1</v>
      </c>
      <c r="C107" s="102">
        <v>60</v>
      </c>
      <c r="D107" s="102" t="s">
        <v>17</v>
      </c>
      <c r="E107" s="102">
        <v>56</v>
      </c>
      <c r="F107" s="610">
        <f>C107*E107</f>
        <v>3360</v>
      </c>
      <c r="G107" s="102">
        <v>0</v>
      </c>
      <c r="H107" s="114">
        <f>C107*G107</f>
        <v>0</v>
      </c>
      <c r="I107" s="102">
        <v>60</v>
      </c>
      <c r="J107" s="103">
        <v>12</v>
      </c>
      <c r="K107" s="114">
        <f>C107*I107*J107</f>
        <v>43200</v>
      </c>
      <c r="L107" s="114">
        <f>K107+H107+F107</f>
        <v>46560</v>
      </c>
      <c r="M107" s="615"/>
      <c r="N107" s="102" t="s">
        <v>285</v>
      </c>
      <c r="O107" s="411"/>
    </row>
    <row r="108" s="385" customFormat="1" ht="21.95" customHeight="1" spans="1:15">
      <c r="A108" s="611" t="s">
        <v>294</v>
      </c>
      <c r="B108" s="86">
        <v>1</v>
      </c>
      <c r="C108" s="86">
        <v>25</v>
      </c>
      <c r="D108" s="86" t="s">
        <v>76</v>
      </c>
      <c r="E108" s="86" t="s">
        <v>264</v>
      </c>
      <c r="F108" s="90">
        <f t="shared" ref="F108:F115" si="35">C108*E108</f>
        <v>1400</v>
      </c>
      <c r="G108" s="102">
        <v>0</v>
      </c>
      <c r="H108" s="114">
        <f t="shared" ref="H108:H115" si="36">C108*G108</f>
        <v>0</v>
      </c>
      <c r="I108" s="102">
        <v>60</v>
      </c>
      <c r="J108" s="86" t="s">
        <v>266</v>
      </c>
      <c r="K108" s="90">
        <f t="shared" ref="K108:K115" si="37">C108*I108*J108</f>
        <v>18000</v>
      </c>
      <c r="L108" s="90">
        <f t="shared" ref="L108:L115" si="38">K108+H108+F108</f>
        <v>19400</v>
      </c>
      <c r="M108" s="615"/>
      <c r="N108" s="102" t="s">
        <v>285</v>
      </c>
      <c r="O108" s="483"/>
    </row>
    <row r="109" s="385" customFormat="1" ht="21.95" customHeight="1" spans="1:15">
      <c r="A109" s="611" t="s">
        <v>294</v>
      </c>
      <c r="B109" s="86">
        <v>1</v>
      </c>
      <c r="C109" s="86">
        <v>25</v>
      </c>
      <c r="D109" s="86" t="s">
        <v>76</v>
      </c>
      <c r="E109" s="86" t="s">
        <v>264</v>
      </c>
      <c r="F109" s="90">
        <f t="shared" si="35"/>
        <v>1400</v>
      </c>
      <c r="G109" s="102">
        <v>0</v>
      </c>
      <c r="H109" s="114">
        <f t="shared" si="36"/>
        <v>0</v>
      </c>
      <c r="I109" s="102">
        <v>60</v>
      </c>
      <c r="J109" s="86" t="s">
        <v>266</v>
      </c>
      <c r="K109" s="90">
        <f t="shared" si="37"/>
        <v>18000</v>
      </c>
      <c r="L109" s="90">
        <f t="shared" si="38"/>
        <v>19400</v>
      </c>
      <c r="M109" s="615"/>
      <c r="N109" s="102" t="s">
        <v>285</v>
      </c>
      <c r="O109" s="483"/>
    </row>
    <row r="110" s="385" customFormat="1" ht="21.95" customHeight="1" spans="1:15">
      <c r="A110" s="612" t="s">
        <v>294</v>
      </c>
      <c r="B110" s="86">
        <v>1</v>
      </c>
      <c r="C110" s="86">
        <v>25</v>
      </c>
      <c r="D110" s="86" t="s">
        <v>76</v>
      </c>
      <c r="E110" s="86" t="s">
        <v>264</v>
      </c>
      <c r="F110" s="90">
        <f t="shared" si="35"/>
        <v>1400</v>
      </c>
      <c r="G110" s="102">
        <v>0</v>
      </c>
      <c r="H110" s="114">
        <f t="shared" si="36"/>
        <v>0</v>
      </c>
      <c r="I110" s="102">
        <v>60</v>
      </c>
      <c r="J110" s="86" t="s">
        <v>266</v>
      </c>
      <c r="K110" s="90">
        <f t="shared" si="37"/>
        <v>18000</v>
      </c>
      <c r="L110" s="90">
        <f t="shared" si="38"/>
        <v>19400</v>
      </c>
      <c r="M110" s="615"/>
      <c r="N110" s="102" t="s">
        <v>285</v>
      </c>
      <c r="O110" s="483"/>
    </row>
    <row r="111" s="385" customFormat="1" ht="21.95" customHeight="1" spans="1:15">
      <c r="A111" s="611" t="s">
        <v>294</v>
      </c>
      <c r="B111" s="86">
        <v>1</v>
      </c>
      <c r="C111" s="86">
        <v>25</v>
      </c>
      <c r="D111" s="86" t="s">
        <v>76</v>
      </c>
      <c r="E111" s="86" t="s">
        <v>264</v>
      </c>
      <c r="F111" s="90">
        <f t="shared" si="35"/>
        <v>1400</v>
      </c>
      <c r="G111" s="102">
        <v>0</v>
      </c>
      <c r="H111" s="114">
        <f t="shared" si="36"/>
        <v>0</v>
      </c>
      <c r="I111" s="102">
        <v>60</v>
      </c>
      <c r="J111" s="86" t="s">
        <v>266</v>
      </c>
      <c r="K111" s="90">
        <f t="shared" si="37"/>
        <v>18000</v>
      </c>
      <c r="L111" s="90">
        <f t="shared" si="38"/>
        <v>19400</v>
      </c>
      <c r="M111" s="615"/>
      <c r="N111" s="102" t="s">
        <v>285</v>
      </c>
      <c r="O111" s="483"/>
    </row>
    <row r="112" s="385" customFormat="1" ht="21.95" customHeight="1" spans="1:15">
      <c r="A112" s="612" t="s">
        <v>294</v>
      </c>
      <c r="B112" s="86">
        <v>1</v>
      </c>
      <c r="C112" s="86">
        <v>25</v>
      </c>
      <c r="D112" s="86" t="s">
        <v>76</v>
      </c>
      <c r="E112" s="86" t="s">
        <v>264</v>
      </c>
      <c r="F112" s="90">
        <f t="shared" si="35"/>
        <v>1400</v>
      </c>
      <c r="G112" s="102">
        <v>0</v>
      </c>
      <c r="H112" s="114">
        <f t="shared" si="36"/>
        <v>0</v>
      </c>
      <c r="I112" s="102">
        <v>60</v>
      </c>
      <c r="J112" s="86" t="s">
        <v>266</v>
      </c>
      <c r="K112" s="90">
        <f t="shared" si="37"/>
        <v>18000</v>
      </c>
      <c r="L112" s="90">
        <f t="shared" si="38"/>
        <v>19400</v>
      </c>
      <c r="M112" s="615"/>
      <c r="N112" s="102" t="s">
        <v>285</v>
      </c>
      <c r="O112" s="483"/>
    </row>
    <row r="113" s="385" customFormat="1" ht="21.95" customHeight="1" spans="1:15">
      <c r="A113" s="611" t="s">
        <v>294</v>
      </c>
      <c r="B113" s="86">
        <v>1</v>
      </c>
      <c r="C113" s="86">
        <v>25</v>
      </c>
      <c r="D113" s="86" t="s">
        <v>76</v>
      </c>
      <c r="E113" s="86" t="s">
        <v>264</v>
      </c>
      <c r="F113" s="90">
        <f t="shared" si="35"/>
        <v>1400</v>
      </c>
      <c r="G113" s="102">
        <v>0</v>
      </c>
      <c r="H113" s="114">
        <f t="shared" si="36"/>
        <v>0</v>
      </c>
      <c r="I113" s="102">
        <v>60</v>
      </c>
      <c r="J113" s="86" t="s">
        <v>266</v>
      </c>
      <c r="K113" s="90">
        <f t="shared" si="37"/>
        <v>18000</v>
      </c>
      <c r="L113" s="90">
        <f t="shared" si="38"/>
        <v>19400</v>
      </c>
      <c r="M113" s="615"/>
      <c r="N113" s="102" t="s">
        <v>285</v>
      </c>
      <c r="O113" s="483"/>
    </row>
    <row r="114" s="385" customFormat="1" ht="21.95" customHeight="1" spans="1:15">
      <c r="A114" s="611" t="s">
        <v>294</v>
      </c>
      <c r="B114" s="86">
        <v>1</v>
      </c>
      <c r="C114" s="86">
        <v>25</v>
      </c>
      <c r="D114" s="86" t="s">
        <v>76</v>
      </c>
      <c r="E114" s="86" t="s">
        <v>264</v>
      </c>
      <c r="F114" s="90">
        <f t="shared" si="35"/>
        <v>1400</v>
      </c>
      <c r="G114" s="102">
        <v>0</v>
      </c>
      <c r="H114" s="114">
        <f t="shared" si="36"/>
        <v>0</v>
      </c>
      <c r="I114" s="102">
        <v>60</v>
      </c>
      <c r="J114" s="86" t="s">
        <v>266</v>
      </c>
      <c r="K114" s="90">
        <f t="shared" si="37"/>
        <v>18000</v>
      </c>
      <c r="L114" s="90">
        <f t="shared" si="38"/>
        <v>19400</v>
      </c>
      <c r="M114" s="615"/>
      <c r="N114" s="102" t="s">
        <v>285</v>
      </c>
      <c r="O114" s="483"/>
    </row>
    <row r="115" s="385" customFormat="1" ht="21.95" customHeight="1" spans="1:15">
      <c r="A115" s="611" t="s">
        <v>294</v>
      </c>
      <c r="B115" s="86">
        <v>1</v>
      </c>
      <c r="C115" s="86">
        <v>25</v>
      </c>
      <c r="D115" s="86" t="s">
        <v>76</v>
      </c>
      <c r="E115" s="86" t="s">
        <v>264</v>
      </c>
      <c r="F115" s="90">
        <f t="shared" si="35"/>
        <v>1400</v>
      </c>
      <c r="G115" s="102">
        <v>0</v>
      </c>
      <c r="H115" s="114">
        <f t="shared" si="36"/>
        <v>0</v>
      </c>
      <c r="I115" s="102">
        <v>60</v>
      </c>
      <c r="J115" s="86" t="s">
        <v>266</v>
      </c>
      <c r="K115" s="90">
        <f t="shared" si="37"/>
        <v>18000</v>
      </c>
      <c r="L115" s="90">
        <f t="shared" si="38"/>
        <v>19400</v>
      </c>
      <c r="M115" s="615"/>
      <c r="N115" s="102" t="s">
        <v>285</v>
      </c>
      <c r="O115" s="483"/>
    </row>
    <row r="116" s="302" customFormat="1" ht="14.25" customHeight="1" spans="1:15">
      <c r="A116" s="307" t="s">
        <v>23</v>
      </c>
      <c r="B116" s="307"/>
      <c r="C116" s="307"/>
      <c r="D116" s="307"/>
      <c r="E116" s="307"/>
      <c r="F116" s="316">
        <f>SUM(F105:F115)</f>
        <v>17024</v>
      </c>
      <c r="G116" s="316"/>
      <c r="H116" s="316">
        <f>SUM(H97:H115)</f>
        <v>0</v>
      </c>
      <c r="I116" s="316"/>
      <c r="J116" s="316"/>
      <c r="K116" s="316">
        <f>SUM(K105:K115)</f>
        <v>218880</v>
      </c>
      <c r="L116" s="316">
        <f>SUM(L105:L115)</f>
        <v>235904</v>
      </c>
      <c r="M116" s="615"/>
      <c r="N116" s="102" t="s">
        <v>285</v>
      </c>
      <c r="O116" s="407"/>
    </row>
    <row r="117" s="61" customFormat="1" ht="15.75" customHeight="1" spans="1:15">
      <c r="A117" s="102" t="s">
        <v>295</v>
      </c>
      <c r="B117" s="102">
        <v>1</v>
      </c>
      <c r="C117" s="102">
        <v>22</v>
      </c>
      <c r="D117" s="102" t="s">
        <v>17</v>
      </c>
      <c r="E117" s="102">
        <v>56</v>
      </c>
      <c r="F117" s="114">
        <f t="shared" ref="F117:F123" si="39">C117*E117</f>
        <v>1232</v>
      </c>
      <c r="G117" s="102">
        <v>0</v>
      </c>
      <c r="H117" s="114">
        <f t="shared" ref="H117" si="40">C117*G117</f>
        <v>0</v>
      </c>
      <c r="I117" s="102">
        <v>60</v>
      </c>
      <c r="J117" s="103">
        <v>12</v>
      </c>
      <c r="K117" s="90">
        <f t="shared" ref="K117:K123" si="41">C117*I117*J117</f>
        <v>15840</v>
      </c>
      <c r="L117" s="90">
        <f t="shared" ref="L117:L122" si="42">F117+H117+K117</f>
        <v>17072</v>
      </c>
      <c r="M117" s="431"/>
      <c r="N117" s="102" t="s">
        <v>296</v>
      </c>
      <c r="O117" s="406"/>
    </row>
    <row r="118" s="61" customFormat="1" ht="15.75" customHeight="1" spans="1:15">
      <c r="A118" s="102" t="s">
        <v>297</v>
      </c>
      <c r="B118" s="102">
        <v>3</v>
      </c>
      <c r="C118" s="102">
        <v>75</v>
      </c>
      <c r="D118" s="86" t="s">
        <v>76</v>
      </c>
      <c r="E118" s="102">
        <v>56</v>
      </c>
      <c r="F118" s="114">
        <f t="shared" si="39"/>
        <v>4200</v>
      </c>
      <c r="G118" s="102">
        <v>0</v>
      </c>
      <c r="H118" s="114">
        <f t="shared" ref="H118" si="43">C118*G118</f>
        <v>0</v>
      </c>
      <c r="I118" s="102">
        <v>60</v>
      </c>
      <c r="J118" s="103">
        <v>12</v>
      </c>
      <c r="K118" s="90">
        <f t="shared" si="41"/>
        <v>54000</v>
      </c>
      <c r="L118" s="90">
        <f t="shared" si="42"/>
        <v>58200</v>
      </c>
      <c r="M118" s="431"/>
      <c r="N118" s="102" t="s">
        <v>296</v>
      </c>
      <c r="O118" s="406"/>
    </row>
    <row r="119" s="61" customFormat="1" ht="15.75" customHeight="1" spans="1:15">
      <c r="A119" s="102" t="s">
        <v>298</v>
      </c>
      <c r="B119" s="102">
        <v>1</v>
      </c>
      <c r="C119" s="102">
        <v>33.66</v>
      </c>
      <c r="D119" s="86" t="s">
        <v>76</v>
      </c>
      <c r="E119" s="102">
        <v>56</v>
      </c>
      <c r="F119" s="114">
        <f t="shared" si="39"/>
        <v>1884.96</v>
      </c>
      <c r="G119" s="102">
        <v>0</v>
      </c>
      <c r="H119" s="114">
        <f t="shared" ref="H119:H123" si="44">C119*G119</f>
        <v>0</v>
      </c>
      <c r="I119" s="102">
        <v>60</v>
      </c>
      <c r="J119" s="103">
        <v>12</v>
      </c>
      <c r="K119" s="90">
        <f t="shared" si="41"/>
        <v>24235.2</v>
      </c>
      <c r="L119" s="90">
        <f t="shared" si="42"/>
        <v>26120.16</v>
      </c>
      <c r="M119" s="431"/>
      <c r="N119" s="102" t="s">
        <v>296</v>
      </c>
      <c r="O119" s="406"/>
    </row>
    <row r="120" s="61" customFormat="1" ht="15.75" customHeight="1" spans="1:15">
      <c r="A120" s="102" t="s">
        <v>299</v>
      </c>
      <c r="B120" s="102">
        <v>1</v>
      </c>
      <c r="C120" s="102">
        <v>33.66</v>
      </c>
      <c r="D120" s="86" t="s">
        <v>76</v>
      </c>
      <c r="E120" s="102">
        <v>56</v>
      </c>
      <c r="F120" s="114">
        <f t="shared" si="39"/>
        <v>1884.96</v>
      </c>
      <c r="G120" s="102">
        <v>0</v>
      </c>
      <c r="H120" s="114">
        <f t="shared" si="44"/>
        <v>0</v>
      </c>
      <c r="I120" s="102">
        <v>60</v>
      </c>
      <c r="J120" s="103">
        <v>12</v>
      </c>
      <c r="K120" s="90">
        <f t="shared" si="41"/>
        <v>24235.2</v>
      </c>
      <c r="L120" s="90">
        <f t="shared" si="42"/>
        <v>26120.16</v>
      </c>
      <c r="M120" s="431"/>
      <c r="N120" s="102" t="s">
        <v>296</v>
      </c>
      <c r="O120" s="406"/>
    </row>
    <row r="121" s="61" customFormat="1" ht="15.75" customHeight="1" spans="1:15">
      <c r="A121" s="102" t="s">
        <v>300</v>
      </c>
      <c r="B121" s="102">
        <v>1</v>
      </c>
      <c r="C121" s="102">
        <v>15</v>
      </c>
      <c r="D121" s="102" t="s">
        <v>17</v>
      </c>
      <c r="E121" s="102">
        <v>56</v>
      </c>
      <c r="F121" s="114">
        <f t="shared" si="39"/>
        <v>840</v>
      </c>
      <c r="G121" s="102">
        <v>0</v>
      </c>
      <c r="H121" s="114">
        <f t="shared" si="44"/>
        <v>0</v>
      </c>
      <c r="I121" s="102">
        <v>60</v>
      </c>
      <c r="J121" s="103">
        <v>12</v>
      </c>
      <c r="K121" s="90">
        <f t="shared" si="41"/>
        <v>10800</v>
      </c>
      <c r="L121" s="90">
        <f t="shared" si="42"/>
        <v>11640</v>
      </c>
      <c r="M121" s="431"/>
      <c r="N121" s="102" t="s">
        <v>296</v>
      </c>
      <c r="O121" s="406"/>
    </row>
    <row r="122" s="61" customFormat="1" ht="15.75" customHeight="1" spans="1:15">
      <c r="A122" s="102" t="s">
        <v>301</v>
      </c>
      <c r="B122" s="102">
        <v>1</v>
      </c>
      <c r="C122" s="102">
        <v>15</v>
      </c>
      <c r="D122" s="102" t="s">
        <v>17</v>
      </c>
      <c r="E122" s="102">
        <v>56</v>
      </c>
      <c r="F122" s="114">
        <f t="shared" si="39"/>
        <v>840</v>
      </c>
      <c r="G122" s="102">
        <v>0</v>
      </c>
      <c r="H122" s="114">
        <f t="shared" si="44"/>
        <v>0</v>
      </c>
      <c r="I122" s="102">
        <v>60</v>
      </c>
      <c r="J122" s="103">
        <v>12</v>
      </c>
      <c r="K122" s="90">
        <f t="shared" si="41"/>
        <v>10800</v>
      </c>
      <c r="L122" s="90">
        <f t="shared" si="42"/>
        <v>11640</v>
      </c>
      <c r="M122" s="431"/>
      <c r="N122" s="102" t="s">
        <v>296</v>
      </c>
      <c r="O122" s="406"/>
    </row>
    <row r="123" s="61" customFormat="1" ht="15.75" customHeight="1" spans="1:15">
      <c r="A123" s="102" t="s">
        <v>302</v>
      </c>
      <c r="B123" s="102">
        <v>3</v>
      </c>
      <c r="C123" s="102">
        <v>66</v>
      </c>
      <c r="D123" s="102" t="s">
        <v>31</v>
      </c>
      <c r="E123" s="103">
        <v>56</v>
      </c>
      <c r="F123" s="90">
        <f t="shared" si="39"/>
        <v>3696</v>
      </c>
      <c r="G123" s="103">
        <v>0</v>
      </c>
      <c r="H123" s="90">
        <f t="shared" si="44"/>
        <v>0</v>
      </c>
      <c r="I123" s="102">
        <v>60</v>
      </c>
      <c r="J123" s="103">
        <v>12</v>
      </c>
      <c r="K123" s="90">
        <f t="shared" si="41"/>
        <v>47520</v>
      </c>
      <c r="L123" s="90">
        <f>K123+H123+F123</f>
        <v>51216</v>
      </c>
      <c r="M123" s="431"/>
      <c r="N123" s="102" t="s">
        <v>296</v>
      </c>
      <c r="O123" s="411"/>
    </row>
    <row r="124" s="65" customFormat="1" ht="15.75" customHeight="1" spans="1:15">
      <c r="A124" s="307" t="s">
        <v>23</v>
      </c>
      <c r="B124" s="307"/>
      <c r="C124" s="307"/>
      <c r="D124" s="307"/>
      <c r="E124" s="307"/>
      <c r="F124" s="316">
        <f>SUM(F117:F123)</f>
        <v>14577.92</v>
      </c>
      <c r="G124" s="316"/>
      <c r="H124" s="316">
        <f t="shared" ref="H124:L124" si="45">SUM(H117:H123)</f>
        <v>0</v>
      </c>
      <c r="I124" s="316"/>
      <c r="J124" s="316"/>
      <c r="K124" s="316">
        <f t="shared" si="45"/>
        <v>187430.4</v>
      </c>
      <c r="L124" s="316">
        <f t="shared" si="45"/>
        <v>202008.32</v>
      </c>
      <c r="M124" s="431"/>
      <c r="N124" s="102" t="s">
        <v>296</v>
      </c>
      <c r="O124" s="616"/>
    </row>
    <row r="125" s="61" customFormat="1" ht="13.5" customHeight="1" spans="1:15">
      <c r="A125" s="102" t="s">
        <v>201</v>
      </c>
      <c r="B125" s="102">
        <v>1</v>
      </c>
      <c r="C125" s="102">
        <v>20</v>
      </c>
      <c r="D125" s="102" t="s">
        <v>17</v>
      </c>
      <c r="E125" s="102">
        <v>56</v>
      </c>
      <c r="F125" s="413">
        <f t="shared" ref="F125:F129" si="46">C125*E125</f>
        <v>1120</v>
      </c>
      <c r="G125" s="102">
        <v>0</v>
      </c>
      <c r="H125" s="114">
        <f t="shared" ref="H125:H129" si="47">C125*G125</f>
        <v>0</v>
      </c>
      <c r="I125" s="102">
        <v>60</v>
      </c>
      <c r="J125" s="103">
        <v>12</v>
      </c>
      <c r="K125" s="114">
        <f t="shared" ref="K125:K129" si="48">C125*I125*J125</f>
        <v>14400</v>
      </c>
      <c r="L125" s="114">
        <f>K125+H125+F125</f>
        <v>15520</v>
      </c>
      <c r="M125" s="48"/>
      <c r="N125" s="92" t="s">
        <v>303</v>
      </c>
      <c r="O125" s="411"/>
    </row>
    <row r="126" s="385" customFormat="1" ht="13.5" customHeight="1" spans="1:15">
      <c r="A126" s="458" t="s">
        <v>304</v>
      </c>
      <c r="B126" s="86">
        <v>1</v>
      </c>
      <c r="C126" s="86">
        <v>25</v>
      </c>
      <c r="D126" s="442" t="s">
        <v>31</v>
      </c>
      <c r="E126" s="102">
        <v>56</v>
      </c>
      <c r="F126" s="90">
        <f t="shared" si="46"/>
        <v>1400</v>
      </c>
      <c r="G126" s="102">
        <v>0</v>
      </c>
      <c r="H126" s="114">
        <f t="shared" si="47"/>
        <v>0</v>
      </c>
      <c r="I126" s="469">
        <v>60</v>
      </c>
      <c r="J126" s="103">
        <v>12</v>
      </c>
      <c r="K126" s="90">
        <f t="shared" si="48"/>
        <v>18000</v>
      </c>
      <c r="L126" s="90">
        <f>F126+H126+K126</f>
        <v>19400</v>
      </c>
      <c r="M126" s="48"/>
      <c r="N126" s="92" t="s">
        <v>303</v>
      </c>
      <c r="O126" s="483"/>
    </row>
    <row r="127" s="385" customFormat="1" ht="13.5" customHeight="1" spans="1:15">
      <c r="A127" s="458" t="s">
        <v>305</v>
      </c>
      <c r="B127" s="102">
        <v>1</v>
      </c>
      <c r="C127" s="86">
        <v>25</v>
      </c>
      <c r="D127" s="442" t="s">
        <v>17</v>
      </c>
      <c r="E127" s="102">
        <v>56</v>
      </c>
      <c r="F127" s="90">
        <f t="shared" si="46"/>
        <v>1400</v>
      </c>
      <c r="G127" s="102">
        <v>0</v>
      </c>
      <c r="H127" s="114">
        <f t="shared" si="47"/>
        <v>0</v>
      </c>
      <c r="I127" s="102">
        <v>60</v>
      </c>
      <c r="J127" s="103">
        <v>12</v>
      </c>
      <c r="K127" s="90">
        <f t="shared" si="48"/>
        <v>18000</v>
      </c>
      <c r="L127" s="90">
        <f>F127+H127+K127</f>
        <v>19400</v>
      </c>
      <c r="M127" s="48"/>
      <c r="N127" s="92" t="s">
        <v>303</v>
      </c>
      <c r="O127" s="483"/>
    </row>
    <row r="128" s="385" customFormat="1" ht="13.5" customHeight="1" spans="1:15">
      <c r="A128" s="307" t="s">
        <v>23</v>
      </c>
      <c r="B128" s="608"/>
      <c r="C128" s="608"/>
      <c r="D128" s="609"/>
      <c r="E128" s="398"/>
      <c r="F128" s="98">
        <f>SUM(F125:F127)</f>
        <v>3920</v>
      </c>
      <c r="G128" s="98"/>
      <c r="H128" s="98">
        <f t="shared" ref="H128:L128" si="49">SUM(H125:H127)</f>
        <v>0</v>
      </c>
      <c r="I128" s="98"/>
      <c r="J128" s="98"/>
      <c r="K128" s="98">
        <f t="shared" si="49"/>
        <v>50400</v>
      </c>
      <c r="L128" s="98">
        <f t="shared" si="49"/>
        <v>54320</v>
      </c>
      <c r="M128" s="48"/>
      <c r="N128" s="92" t="s">
        <v>303</v>
      </c>
      <c r="O128" s="483"/>
    </row>
    <row r="129" s="61" customFormat="1" ht="13.5" customHeight="1" spans="1:15">
      <c r="A129" s="102" t="s">
        <v>201</v>
      </c>
      <c r="B129" s="102">
        <v>1</v>
      </c>
      <c r="C129" s="102">
        <v>20</v>
      </c>
      <c r="D129" s="102" t="s">
        <v>17</v>
      </c>
      <c r="E129" s="102">
        <v>56</v>
      </c>
      <c r="F129" s="413">
        <f t="shared" si="46"/>
        <v>1120</v>
      </c>
      <c r="G129" s="102">
        <v>0</v>
      </c>
      <c r="H129" s="114">
        <f t="shared" si="47"/>
        <v>0</v>
      </c>
      <c r="I129" s="102">
        <v>60</v>
      </c>
      <c r="J129" s="103">
        <v>12</v>
      </c>
      <c r="K129" s="114">
        <f t="shared" si="48"/>
        <v>14400</v>
      </c>
      <c r="L129" s="114">
        <f>K129+H129+F129</f>
        <v>15520</v>
      </c>
      <c r="M129" s="48"/>
      <c r="N129" s="92" t="s">
        <v>306</v>
      </c>
      <c r="O129" s="411"/>
    </row>
    <row r="130" s="385" customFormat="1" ht="13.5" customHeight="1" spans="1:15">
      <c r="A130" s="307" t="s">
        <v>23</v>
      </c>
      <c r="B130" s="608"/>
      <c r="C130" s="608"/>
      <c r="D130" s="609"/>
      <c r="E130" s="398"/>
      <c r="F130" s="98">
        <f>SUM(F129:F129)</f>
        <v>1120</v>
      </c>
      <c r="G130" s="98"/>
      <c r="H130" s="98"/>
      <c r="I130" s="98"/>
      <c r="J130" s="98"/>
      <c r="K130" s="98">
        <f>SUM(K129:K129)</f>
        <v>14400</v>
      </c>
      <c r="L130" s="98">
        <f>SUM(L129:L129)</f>
        <v>15520</v>
      </c>
      <c r="M130" s="48"/>
      <c r="N130" s="92" t="s">
        <v>306</v>
      </c>
      <c r="O130" s="483"/>
    </row>
    <row r="131" s="61" customFormat="1" ht="13.5" customHeight="1" spans="1:15">
      <c r="A131" s="102" t="s">
        <v>307</v>
      </c>
      <c r="B131" s="102">
        <v>1</v>
      </c>
      <c r="C131" s="102">
        <v>25</v>
      </c>
      <c r="D131" s="102"/>
      <c r="E131" s="102">
        <v>56</v>
      </c>
      <c r="F131" s="114">
        <f>C131*E131</f>
        <v>1400</v>
      </c>
      <c r="G131" s="102">
        <v>0</v>
      </c>
      <c r="H131" s="114">
        <f>C131*G131</f>
        <v>0</v>
      </c>
      <c r="I131" s="102">
        <v>60</v>
      </c>
      <c r="J131" s="103">
        <v>12</v>
      </c>
      <c r="K131" s="90">
        <f>C131*I131*J131</f>
        <v>18000</v>
      </c>
      <c r="L131" s="90">
        <f>F131+H131+K131</f>
        <v>19400</v>
      </c>
      <c r="M131" s="51"/>
      <c r="N131" s="102" t="s">
        <v>308</v>
      </c>
      <c r="O131" s="406"/>
    </row>
    <row r="132" s="61" customFormat="1" ht="13.5" customHeight="1" spans="1:15">
      <c r="A132" s="102" t="s">
        <v>309</v>
      </c>
      <c r="B132" s="102">
        <v>2.5</v>
      </c>
      <c r="C132" s="102">
        <v>55</v>
      </c>
      <c r="D132" s="102"/>
      <c r="E132" s="102">
        <v>56</v>
      </c>
      <c r="F132" s="114">
        <f t="shared" ref="F132:F135" si="50">C132*E132</f>
        <v>3080</v>
      </c>
      <c r="G132" s="102">
        <v>0</v>
      </c>
      <c r="H132" s="114">
        <f t="shared" ref="H132" si="51">C132*G132</f>
        <v>0</v>
      </c>
      <c r="I132" s="102">
        <v>60</v>
      </c>
      <c r="J132" s="103">
        <v>12</v>
      </c>
      <c r="K132" s="90">
        <f t="shared" ref="K132:K135" si="52">C132*I132*J132</f>
        <v>39600</v>
      </c>
      <c r="L132" s="90">
        <f t="shared" ref="L132:L135" si="53">F132+H132+K132</f>
        <v>42680</v>
      </c>
      <c r="M132" s="51"/>
      <c r="N132" s="102" t="s">
        <v>308</v>
      </c>
      <c r="O132" s="406"/>
    </row>
    <row r="133" s="61" customFormat="1" ht="13.5" customHeight="1" spans="1:15">
      <c r="A133" s="102" t="s">
        <v>310</v>
      </c>
      <c r="B133" s="102">
        <v>2</v>
      </c>
      <c r="C133" s="102">
        <v>44</v>
      </c>
      <c r="D133" s="102"/>
      <c r="E133" s="102">
        <v>56</v>
      </c>
      <c r="F133" s="114">
        <f t="shared" si="50"/>
        <v>2464</v>
      </c>
      <c r="G133" s="102">
        <v>0</v>
      </c>
      <c r="H133" s="114">
        <f t="shared" ref="H133" si="54">C133*G133</f>
        <v>0</v>
      </c>
      <c r="I133" s="102">
        <v>60</v>
      </c>
      <c r="J133" s="103">
        <v>12</v>
      </c>
      <c r="K133" s="90">
        <f t="shared" si="52"/>
        <v>31680</v>
      </c>
      <c r="L133" s="90">
        <f t="shared" si="53"/>
        <v>34144</v>
      </c>
      <c r="M133" s="51"/>
      <c r="N133" s="102" t="s">
        <v>308</v>
      </c>
      <c r="O133" s="406"/>
    </row>
    <row r="134" s="61" customFormat="1" ht="13.5" customHeight="1" spans="1:15">
      <c r="A134" s="102" t="s">
        <v>311</v>
      </c>
      <c r="B134" s="102">
        <v>2</v>
      </c>
      <c r="C134" s="102">
        <v>50</v>
      </c>
      <c r="D134" s="102"/>
      <c r="E134" s="102">
        <v>56</v>
      </c>
      <c r="F134" s="114">
        <f t="shared" si="50"/>
        <v>2800</v>
      </c>
      <c r="G134" s="102">
        <v>0</v>
      </c>
      <c r="H134" s="114">
        <v>0</v>
      </c>
      <c r="I134" s="102">
        <v>60</v>
      </c>
      <c r="J134" s="103">
        <v>12</v>
      </c>
      <c r="K134" s="90">
        <f t="shared" si="52"/>
        <v>36000</v>
      </c>
      <c r="L134" s="535">
        <f t="shared" si="53"/>
        <v>38800</v>
      </c>
      <c r="M134" s="51"/>
      <c r="N134" s="102" t="s">
        <v>308</v>
      </c>
      <c r="O134" s="411"/>
    </row>
    <row r="135" s="61" customFormat="1" ht="13.5" customHeight="1" spans="1:15">
      <c r="A135" s="102" t="s">
        <v>312</v>
      </c>
      <c r="B135" s="102">
        <v>3</v>
      </c>
      <c r="C135" s="102">
        <v>75</v>
      </c>
      <c r="D135" s="102"/>
      <c r="E135" s="102">
        <v>56</v>
      </c>
      <c r="F135" s="114">
        <f t="shared" si="50"/>
        <v>4200</v>
      </c>
      <c r="G135" s="102">
        <v>0</v>
      </c>
      <c r="H135" s="114">
        <f>C135*G135</f>
        <v>0</v>
      </c>
      <c r="I135" s="102">
        <v>60</v>
      </c>
      <c r="J135" s="103">
        <v>12</v>
      </c>
      <c r="K135" s="90">
        <f t="shared" si="52"/>
        <v>54000</v>
      </c>
      <c r="L135" s="90">
        <f t="shared" si="53"/>
        <v>58200</v>
      </c>
      <c r="M135" s="51"/>
      <c r="N135" s="102" t="s">
        <v>308</v>
      </c>
      <c r="O135" s="406"/>
    </row>
    <row r="136" s="302" customFormat="1" ht="13.5" customHeight="1" spans="1:15">
      <c r="A136" s="307" t="s">
        <v>23</v>
      </c>
      <c r="B136" s="307"/>
      <c r="C136" s="307"/>
      <c r="D136" s="307"/>
      <c r="E136" s="307"/>
      <c r="F136" s="316">
        <f>SUM(F131:F135)</f>
        <v>13944</v>
      </c>
      <c r="G136" s="316"/>
      <c r="H136" s="316">
        <f>SUM(H132:H135)</f>
        <v>0</v>
      </c>
      <c r="I136" s="316"/>
      <c r="J136" s="316"/>
      <c r="K136" s="316">
        <f>SUM(K131:K135)</f>
        <v>179280</v>
      </c>
      <c r="L136" s="316">
        <f>SUM(L131:L135)</f>
        <v>193224</v>
      </c>
      <c r="M136" s="51"/>
      <c r="N136" s="102" t="s">
        <v>308</v>
      </c>
      <c r="O136" s="407"/>
    </row>
    <row r="137" s="61" customFormat="1" ht="15" customHeight="1" spans="1:15">
      <c r="A137" s="102" t="s">
        <v>313</v>
      </c>
      <c r="B137" s="102">
        <v>1</v>
      </c>
      <c r="C137" s="102">
        <v>22</v>
      </c>
      <c r="D137" s="102" t="s">
        <v>17</v>
      </c>
      <c r="E137" s="102">
        <v>56</v>
      </c>
      <c r="F137" s="114">
        <f>C137*E137</f>
        <v>1232</v>
      </c>
      <c r="G137" s="102">
        <v>0</v>
      </c>
      <c r="H137" s="114">
        <f t="shared" ref="H137:H140" si="55">C137*G137</f>
        <v>0</v>
      </c>
      <c r="I137" s="102">
        <v>60</v>
      </c>
      <c r="J137" s="103">
        <v>12</v>
      </c>
      <c r="K137" s="90">
        <f>C137*I137*J137</f>
        <v>15840</v>
      </c>
      <c r="L137" s="90">
        <f>K137+H137+F137</f>
        <v>17072</v>
      </c>
      <c r="M137" s="90"/>
      <c r="N137" s="102" t="s">
        <v>314</v>
      </c>
      <c r="O137" s="406"/>
    </row>
    <row r="138" s="61" customFormat="1" ht="15" customHeight="1" spans="1:15">
      <c r="A138" s="306" t="s">
        <v>199</v>
      </c>
      <c r="B138" s="306">
        <v>3</v>
      </c>
      <c r="C138" s="306">
        <v>75</v>
      </c>
      <c r="D138" s="306"/>
      <c r="E138" s="102">
        <v>56</v>
      </c>
      <c r="F138" s="114">
        <f>C138*E138</f>
        <v>4200</v>
      </c>
      <c r="G138" s="102">
        <v>0</v>
      </c>
      <c r="H138" s="114">
        <f t="shared" si="55"/>
        <v>0</v>
      </c>
      <c r="I138" s="102">
        <v>60</v>
      </c>
      <c r="J138" s="103">
        <v>12</v>
      </c>
      <c r="K138" s="90">
        <f>C138*I138*J138</f>
        <v>54000</v>
      </c>
      <c r="L138" s="90">
        <f>K138+H138+F138</f>
        <v>58200</v>
      </c>
      <c r="M138" s="90"/>
      <c r="N138" s="102" t="s">
        <v>314</v>
      </c>
      <c r="O138" s="406"/>
    </row>
    <row r="139" s="61" customFormat="1" ht="15" customHeight="1" spans="1:15">
      <c r="A139" s="102" t="s">
        <v>283</v>
      </c>
      <c r="B139" s="102">
        <v>1</v>
      </c>
      <c r="C139" s="102">
        <v>7.5</v>
      </c>
      <c r="D139" s="102" t="s">
        <v>17</v>
      </c>
      <c r="E139" s="102">
        <v>56</v>
      </c>
      <c r="F139" s="114">
        <f>C139*E139</f>
        <v>420</v>
      </c>
      <c r="G139" s="102">
        <v>0</v>
      </c>
      <c r="H139" s="114">
        <f t="shared" si="55"/>
        <v>0</v>
      </c>
      <c r="I139" s="102">
        <v>60</v>
      </c>
      <c r="J139" s="103">
        <v>12</v>
      </c>
      <c r="K139" s="90">
        <f>C139*I139*J139</f>
        <v>5400</v>
      </c>
      <c r="L139" s="90">
        <f>F139+H139+K139</f>
        <v>5820</v>
      </c>
      <c r="M139" s="90"/>
      <c r="N139" s="102" t="s">
        <v>314</v>
      </c>
      <c r="O139" s="406"/>
    </row>
    <row r="140" s="61" customFormat="1" ht="15" customHeight="1" spans="1:15">
      <c r="A140" s="102" t="s">
        <v>199</v>
      </c>
      <c r="B140" s="102">
        <v>1</v>
      </c>
      <c r="C140" s="102">
        <v>25</v>
      </c>
      <c r="D140" s="102"/>
      <c r="E140" s="102">
        <v>56</v>
      </c>
      <c r="F140" s="114">
        <f>C140*E140</f>
        <v>1400</v>
      </c>
      <c r="G140" s="102">
        <v>0</v>
      </c>
      <c r="H140" s="114">
        <f t="shared" si="55"/>
        <v>0</v>
      </c>
      <c r="I140" s="102">
        <v>60</v>
      </c>
      <c r="J140" s="103">
        <v>12</v>
      </c>
      <c r="K140" s="90">
        <f>C140*I140*J140</f>
        <v>18000</v>
      </c>
      <c r="L140" s="90">
        <f>K140+H140+F140</f>
        <v>19400</v>
      </c>
      <c r="M140" s="90"/>
      <c r="N140" s="102" t="s">
        <v>314</v>
      </c>
      <c r="O140" s="406"/>
    </row>
    <row r="141" s="61" customFormat="1" ht="15" customHeight="1" spans="1:15">
      <c r="A141" s="307" t="s">
        <v>23</v>
      </c>
      <c r="B141" s="307"/>
      <c r="C141" s="307"/>
      <c r="D141" s="307"/>
      <c r="E141" s="307"/>
      <c r="F141" s="316">
        <f>SUM(F137:F140)</f>
        <v>7252</v>
      </c>
      <c r="G141" s="316"/>
      <c r="H141" s="316">
        <f t="shared" ref="H141:L141" si="56">SUM(H137:H140)</f>
        <v>0</v>
      </c>
      <c r="I141" s="316"/>
      <c r="J141" s="316"/>
      <c r="K141" s="316">
        <f t="shared" si="56"/>
        <v>93240</v>
      </c>
      <c r="L141" s="316">
        <f t="shared" si="56"/>
        <v>100492</v>
      </c>
      <c r="M141" s="90"/>
      <c r="N141" s="623" t="s">
        <v>314</v>
      </c>
      <c r="O141" s="406"/>
    </row>
    <row r="142" s="65" customFormat="1" ht="15" customHeight="1" spans="1:15">
      <c r="A142" s="617" t="s">
        <v>184</v>
      </c>
      <c r="B142" s="618"/>
      <c r="C142" s="618"/>
      <c r="D142" s="618"/>
      <c r="E142" s="618"/>
      <c r="F142" s="619">
        <f>F9+F12+F16+F49+F55+F61+F67+F75+F85+F90+F92+F96+F104+F116+F124+F128+F130+F136+F141</f>
        <v>219539.04</v>
      </c>
      <c r="G142" s="619">
        <f>G9+G16+G55+G61+G67+G75+G85+G90+G92+G104+G96+G116+G124+G49+G128+G130+G136+G141</f>
        <v>0</v>
      </c>
      <c r="H142" s="619">
        <f>H9+H16+H55+H61+H67+H75+H85+H90+H92+H104+H96+H116+H124+H49+H128+H130+H136+H141</f>
        <v>0</v>
      </c>
      <c r="I142" s="619">
        <f>I9+I16+I55+I61+I67+I75+I85+I90+I92+I104+I96+I116+I124+I49+I128+I130+I136+I141</f>
        <v>0</v>
      </c>
      <c r="J142" s="619">
        <f>J9+J16+J55+J61+J67+J75+J85+J90+J92+J104+J96+J116+J124+J49+J128+J130+J136+J141</f>
        <v>0</v>
      </c>
      <c r="K142" s="619">
        <f>K9+K12+K16+K49+K55+K61+K67+K75+K85+K90+K92+K96+K104+K116+K124+K128+K130+K136+K141</f>
        <v>2736352.8</v>
      </c>
      <c r="L142" s="619">
        <f>L9+L16+L55+L61+L67+L75+L85+L90+L92+L104+L96+L116+L124+L49+L128+L130+L136+L141+L12</f>
        <v>2955891.84</v>
      </c>
      <c r="M142" s="624"/>
      <c r="N142" s="625" t="s">
        <v>315</v>
      </c>
      <c r="O142" s="626"/>
    </row>
    <row r="143" s="61" customFormat="1" ht="15.75" customHeight="1" spans="1:15">
      <c r="A143" s="264" t="s">
        <v>185</v>
      </c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</row>
    <row r="144" ht="15.75" customHeight="1" spans="1:15">
      <c r="A144" s="64" t="s">
        <v>186</v>
      </c>
      <c r="J144" s="64"/>
      <c r="O144" s="298"/>
    </row>
    <row r="145" ht="15.75" customHeight="1" spans="6:10">
      <c r="F145" s="620" t="s">
        <v>316</v>
      </c>
      <c r="H145" s="621">
        <f>F14+F62+F125+F129+F107</f>
        <v>8937.6</v>
      </c>
      <c r="J145" s="627"/>
    </row>
    <row r="146" ht="15.75" customHeight="1" spans="6:9">
      <c r="F146" s="620" t="s">
        <v>189</v>
      </c>
      <c r="H146" s="622">
        <f>F142-H145</f>
        <v>210601.44</v>
      </c>
      <c r="I146" s="622"/>
    </row>
  </sheetData>
  <autoFilter ref="A2:O146">
    <extLst/>
  </autoFilter>
  <mergeCells count="5">
    <mergeCell ref="A1:O1"/>
    <mergeCell ref="N142:O142"/>
    <mergeCell ref="A143:O143"/>
    <mergeCell ref="H146:I146"/>
    <mergeCell ref="O3:O7"/>
  </mergeCells>
  <pageMargins left="0.94488188976378" right="0.15748031496063" top="0.708661417322835" bottom="0.551181102362205" header="0.393700787401575" footer="0.236220472440945"/>
  <pageSetup paperSize="9" scale="86" fitToHeight="5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7"/>
  <sheetViews>
    <sheetView topLeftCell="A16" workbookViewId="0">
      <selection activeCell="F32" sqref="F32:K32"/>
    </sheetView>
  </sheetViews>
  <sheetFormatPr defaultColWidth="9" defaultRowHeight="12"/>
  <cols>
    <col min="1" max="1" width="11.25" style="327" customWidth="1"/>
    <col min="2" max="2" width="4" style="327" customWidth="1"/>
    <col min="3" max="3" width="4.75" style="327" customWidth="1"/>
    <col min="4" max="4" width="9.125" style="327" customWidth="1"/>
    <col min="5" max="5" width="5.625" style="327" customWidth="1"/>
    <col min="6" max="6" width="10.125" style="553" customWidth="1"/>
    <col min="7" max="7" width="6.125" style="327" customWidth="1"/>
    <col min="8" max="8" width="8.625" style="554" customWidth="1"/>
    <col min="9" max="9" width="5.625" style="327" customWidth="1"/>
    <col min="10" max="10" width="5.375" style="327" customWidth="1"/>
    <col min="11" max="11" width="11.375" style="554" customWidth="1"/>
    <col min="12" max="13" width="11.125" style="554" customWidth="1"/>
    <col min="14" max="14" width="11" style="327" customWidth="1"/>
    <col min="15" max="15" width="12.5" style="327" customWidth="1"/>
    <col min="16" max="16" width="10" style="64" customWidth="1"/>
    <col min="17" max="16384" width="9" style="64"/>
  </cols>
  <sheetData>
    <row r="1" ht="36" customHeight="1" spans="1:15">
      <c r="A1" s="555" t="s">
        <v>317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</row>
    <row r="2" s="61" customFormat="1" ht="78.75" customHeight="1" spans="1:15">
      <c r="A2" s="70" t="s">
        <v>1</v>
      </c>
      <c r="B2" s="70" t="s">
        <v>2</v>
      </c>
      <c r="C2" s="70" t="s">
        <v>3</v>
      </c>
      <c r="D2" s="71" t="s">
        <v>4</v>
      </c>
      <c r="E2" s="72" t="s">
        <v>5</v>
      </c>
      <c r="F2" s="73" t="s">
        <v>6</v>
      </c>
      <c r="G2" s="72" t="s">
        <v>7</v>
      </c>
      <c r="H2" s="73" t="s">
        <v>8</v>
      </c>
      <c r="I2" s="72" t="s">
        <v>9</v>
      </c>
      <c r="J2" s="72" t="s">
        <v>10</v>
      </c>
      <c r="K2" s="73" t="s">
        <v>11</v>
      </c>
      <c r="L2" s="73" t="s">
        <v>12</v>
      </c>
      <c r="M2" s="130" t="s">
        <v>13</v>
      </c>
      <c r="N2" s="131" t="s">
        <v>14</v>
      </c>
      <c r="O2" s="132" t="s">
        <v>15</v>
      </c>
    </row>
    <row r="3" s="61" customFormat="1" ht="18" customHeight="1" spans="1:15">
      <c r="A3" s="101" t="s">
        <v>318</v>
      </c>
      <c r="B3" s="102">
        <v>1</v>
      </c>
      <c r="C3" s="102">
        <v>22</v>
      </c>
      <c r="D3" s="102" t="s">
        <v>17</v>
      </c>
      <c r="E3" s="93">
        <v>56</v>
      </c>
      <c r="F3" s="556">
        <v>0</v>
      </c>
      <c r="G3" s="102">
        <v>0</v>
      </c>
      <c r="H3" s="95">
        <f>C3*G3</f>
        <v>0</v>
      </c>
      <c r="I3" s="107">
        <v>60</v>
      </c>
      <c r="J3" s="103">
        <v>0</v>
      </c>
      <c r="K3" s="90">
        <v>0</v>
      </c>
      <c r="L3" s="90">
        <f>K3+H3+F3</f>
        <v>0</v>
      </c>
      <c r="M3" s="90"/>
      <c r="N3" s="573" t="s">
        <v>22</v>
      </c>
      <c r="O3" s="574"/>
    </row>
    <row r="4" s="61" customFormat="1" ht="18" customHeight="1" spans="1:15">
      <c r="A4" s="557" t="s">
        <v>23</v>
      </c>
      <c r="B4" s="398"/>
      <c r="C4" s="398"/>
      <c r="D4" s="398"/>
      <c r="E4" s="441"/>
      <c r="F4" s="558"/>
      <c r="G4" s="398"/>
      <c r="H4" s="559"/>
      <c r="I4" s="441"/>
      <c r="J4" s="395"/>
      <c r="K4" s="396"/>
      <c r="L4" s="396"/>
      <c r="M4" s="90"/>
      <c r="N4" s="575"/>
      <c r="O4" s="576"/>
    </row>
    <row r="5" s="61" customFormat="1" ht="18" customHeight="1" spans="1:15">
      <c r="A5" s="560" t="s">
        <v>319</v>
      </c>
      <c r="B5" s="93">
        <v>1</v>
      </c>
      <c r="C5" s="93">
        <v>22</v>
      </c>
      <c r="D5" s="93" t="s">
        <v>17</v>
      </c>
      <c r="E5" s="93">
        <v>56</v>
      </c>
      <c r="F5" s="90">
        <f>C5*E5</f>
        <v>1232</v>
      </c>
      <c r="G5" s="93">
        <v>0</v>
      </c>
      <c r="H5" s="95">
        <f t="shared" ref="H5:H10" si="0">C5*G5</f>
        <v>0</v>
      </c>
      <c r="I5" s="107">
        <v>60</v>
      </c>
      <c r="J5" s="103">
        <v>12</v>
      </c>
      <c r="K5" s="90">
        <f>C5*I5*J5</f>
        <v>15840</v>
      </c>
      <c r="L5" s="90">
        <f t="shared" ref="L5:L10" si="1">K5+H5+F5</f>
        <v>17072</v>
      </c>
      <c r="M5" s="577"/>
      <c r="N5" s="573" t="s">
        <v>320</v>
      </c>
      <c r="O5" s="574"/>
    </row>
    <row r="6" ht="18" customHeight="1" spans="1:15">
      <c r="A6" s="91" t="s">
        <v>321</v>
      </c>
      <c r="B6" s="92">
        <v>1.5</v>
      </c>
      <c r="C6" s="92">
        <v>34.1</v>
      </c>
      <c r="D6" s="92" t="s">
        <v>17</v>
      </c>
      <c r="E6" s="107">
        <v>56</v>
      </c>
      <c r="F6" s="90">
        <f>C6*E6</f>
        <v>1909.6</v>
      </c>
      <c r="G6" s="107">
        <v>0</v>
      </c>
      <c r="H6" s="95">
        <f t="shared" si="0"/>
        <v>0</v>
      </c>
      <c r="I6" s="107">
        <v>60</v>
      </c>
      <c r="J6" s="534">
        <v>12</v>
      </c>
      <c r="K6" s="138">
        <f>C6*I6*J9</f>
        <v>24552</v>
      </c>
      <c r="L6" s="90">
        <f t="shared" si="1"/>
        <v>26461.6</v>
      </c>
      <c r="M6" s="577"/>
      <c r="N6" s="573" t="s">
        <v>320</v>
      </c>
      <c r="O6" s="578"/>
    </row>
    <row r="7" ht="18" customHeight="1" spans="1:15">
      <c r="A7" s="91" t="s">
        <v>322</v>
      </c>
      <c r="B7" s="92">
        <v>1</v>
      </c>
      <c r="C7" s="92">
        <v>22</v>
      </c>
      <c r="D7" s="92" t="s">
        <v>17</v>
      </c>
      <c r="E7" s="107">
        <v>56</v>
      </c>
      <c r="F7" s="90">
        <f>C7*E7</f>
        <v>1232</v>
      </c>
      <c r="G7" s="107">
        <v>0</v>
      </c>
      <c r="H7" s="95">
        <f t="shared" si="0"/>
        <v>0</v>
      </c>
      <c r="I7" s="107">
        <v>60</v>
      </c>
      <c r="J7" s="534">
        <v>12</v>
      </c>
      <c r="K7" s="138">
        <f>C7*I7*J7</f>
        <v>15840</v>
      </c>
      <c r="L7" s="90">
        <f t="shared" si="1"/>
        <v>17072</v>
      </c>
      <c r="M7" s="577"/>
      <c r="N7" s="573" t="s">
        <v>320</v>
      </c>
      <c r="O7" s="578"/>
    </row>
    <row r="8" ht="18" customHeight="1" spans="1:15">
      <c r="A8" s="91" t="s">
        <v>323</v>
      </c>
      <c r="B8" s="92">
        <v>1</v>
      </c>
      <c r="C8" s="92">
        <v>22</v>
      </c>
      <c r="D8" s="92" t="s">
        <v>17</v>
      </c>
      <c r="E8" s="107">
        <v>56</v>
      </c>
      <c r="F8" s="90">
        <f>C8*E8</f>
        <v>1232</v>
      </c>
      <c r="G8" s="107">
        <v>0</v>
      </c>
      <c r="H8" s="95">
        <f t="shared" si="0"/>
        <v>0</v>
      </c>
      <c r="I8" s="107">
        <v>60</v>
      </c>
      <c r="J8" s="534">
        <v>12</v>
      </c>
      <c r="K8" s="138">
        <f>C8*I8*J6</f>
        <v>15840</v>
      </c>
      <c r="L8" s="90">
        <f t="shared" si="1"/>
        <v>17072</v>
      </c>
      <c r="M8" s="577"/>
      <c r="N8" s="573" t="s">
        <v>320</v>
      </c>
      <c r="O8" s="578"/>
    </row>
    <row r="9" ht="18" customHeight="1" spans="1:15">
      <c r="A9" s="91" t="s">
        <v>321</v>
      </c>
      <c r="B9" s="92">
        <v>1.5</v>
      </c>
      <c r="C9" s="92">
        <v>31.9</v>
      </c>
      <c r="D9" s="92" t="s">
        <v>17</v>
      </c>
      <c r="E9" s="107">
        <v>56</v>
      </c>
      <c r="F9" s="90">
        <f>C9*E9</f>
        <v>1786.4</v>
      </c>
      <c r="G9" s="107">
        <v>0</v>
      </c>
      <c r="H9" s="95">
        <f t="shared" si="0"/>
        <v>0</v>
      </c>
      <c r="I9" s="107">
        <v>60</v>
      </c>
      <c r="J9" s="534">
        <v>12</v>
      </c>
      <c r="K9" s="138">
        <f>C9*I9*J9</f>
        <v>22968</v>
      </c>
      <c r="L9" s="90">
        <f t="shared" si="1"/>
        <v>24754.4</v>
      </c>
      <c r="M9" s="577"/>
      <c r="N9" s="573" t="s">
        <v>320</v>
      </c>
      <c r="O9" s="578"/>
    </row>
    <row r="10" ht="18" customHeight="1" spans="1:15">
      <c r="A10" s="101" t="s">
        <v>324</v>
      </c>
      <c r="B10" s="102">
        <v>1</v>
      </c>
      <c r="C10" s="102">
        <v>23</v>
      </c>
      <c r="D10" s="102"/>
      <c r="E10" s="93">
        <v>0</v>
      </c>
      <c r="F10" s="90">
        <v>0</v>
      </c>
      <c r="G10" s="107">
        <v>0</v>
      </c>
      <c r="H10" s="95">
        <f t="shared" si="0"/>
        <v>0</v>
      </c>
      <c r="I10" s="93">
        <v>20</v>
      </c>
      <c r="J10" s="103">
        <v>12</v>
      </c>
      <c r="K10" s="90">
        <f>C10*I10*J10</f>
        <v>5520</v>
      </c>
      <c r="L10" s="90">
        <f t="shared" si="1"/>
        <v>5520</v>
      </c>
      <c r="M10" s="577"/>
      <c r="N10" s="573" t="s">
        <v>320</v>
      </c>
      <c r="O10" s="578"/>
    </row>
    <row r="11" s="61" customFormat="1" ht="18" customHeight="1" spans="1:15">
      <c r="A11" s="557" t="s">
        <v>23</v>
      </c>
      <c r="B11" s="398"/>
      <c r="C11" s="307"/>
      <c r="D11" s="398"/>
      <c r="E11" s="399"/>
      <c r="F11" s="98">
        <f>SUM(F5:F10)</f>
        <v>7392</v>
      </c>
      <c r="G11" s="399"/>
      <c r="H11" s="456"/>
      <c r="I11" s="399"/>
      <c r="J11" s="397"/>
      <c r="K11" s="98">
        <f>SUM(K5:K10)</f>
        <v>100560</v>
      </c>
      <c r="L11" s="98">
        <f>SUM(L5:L10)</f>
        <v>107952</v>
      </c>
      <c r="M11" s="577"/>
      <c r="N11" s="573" t="s">
        <v>320</v>
      </c>
      <c r="O11" s="576"/>
    </row>
    <row r="12" ht="18" customHeight="1" spans="1:15">
      <c r="A12" s="106" t="s">
        <v>325</v>
      </c>
      <c r="B12" s="107">
        <v>2</v>
      </c>
      <c r="C12" s="107">
        <v>44</v>
      </c>
      <c r="D12" s="107" t="s">
        <v>17</v>
      </c>
      <c r="E12" s="107">
        <v>56</v>
      </c>
      <c r="F12" s="90">
        <f>C12*E12</f>
        <v>2464</v>
      </c>
      <c r="G12" s="107">
        <v>0</v>
      </c>
      <c r="H12" s="95">
        <f>C12*G12</f>
        <v>0</v>
      </c>
      <c r="I12" s="107">
        <v>60</v>
      </c>
      <c r="J12" s="534">
        <v>12</v>
      </c>
      <c r="K12" s="138">
        <f>C12*I12*J12</f>
        <v>31680</v>
      </c>
      <c r="L12" s="90">
        <f>K12+H12+F12</f>
        <v>34144</v>
      </c>
      <c r="M12" s="579"/>
      <c r="N12" s="573" t="s">
        <v>326</v>
      </c>
      <c r="O12" s="580"/>
    </row>
    <row r="13" ht="18" customHeight="1" spans="1:15">
      <c r="A13" s="106" t="s">
        <v>327</v>
      </c>
      <c r="B13" s="107">
        <v>1</v>
      </c>
      <c r="C13" s="107">
        <v>22</v>
      </c>
      <c r="D13" s="107" t="s">
        <v>17</v>
      </c>
      <c r="E13" s="107">
        <v>56</v>
      </c>
      <c r="F13" s="90">
        <f>C13*E13</f>
        <v>1232</v>
      </c>
      <c r="G13" s="107">
        <v>0</v>
      </c>
      <c r="H13" s="95">
        <f>C13*G13</f>
        <v>0</v>
      </c>
      <c r="I13" s="107">
        <v>60</v>
      </c>
      <c r="J13" s="534">
        <v>12</v>
      </c>
      <c r="K13" s="138">
        <f>C13*I13*J13</f>
        <v>15840</v>
      </c>
      <c r="L13" s="90">
        <f>K13+H13+F13</f>
        <v>17072</v>
      </c>
      <c r="M13" s="579"/>
      <c r="N13" s="573" t="s">
        <v>326</v>
      </c>
      <c r="O13" s="580"/>
    </row>
    <row r="14" ht="18" customHeight="1" spans="1:15">
      <c r="A14" s="106" t="s">
        <v>328</v>
      </c>
      <c r="B14" s="107">
        <v>1</v>
      </c>
      <c r="C14" s="107">
        <v>22</v>
      </c>
      <c r="D14" s="107" t="s">
        <v>17</v>
      </c>
      <c r="E14" s="107">
        <v>56</v>
      </c>
      <c r="F14" s="90">
        <f>C14*E14</f>
        <v>1232</v>
      </c>
      <c r="G14" s="107">
        <v>0</v>
      </c>
      <c r="H14" s="95">
        <f>C14*G14</f>
        <v>0</v>
      </c>
      <c r="I14" s="107">
        <v>60</v>
      </c>
      <c r="J14" s="534">
        <v>12</v>
      </c>
      <c r="K14" s="138">
        <f>C14*I14*J14</f>
        <v>15840</v>
      </c>
      <c r="L14" s="90">
        <f>K14+H14+F14</f>
        <v>17072</v>
      </c>
      <c r="M14" s="579"/>
      <c r="N14" s="573" t="s">
        <v>326</v>
      </c>
      <c r="O14" s="580"/>
    </row>
    <row r="15" ht="18" customHeight="1" spans="1:15">
      <c r="A15" s="557" t="s">
        <v>23</v>
      </c>
      <c r="B15" s="441"/>
      <c r="C15" s="441"/>
      <c r="D15" s="441"/>
      <c r="E15" s="441"/>
      <c r="F15" s="98">
        <f>SUM(F12:F14)</f>
        <v>4928</v>
      </c>
      <c r="G15" s="399"/>
      <c r="H15" s="316"/>
      <c r="I15" s="399"/>
      <c r="J15" s="397"/>
      <c r="K15" s="98">
        <f>SUM(K12:K14)</f>
        <v>63360</v>
      </c>
      <c r="L15" s="98">
        <f>SUM(L12:L14)</f>
        <v>68288</v>
      </c>
      <c r="M15" s="579"/>
      <c r="N15" s="573" t="s">
        <v>326</v>
      </c>
      <c r="O15" s="580"/>
    </row>
    <row r="16" ht="18" customHeight="1" spans="1:15">
      <c r="A16" s="106" t="s">
        <v>329</v>
      </c>
      <c r="B16" s="107">
        <v>1</v>
      </c>
      <c r="C16" s="107">
        <v>22</v>
      </c>
      <c r="D16" s="107" t="s">
        <v>17</v>
      </c>
      <c r="E16" s="107">
        <v>56</v>
      </c>
      <c r="F16" s="90">
        <f>C16*E16</f>
        <v>1232</v>
      </c>
      <c r="G16" s="107">
        <v>0</v>
      </c>
      <c r="H16" s="95">
        <f>C16*G16</f>
        <v>0</v>
      </c>
      <c r="I16" s="107">
        <v>60</v>
      </c>
      <c r="J16" s="534">
        <v>12</v>
      </c>
      <c r="K16" s="138">
        <f>C16*I16*J16</f>
        <v>15840</v>
      </c>
      <c r="L16" s="90">
        <f>K16+H16+F16</f>
        <v>17072</v>
      </c>
      <c r="M16" s="579"/>
      <c r="N16" s="573" t="s">
        <v>326</v>
      </c>
      <c r="O16" s="144"/>
    </row>
    <row r="17" s="65" customFormat="1" ht="18" customHeight="1" spans="1:15">
      <c r="A17" s="557" t="s">
        <v>23</v>
      </c>
      <c r="B17" s="399"/>
      <c r="C17" s="399"/>
      <c r="D17" s="399"/>
      <c r="E17" s="399"/>
      <c r="F17" s="98">
        <f>SUM(F16:F16)</f>
        <v>1232</v>
      </c>
      <c r="G17" s="399"/>
      <c r="H17" s="316"/>
      <c r="I17" s="399"/>
      <c r="J17" s="397"/>
      <c r="K17" s="98">
        <f>SUM(K16:K16)</f>
        <v>15840</v>
      </c>
      <c r="L17" s="98">
        <f>SUM(L16:L16)</f>
        <v>17072</v>
      </c>
      <c r="M17" s="579"/>
      <c r="N17" s="573" t="s">
        <v>326</v>
      </c>
      <c r="O17" s="145"/>
    </row>
    <row r="18" s="61" customFormat="1" ht="18" customHeight="1" spans="1:15">
      <c r="A18" s="101" t="s">
        <v>330</v>
      </c>
      <c r="B18" s="102">
        <v>2</v>
      </c>
      <c r="C18" s="102">
        <v>44</v>
      </c>
      <c r="D18" s="107" t="s">
        <v>17</v>
      </c>
      <c r="E18" s="107">
        <v>56</v>
      </c>
      <c r="F18" s="90">
        <f>C18*E18</f>
        <v>2464</v>
      </c>
      <c r="G18" s="107">
        <v>0</v>
      </c>
      <c r="H18" s="95">
        <f t="shared" ref="H18" si="2">C18*G18</f>
        <v>0</v>
      </c>
      <c r="I18" s="103">
        <v>60</v>
      </c>
      <c r="J18" s="534">
        <v>12</v>
      </c>
      <c r="K18" s="90">
        <f>C18*I18*J18</f>
        <v>31680</v>
      </c>
      <c r="L18" s="90">
        <f>K18+H18+F18</f>
        <v>34144</v>
      </c>
      <c r="M18" s="581"/>
      <c r="N18" s="573" t="s">
        <v>331</v>
      </c>
      <c r="O18" s="576"/>
    </row>
    <row r="19" s="61" customFormat="1" ht="18" customHeight="1" spans="1:15">
      <c r="A19" s="557" t="s">
        <v>23</v>
      </c>
      <c r="B19" s="441"/>
      <c r="C19" s="399"/>
      <c r="D19" s="441"/>
      <c r="E19" s="399"/>
      <c r="F19" s="98">
        <f>SUM(F18)</f>
        <v>2464</v>
      </c>
      <c r="G19" s="399"/>
      <c r="H19" s="456"/>
      <c r="I19" s="399"/>
      <c r="J19" s="399"/>
      <c r="K19" s="456">
        <f>SUM(K18)</f>
        <v>31680</v>
      </c>
      <c r="L19" s="456">
        <f>SUM(L18)</f>
        <v>34144</v>
      </c>
      <c r="M19" s="579"/>
      <c r="N19" s="573" t="s">
        <v>331</v>
      </c>
      <c r="O19" s="141"/>
    </row>
    <row r="20" s="552" customFormat="1" ht="16.5" spans="1:15">
      <c r="A20" s="102" t="s">
        <v>332</v>
      </c>
      <c r="B20" s="102">
        <v>1</v>
      </c>
      <c r="C20" s="102">
        <v>22</v>
      </c>
      <c r="D20" s="107" t="s">
        <v>17</v>
      </c>
      <c r="E20" s="107">
        <v>0</v>
      </c>
      <c r="F20" s="90">
        <v>0</v>
      </c>
      <c r="G20" s="107">
        <v>0</v>
      </c>
      <c r="H20" s="90">
        <v>0</v>
      </c>
      <c r="I20" s="103">
        <v>60</v>
      </c>
      <c r="J20" s="534">
        <v>12</v>
      </c>
      <c r="K20" s="90">
        <f t="shared" ref="K20:K30" si="3">C20*I20*J20</f>
        <v>15840</v>
      </c>
      <c r="L20" s="90">
        <f t="shared" ref="L20:L30" si="4">F20+K20</f>
        <v>15840</v>
      </c>
      <c r="M20" s="579"/>
      <c r="N20" s="573" t="s">
        <v>333</v>
      </c>
      <c r="O20" s="582"/>
    </row>
    <row r="21" s="552" customFormat="1" ht="16.5" spans="1:15">
      <c r="A21" s="102" t="s">
        <v>334</v>
      </c>
      <c r="B21" s="102">
        <v>1</v>
      </c>
      <c r="C21" s="102">
        <v>22</v>
      </c>
      <c r="D21" s="107" t="s">
        <v>17</v>
      </c>
      <c r="E21" s="107">
        <v>56</v>
      </c>
      <c r="F21" s="90">
        <v>1232</v>
      </c>
      <c r="G21" s="107">
        <v>0</v>
      </c>
      <c r="H21" s="90">
        <v>0</v>
      </c>
      <c r="I21" s="103">
        <v>60</v>
      </c>
      <c r="J21" s="534">
        <v>12</v>
      </c>
      <c r="K21" s="90">
        <f t="shared" si="3"/>
        <v>15840</v>
      </c>
      <c r="L21" s="90">
        <f t="shared" si="4"/>
        <v>17072</v>
      </c>
      <c r="M21" s="583"/>
      <c r="N21" s="573" t="s">
        <v>333</v>
      </c>
      <c r="O21" s="582"/>
    </row>
    <row r="22" s="552" customFormat="1" ht="16.5" spans="1:15">
      <c r="A22" s="102" t="s">
        <v>335</v>
      </c>
      <c r="B22" s="102">
        <v>1</v>
      </c>
      <c r="C22" s="102">
        <v>22</v>
      </c>
      <c r="D22" s="107" t="s">
        <v>17</v>
      </c>
      <c r="E22" s="107">
        <v>56</v>
      </c>
      <c r="F22" s="90">
        <v>1232</v>
      </c>
      <c r="G22" s="107">
        <v>0</v>
      </c>
      <c r="H22" s="90">
        <v>0</v>
      </c>
      <c r="I22" s="103">
        <v>60</v>
      </c>
      <c r="J22" s="534">
        <v>12</v>
      </c>
      <c r="K22" s="90">
        <f t="shared" si="3"/>
        <v>15840</v>
      </c>
      <c r="L22" s="90">
        <f t="shared" si="4"/>
        <v>17072</v>
      </c>
      <c r="M22" s="583"/>
      <c r="N22" s="573" t="s">
        <v>333</v>
      </c>
      <c r="O22" s="582"/>
    </row>
    <row r="23" s="552" customFormat="1" ht="16.5" spans="1:15">
      <c r="A23" s="102" t="s">
        <v>336</v>
      </c>
      <c r="B23" s="102">
        <v>1</v>
      </c>
      <c r="C23" s="102">
        <v>22</v>
      </c>
      <c r="D23" s="107" t="s">
        <v>17</v>
      </c>
      <c r="E23" s="107">
        <v>56</v>
      </c>
      <c r="F23" s="90">
        <v>1232</v>
      </c>
      <c r="G23" s="107">
        <v>0</v>
      </c>
      <c r="H23" s="90">
        <v>0</v>
      </c>
      <c r="I23" s="103">
        <v>60</v>
      </c>
      <c r="J23" s="534">
        <v>12</v>
      </c>
      <c r="K23" s="90">
        <f t="shared" si="3"/>
        <v>15840</v>
      </c>
      <c r="L23" s="90">
        <f t="shared" si="4"/>
        <v>17072</v>
      </c>
      <c r="M23" s="583"/>
      <c r="N23" s="573" t="s">
        <v>333</v>
      </c>
      <c r="O23" s="582"/>
    </row>
    <row r="24" s="552" customFormat="1" ht="16.5" spans="1:15">
      <c r="A24" s="102" t="s">
        <v>337</v>
      </c>
      <c r="B24" s="102">
        <v>1</v>
      </c>
      <c r="C24" s="102">
        <v>22</v>
      </c>
      <c r="D24" s="107" t="s">
        <v>17</v>
      </c>
      <c r="E24" s="107">
        <v>56</v>
      </c>
      <c r="F24" s="90">
        <v>1232</v>
      </c>
      <c r="G24" s="107">
        <v>0</v>
      </c>
      <c r="H24" s="90">
        <v>0</v>
      </c>
      <c r="I24" s="103">
        <v>60</v>
      </c>
      <c r="J24" s="534">
        <v>12</v>
      </c>
      <c r="K24" s="90">
        <f t="shared" si="3"/>
        <v>15840</v>
      </c>
      <c r="L24" s="90">
        <f t="shared" si="4"/>
        <v>17072</v>
      </c>
      <c r="M24" s="584"/>
      <c r="N24" s="573" t="s">
        <v>333</v>
      </c>
      <c r="O24" s="582"/>
    </row>
    <row r="25" s="552" customFormat="1" ht="16.5" spans="1:15">
      <c r="A25" s="102" t="s">
        <v>338</v>
      </c>
      <c r="B25" s="102">
        <v>2.5</v>
      </c>
      <c r="C25" s="102">
        <v>55</v>
      </c>
      <c r="D25" s="107" t="s">
        <v>17</v>
      </c>
      <c r="E25" s="107">
        <v>56</v>
      </c>
      <c r="F25" s="90">
        <f t="shared" ref="F25:F30" si="5">C25*E25</f>
        <v>3080</v>
      </c>
      <c r="G25" s="107">
        <v>0</v>
      </c>
      <c r="H25" s="90">
        <v>0</v>
      </c>
      <c r="I25" s="103">
        <v>60</v>
      </c>
      <c r="J25" s="534">
        <v>12</v>
      </c>
      <c r="K25" s="90">
        <f t="shared" si="3"/>
        <v>39600</v>
      </c>
      <c r="L25" s="90">
        <f t="shared" si="4"/>
        <v>42680</v>
      </c>
      <c r="M25" s="585"/>
      <c r="N25" s="573" t="s">
        <v>333</v>
      </c>
      <c r="O25" s="582"/>
    </row>
    <row r="26" s="552" customFormat="1" ht="16.5" spans="1:15">
      <c r="A26" s="102" t="s">
        <v>339</v>
      </c>
      <c r="B26" s="102">
        <v>1</v>
      </c>
      <c r="C26" s="102">
        <v>22</v>
      </c>
      <c r="D26" s="107" t="s">
        <v>17</v>
      </c>
      <c r="E26" s="107">
        <v>56</v>
      </c>
      <c r="F26" s="90">
        <f t="shared" si="5"/>
        <v>1232</v>
      </c>
      <c r="G26" s="107">
        <v>0</v>
      </c>
      <c r="H26" s="90">
        <v>0</v>
      </c>
      <c r="I26" s="103">
        <v>60</v>
      </c>
      <c r="J26" s="534">
        <v>12</v>
      </c>
      <c r="K26" s="90">
        <f t="shared" si="3"/>
        <v>15840</v>
      </c>
      <c r="L26" s="90">
        <f t="shared" si="4"/>
        <v>17072</v>
      </c>
      <c r="M26" s="585"/>
      <c r="N26" s="573" t="s">
        <v>333</v>
      </c>
      <c r="O26" s="582"/>
    </row>
    <row r="27" s="552" customFormat="1" ht="16.5" spans="1:15">
      <c r="A27" s="102" t="s">
        <v>340</v>
      </c>
      <c r="B27" s="102">
        <v>1</v>
      </c>
      <c r="C27" s="102">
        <v>33</v>
      </c>
      <c r="D27" s="107" t="s">
        <v>17</v>
      </c>
      <c r="E27" s="107">
        <v>56</v>
      </c>
      <c r="F27" s="90">
        <f t="shared" si="5"/>
        <v>1848</v>
      </c>
      <c r="G27" s="107">
        <v>0</v>
      </c>
      <c r="H27" s="90">
        <v>0</v>
      </c>
      <c r="I27" s="103">
        <v>60</v>
      </c>
      <c r="J27" s="534">
        <v>12</v>
      </c>
      <c r="K27" s="90">
        <f t="shared" si="3"/>
        <v>23760</v>
      </c>
      <c r="L27" s="90">
        <f t="shared" si="4"/>
        <v>25608</v>
      </c>
      <c r="M27" s="585"/>
      <c r="N27" s="586" t="s">
        <v>333</v>
      </c>
      <c r="O27" s="582"/>
    </row>
    <row r="28" s="552" customFormat="1" ht="16.5" spans="1:15">
      <c r="A28" s="102" t="s">
        <v>341</v>
      </c>
      <c r="B28" s="102">
        <v>3</v>
      </c>
      <c r="C28" s="102">
        <v>66</v>
      </c>
      <c r="D28" s="107" t="s">
        <v>27</v>
      </c>
      <c r="E28" s="107">
        <v>56</v>
      </c>
      <c r="F28" s="90">
        <f t="shared" si="5"/>
        <v>3696</v>
      </c>
      <c r="G28" s="107">
        <v>0</v>
      </c>
      <c r="H28" s="90">
        <v>0</v>
      </c>
      <c r="I28" s="103">
        <v>60</v>
      </c>
      <c r="J28" s="534">
        <v>12</v>
      </c>
      <c r="K28" s="90">
        <f t="shared" si="3"/>
        <v>47520</v>
      </c>
      <c r="L28" s="90">
        <f t="shared" si="4"/>
        <v>51216</v>
      </c>
      <c r="M28" s="585"/>
      <c r="N28" s="573" t="s">
        <v>333</v>
      </c>
      <c r="O28" s="582"/>
    </row>
    <row r="29" s="552" customFormat="1" ht="16.5" spans="1:15">
      <c r="A29" s="102" t="s">
        <v>342</v>
      </c>
      <c r="B29" s="102">
        <v>1</v>
      </c>
      <c r="C29" s="102">
        <v>22</v>
      </c>
      <c r="D29" s="107" t="s">
        <v>17</v>
      </c>
      <c r="E29" s="107">
        <v>56</v>
      </c>
      <c r="F29" s="90">
        <f t="shared" si="5"/>
        <v>1232</v>
      </c>
      <c r="G29" s="107">
        <v>0</v>
      </c>
      <c r="H29" s="90">
        <v>0</v>
      </c>
      <c r="I29" s="103">
        <v>60</v>
      </c>
      <c r="J29" s="534">
        <v>12</v>
      </c>
      <c r="K29" s="90">
        <f t="shared" si="3"/>
        <v>15840</v>
      </c>
      <c r="L29" s="90">
        <f t="shared" si="4"/>
        <v>17072</v>
      </c>
      <c r="M29" s="585"/>
      <c r="N29" s="573" t="s">
        <v>333</v>
      </c>
      <c r="O29" s="582"/>
    </row>
    <row r="30" s="552" customFormat="1" ht="16.5" spans="1:15">
      <c r="A30" s="102" t="s">
        <v>343</v>
      </c>
      <c r="B30" s="102">
        <v>1</v>
      </c>
      <c r="C30" s="102">
        <v>22</v>
      </c>
      <c r="D30" s="107" t="s">
        <v>17</v>
      </c>
      <c r="E30" s="107">
        <v>56</v>
      </c>
      <c r="F30" s="90">
        <f t="shared" si="5"/>
        <v>1232</v>
      </c>
      <c r="G30" s="107">
        <v>0</v>
      </c>
      <c r="H30" s="90">
        <v>0</v>
      </c>
      <c r="I30" s="103">
        <v>60</v>
      </c>
      <c r="J30" s="534">
        <v>12</v>
      </c>
      <c r="K30" s="90">
        <f t="shared" si="3"/>
        <v>15840</v>
      </c>
      <c r="L30" s="90">
        <f t="shared" si="4"/>
        <v>17072</v>
      </c>
      <c r="M30" s="587"/>
      <c r="N30" s="588" t="s">
        <v>333</v>
      </c>
      <c r="O30" s="582"/>
    </row>
    <row r="31" s="552" customFormat="1" ht="16.5" spans="1:15">
      <c r="A31" s="561" t="s">
        <v>23</v>
      </c>
      <c r="B31" s="562"/>
      <c r="C31" s="563"/>
      <c r="D31" s="562"/>
      <c r="E31" s="562"/>
      <c r="F31" s="98">
        <f>SUM(F20:F30)</f>
        <v>17248</v>
      </c>
      <c r="G31" s="563"/>
      <c r="H31" s="564"/>
      <c r="I31" s="563"/>
      <c r="J31" s="589"/>
      <c r="K31" s="98">
        <f>SUM(K20:K30)</f>
        <v>237600</v>
      </c>
      <c r="L31" s="98">
        <f>SUM(L20:L30)</f>
        <v>254848</v>
      </c>
      <c r="M31" s="587"/>
      <c r="N31" s="588" t="s">
        <v>333</v>
      </c>
      <c r="O31" s="582"/>
    </row>
    <row r="32" s="327" customFormat="1" ht="18" customHeight="1" spans="1:15">
      <c r="A32" s="565" t="s">
        <v>184</v>
      </c>
      <c r="B32" s="527"/>
      <c r="C32" s="566"/>
      <c r="D32" s="566"/>
      <c r="E32" s="566"/>
      <c r="F32" s="567">
        <f>F11+F15+F17+F19+F31</f>
        <v>33264</v>
      </c>
      <c r="G32" s="567">
        <f t="shared" ref="G32:L32" si="6">G11+G15+G17+G19+G31</f>
        <v>0</v>
      </c>
      <c r="H32" s="567">
        <f t="shared" si="6"/>
        <v>0</v>
      </c>
      <c r="I32" s="567"/>
      <c r="J32" s="567"/>
      <c r="K32" s="567">
        <f t="shared" si="6"/>
        <v>449040</v>
      </c>
      <c r="L32" s="567">
        <f t="shared" si="6"/>
        <v>482304</v>
      </c>
      <c r="M32" s="590"/>
      <c r="N32" s="591"/>
      <c r="O32" s="592"/>
    </row>
    <row r="33" s="61" customFormat="1" ht="18.75" customHeight="1" spans="1:15">
      <c r="A33" s="568" t="s">
        <v>185</v>
      </c>
      <c r="B33" s="568"/>
      <c r="C33" s="568"/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</row>
    <row r="34" ht="23.25" customHeight="1" spans="1:15">
      <c r="A34" s="569" t="s">
        <v>186</v>
      </c>
      <c r="B34" s="569"/>
      <c r="C34" s="569"/>
      <c r="D34" s="569"/>
      <c r="E34" s="569"/>
      <c r="F34" s="570"/>
      <c r="G34" s="569"/>
      <c r="H34" s="571"/>
      <c r="I34" s="569"/>
      <c r="J34" s="569"/>
      <c r="K34" s="571"/>
      <c r="L34" s="571"/>
      <c r="M34" s="571"/>
      <c r="N34" s="569"/>
      <c r="O34" s="569"/>
    </row>
    <row r="35" s="298" customFormat="1" ht="33.6" customHeight="1" spans="1:15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</row>
    <row r="36" spans="4:4">
      <c r="D36" s="328"/>
    </row>
    <row r="37" spans="4:4">
      <c r="D37" s="328"/>
    </row>
  </sheetData>
  <autoFilter ref="A2:O34">
    <extLst/>
  </autoFilter>
  <mergeCells count="3">
    <mergeCell ref="A1:O1"/>
    <mergeCell ref="A33:O33"/>
    <mergeCell ref="A35:O35"/>
  </mergeCells>
  <pageMargins left="0.94488188976378" right="0.15748031496063" top="0.62992125984252" bottom="0.354330708661417" header="0.354330708661417" footer="0.236220472440945"/>
  <pageSetup paperSize="9" scale="98" fitToHeight="2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opLeftCell="A25" workbookViewId="0">
      <selection activeCell="K37" sqref="K37"/>
    </sheetView>
  </sheetViews>
  <sheetFormatPr defaultColWidth="15.125" defaultRowHeight="12"/>
  <cols>
    <col min="1" max="1" width="10.125" style="265" customWidth="1"/>
    <col min="2" max="2" width="3.625" style="265" customWidth="1"/>
    <col min="3" max="3" width="4.375" style="265" customWidth="1"/>
    <col min="4" max="4" width="8.625" style="265" customWidth="1"/>
    <col min="5" max="5" width="4.625" style="265" customWidth="1"/>
    <col min="6" max="6" width="10.875" style="266" customWidth="1"/>
    <col min="7" max="7" width="6.25" style="265" customWidth="1"/>
    <col min="8" max="8" width="9.5" style="266" customWidth="1"/>
    <col min="9" max="9" width="5.75" style="265" customWidth="1"/>
    <col min="10" max="10" width="6.125" style="265" customWidth="1"/>
    <col min="11" max="11" width="12.25" style="266" customWidth="1"/>
    <col min="12" max="12" width="11.75" style="266" customWidth="1"/>
    <col min="13" max="13" width="11.5" style="266" customWidth="1"/>
    <col min="14" max="14" width="10.25" style="265" customWidth="1"/>
    <col min="15" max="15" width="12.5" style="265" customWidth="1"/>
    <col min="16" max="16384" width="15.125" style="64"/>
  </cols>
  <sheetData>
    <row r="1" ht="30.75" customHeight="1" spans="1:15">
      <c r="A1" s="494" t="s">
        <v>344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</row>
    <row r="2" s="61" customFormat="1" ht="68.25" customHeight="1" spans="1:15">
      <c r="A2" s="70" t="s">
        <v>1</v>
      </c>
      <c r="B2" s="70" t="s">
        <v>2</v>
      </c>
      <c r="C2" s="70" t="s">
        <v>3</v>
      </c>
      <c r="D2" s="71" t="s">
        <v>4</v>
      </c>
      <c r="E2" s="72" t="s">
        <v>5</v>
      </c>
      <c r="F2" s="73" t="s">
        <v>6</v>
      </c>
      <c r="G2" s="72" t="s">
        <v>7</v>
      </c>
      <c r="H2" s="73" t="s">
        <v>8</v>
      </c>
      <c r="I2" s="72" t="s">
        <v>9</v>
      </c>
      <c r="J2" s="72" t="s">
        <v>10</v>
      </c>
      <c r="K2" s="73" t="s">
        <v>11</v>
      </c>
      <c r="L2" s="73" t="s">
        <v>12</v>
      </c>
      <c r="M2" s="130" t="s">
        <v>13</v>
      </c>
      <c r="N2" s="131" t="s">
        <v>14</v>
      </c>
      <c r="O2" s="132" t="s">
        <v>15</v>
      </c>
    </row>
    <row r="3" s="322" customFormat="1" ht="19.5" customHeight="1" spans="1:15">
      <c r="A3" s="495" t="s">
        <v>345</v>
      </c>
      <c r="B3" s="495">
        <v>1</v>
      </c>
      <c r="C3" s="496">
        <v>22</v>
      </c>
      <c r="D3" s="495" t="s">
        <v>17</v>
      </c>
      <c r="E3" s="495">
        <v>0</v>
      </c>
      <c r="F3" s="497"/>
      <c r="G3" s="496">
        <v>0</v>
      </c>
      <c r="H3" s="497">
        <v>0</v>
      </c>
      <c r="I3" s="496">
        <v>0</v>
      </c>
      <c r="J3" s="353">
        <v>0</v>
      </c>
      <c r="K3" s="354">
        <v>0</v>
      </c>
      <c r="L3" s="530"/>
      <c r="M3" s="531"/>
      <c r="N3" s="532" t="s">
        <v>22</v>
      </c>
      <c r="O3" s="533"/>
    </row>
    <row r="4" ht="19.5" customHeight="1" spans="1:15">
      <c r="A4" s="107" t="s">
        <v>346</v>
      </c>
      <c r="B4" s="107">
        <v>1</v>
      </c>
      <c r="C4" s="107">
        <v>22</v>
      </c>
      <c r="D4" s="498" t="s">
        <v>17</v>
      </c>
      <c r="E4" s="498">
        <v>56</v>
      </c>
      <c r="F4" s="499">
        <f>C4*E4</f>
        <v>1232</v>
      </c>
      <c r="G4" s="498">
        <v>0</v>
      </c>
      <c r="H4" s="497">
        <v>0</v>
      </c>
      <c r="I4" s="498">
        <v>60</v>
      </c>
      <c r="J4" s="534">
        <v>12</v>
      </c>
      <c r="K4" s="138">
        <f>C4*I4*J4</f>
        <v>15840</v>
      </c>
      <c r="L4" s="535">
        <f>F4+H4+K4</f>
        <v>17072</v>
      </c>
      <c r="M4" s="92"/>
      <c r="N4" s="498" t="s">
        <v>347</v>
      </c>
      <c r="O4" s="536"/>
    </row>
    <row r="5" ht="19.5" customHeight="1" spans="1:15">
      <c r="A5" s="107" t="s">
        <v>65</v>
      </c>
      <c r="B5" s="107">
        <v>1</v>
      </c>
      <c r="C5" s="107">
        <v>23</v>
      </c>
      <c r="D5" s="107"/>
      <c r="E5" s="500">
        <v>0</v>
      </c>
      <c r="F5" s="449">
        <v>0</v>
      </c>
      <c r="G5" s="498">
        <v>0</v>
      </c>
      <c r="H5" s="499">
        <v>0</v>
      </c>
      <c r="I5" s="107">
        <v>20</v>
      </c>
      <c r="J5" s="534">
        <v>12</v>
      </c>
      <c r="K5" s="138">
        <f>C5*I5*J5</f>
        <v>5520</v>
      </c>
      <c r="L5" s="535">
        <f>F5+H5+K5</f>
        <v>5520</v>
      </c>
      <c r="M5" s="92"/>
      <c r="N5" s="93" t="s">
        <v>348</v>
      </c>
      <c r="O5" s="537"/>
    </row>
    <row r="6" s="61" customFormat="1" ht="19.5" customHeight="1" spans="1:15">
      <c r="A6" s="102" t="s">
        <v>349</v>
      </c>
      <c r="B6" s="102">
        <v>2</v>
      </c>
      <c r="C6" s="102">
        <v>44</v>
      </c>
      <c r="D6" s="102" t="s">
        <v>27</v>
      </c>
      <c r="E6" s="113">
        <v>56</v>
      </c>
      <c r="F6" s="90">
        <f>C6*E6</f>
        <v>2464</v>
      </c>
      <c r="G6" s="103">
        <v>0</v>
      </c>
      <c r="H6" s="90">
        <f>C6*G6</f>
        <v>0</v>
      </c>
      <c r="I6" s="103">
        <v>60</v>
      </c>
      <c r="J6" s="113">
        <v>12</v>
      </c>
      <c r="K6" s="90">
        <f>C6*I6*J6</f>
        <v>31680</v>
      </c>
      <c r="L6" s="535">
        <f>F6+H6+K6</f>
        <v>34144</v>
      </c>
      <c r="M6" s="92"/>
      <c r="N6" s="93" t="s">
        <v>350</v>
      </c>
      <c r="O6" s="143"/>
    </row>
    <row r="7" s="492" customFormat="1" ht="19.5" customHeight="1" spans="1:15">
      <c r="A7" s="339" t="s">
        <v>351</v>
      </c>
      <c r="B7" s="339">
        <v>1</v>
      </c>
      <c r="C7" s="339">
        <v>23</v>
      </c>
      <c r="D7" s="501"/>
      <c r="E7" s="500">
        <v>0</v>
      </c>
      <c r="F7" s="502">
        <v>0</v>
      </c>
      <c r="G7" s="503">
        <v>0</v>
      </c>
      <c r="H7" s="502">
        <v>0</v>
      </c>
      <c r="I7" s="503">
        <v>20</v>
      </c>
      <c r="J7" s="503">
        <v>12</v>
      </c>
      <c r="K7" s="354">
        <f>C7*I7*J7</f>
        <v>5520</v>
      </c>
      <c r="L7" s="535">
        <f>F7+H7+K7</f>
        <v>5520</v>
      </c>
      <c r="M7" s="92"/>
      <c r="N7" s="339" t="s">
        <v>347</v>
      </c>
      <c r="O7" s="538"/>
    </row>
    <row r="8" ht="19.5" customHeight="1" spans="1:15">
      <c r="A8" s="399" t="s">
        <v>23</v>
      </c>
      <c r="B8" s="441"/>
      <c r="C8" s="441"/>
      <c r="D8" s="441"/>
      <c r="E8" s="441"/>
      <c r="F8" s="456">
        <f>SUM(F3:F7)</f>
        <v>3696</v>
      </c>
      <c r="G8" s="399"/>
      <c r="H8" s="504"/>
      <c r="I8" s="399"/>
      <c r="J8" s="397"/>
      <c r="K8" s="98">
        <f>SUM(K3:K7)</f>
        <v>58560</v>
      </c>
      <c r="L8" s="98">
        <f>SUM(L3:L7)</f>
        <v>62256</v>
      </c>
      <c r="M8" s="92"/>
      <c r="N8" s="339" t="s">
        <v>347</v>
      </c>
      <c r="O8" s="536"/>
    </row>
    <row r="9" ht="19.5" customHeight="1" spans="1:15">
      <c r="A9" s="498" t="s">
        <v>352</v>
      </c>
      <c r="B9" s="498">
        <v>3</v>
      </c>
      <c r="C9" s="498">
        <v>66</v>
      </c>
      <c r="D9" s="498" t="s">
        <v>17</v>
      </c>
      <c r="E9" s="498">
        <v>56</v>
      </c>
      <c r="F9" s="499">
        <f>C9*E9</f>
        <v>3696</v>
      </c>
      <c r="G9" s="498">
        <v>0</v>
      </c>
      <c r="H9" s="497">
        <v>0</v>
      </c>
      <c r="I9" s="498">
        <v>60</v>
      </c>
      <c r="J9" s="534">
        <v>12</v>
      </c>
      <c r="K9" s="138">
        <f>C9*I9*J9</f>
        <v>47520</v>
      </c>
      <c r="L9" s="535">
        <f>F9+H9+K9</f>
        <v>51216</v>
      </c>
      <c r="M9" s="92"/>
      <c r="N9" s="93" t="s">
        <v>353</v>
      </c>
      <c r="O9" s="536"/>
    </row>
    <row r="10" ht="19.5" customHeight="1" spans="1:15">
      <c r="A10" s="498" t="s">
        <v>354</v>
      </c>
      <c r="B10" s="498">
        <v>1</v>
      </c>
      <c r="C10" s="498">
        <v>22</v>
      </c>
      <c r="D10" s="498" t="s">
        <v>17</v>
      </c>
      <c r="E10" s="505">
        <v>56</v>
      </c>
      <c r="F10" s="499">
        <f>C10*E10</f>
        <v>1232</v>
      </c>
      <c r="G10" s="498">
        <v>0</v>
      </c>
      <c r="H10" s="497">
        <v>0</v>
      </c>
      <c r="I10" s="498">
        <v>60</v>
      </c>
      <c r="J10" s="534">
        <v>12</v>
      </c>
      <c r="K10" s="138">
        <f>C10*I10*J10</f>
        <v>15840</v>
      </c>
      <c r="L10" s="535">
        <f>F10+H10+K10</f>
        <v>17072</v>
      </c>
      <c r="M10" s="92"/>
      <c r="N10" s="93" t="s">
        <v>353</v>
      </c>
      <c r="O10" s="536"/>
    </row>
    <row r="11" s="65" customFormat="1" ht="19.5" customHeight="1" spans="1:15">
      <c r="A11" s="399" t="s">
        <v>23</v>
      </c>
      <c r="B11" s="506"/>
      <c r="C11" s="399"/>
      <c r="D11" s="506"/>
      <c r="E11" s="506"/>
      <c r="F11" s="456">
        <f>SUM(F9:F10)</f>
        <v>4928</v>
      </c>
      <c r="G11" s="399"/>
      <c r="H11" s="456"/>
      <c r="I11" s="399"/>
      <c r="J11" s="397"/>
      <c r="K11" s="98">
        <f>SUM(K9:K10)</f>
        <v>63360</v>
      </c>
      <c r="L11" s="98">
        <f>SUM(L9:L10)</f>
        <v>68288</v>
      </c>
      <c r="M11" s="92"/>
      <c r="N11" s="93" t="s">
        <v>353</v>
      </c>
      <c r="O11" s="539"/>
    </row>
    <row r="12" ht="19.5" customHeight="1" spans="1:15">
      <c r="A12" s="505" t="s">
        <v>355</v>
      </c>
      <c r="B12" s="505">
        <v>4</v>
      </c>
      <c r="C12" s="498">
        <v>88</v>
      </c>
      <c r="D12" s="505" t="s">
        <v>76</v>
      </c>
      <c r="E12" s="500">
        <v>0</v>
      </c>
      <c r="F12" s="499">
        <f>C12*E12</f>
        <v>0</v>
      </c>
      <c r="G12" s="498">
        <v>0</v>
      </c>
      <c r="H12" s="499">
        <v>0</v>
      </c>
      <c r="I12" s="498">
        <v>60</v>
      </c>
      <c r="J12" s="534">
        <v>12</v>
      </c>
      <c r="K12" s="138">
        <f>C12*I12*J12</f>
        <v>63360</v>
      </c>
      <c r="L12" s="535">
        <f>F12+H12+K12</f>
        <v>63360</v>
      </c>
      <c r="M12" s="92"/>
      <c r="N12" s="93" t="s">
        <v>350</v>
      </c>
      <c r="O12" s="540" t="s">
        <v>356</v>
      </c>
    </row>
    <row r="13" ht="19.5" customHeight="1" spans="1:15">
      <c r="A13" s="348" t="s">
        <v>161</v>
      </c>
      <c r="B13" s="348">
        <v>1</v>
      </c>
      <c r="C13" s="92">
        <v>22</v>
      </c>
      <c r="D13" s="348" t="s">
        <v>31</v>
      </c>
      <c r="E13" s="505">
        <v>56</v>
      </c>
      <c r="F13" s="499">
        <f>C13*E13</f>
        <v>1232</v>
      </c>
      <c r="G13" s="498">
        <v>0</v>
      </c>
      <c r="H13" s="499">
        <v>0</v>
      </c>
      <c r="I13" s="498">
        <v>60</v>
      </c>
      <c r="J13" s="534">
        <v>12</v>
      </c>
      <c r="K13" s="138">
        <f>C13*I13*J13</f>
        <v>15840</v>
      </c>
      <c r="L13" s="535">
        <f>F13+H13+K13</f>
        <v>17072</v>
      </c>
      <c r="M13" s="541"/>
      <c r="N13" s="510" t="s">
        <v>350</v>
      </c>
      <c r="O13" s="542"/>
    </row>
    <row r="14" ht="19.5" customHeight="1" spans="1:15">
      <c r="A14" s="348" t="s">
        <v>161</v>
      </c>
      <c r="B14" s="348">
        <v>1</v>
      </c>
      <c r="C14" s="92">
        <v>22</v>
      </c>
      <c r="D14" s="348" t="s">
        <v>31</v>
      </c>
      <c r="E14" s="498">
        <v>56</v>
      </c>
      <c r="F14" s="499">
        <f>C14*E14</f>
        <v>1232</v>
      </c>
      <c r="G14" s="498">
        <v>0</v>
      </c>
      <c r="H14" s="499">
        <v>0</v>
      </c>
      <c r="I14" s="498">
        <v>60</v>
      </c>
      <c r="J14" s="534">
        <v>12</v>
      </c>
      <c r="K14" s="138">
        <f>C14*I14*J14</f>
        <v>15840</v>
      </c>
      <c r="L14" s="535">
        <f>F14+H14+K14</f>
        <v>17072</v>
      </c>
      <c r="M14" s="543"/>
      <c r="N14" s="510" t="s">
        <v>350</v>
      </c>
      <c r="O14" s="542"/>
    </row>
    <row r="15" s="327" customFormat="1" ht="19.5" customHeight="1" spans="1:15">
      <c r="A15" s="507" t="s">
        <v>357</v>
      </c>
      <c r="B15" s="507">
        <v>2</v>
      </c>
      <c r="C15" s="507">
        <v>60</v>
      </c>
      <c r="D15" s="507" t="s">
        <v>31</v>
      </c>
      <c r="E15" s="498">
        <v>56</v>
      </c>
      <c r="F15" s="499">
        <f>C15*E15</f>
        <v>3360</v>
      </c>
      <c r="G15" s="498">
        <v>0</v>
      </c>
      <c r="H15" s="499">
        <v>0</v>
      </c>
      <c r="I15" s="498">
        <v>60</v>
      </c>
      <c r="J15" s="534">
        <v>12</v>
      </c>
      <c r="K15" s="138">
        <f>C15*I15*J15</f>
        <v>43200</v>
      </c>
      <c r="L15" s="535">
        <f>F15+H15+K15</f>
        <v>46560</v>
      </c>
      <c r="M15" s="92"/>
      <c r="N15" s="93" t="s">
        <v>350</v>
      </c>
      <c r="O15" s="542"/>
    </row>
    <row r="16" s="327" customFormat="1" ht="19.5" customHeight="1" spans="1:15">
      <c r="A16" s="498" t="s">
        <v>358</v>
      </c>
      <c r="B16" s="498">
        <v>3</v>
      </c>
      <c r="C16" s="498">
        <v>66</v>
      </c>
      <c r="D16" s="498" t="s">
        <v>31</v>
      </c>
      <c r="E16" s="505">
        <v>56</v>
      </c>
      <c r="F16" s="499">
        <f>C16*E16</f>
        <v>3696</v>
      </c>
      <c r="G16" s="505">
        <v>0</v>
      </c>
      <c r="H16" s="499">
        <v>0</v>
      </c>
      <c r="I16" s="505">
        <v>60</v>
      </c>
      <c r="J16" s="544">
        <v>12</v>
      </c>
      <c r="K16" s="138">
        <f>C16*I16*J16</f>
        <v>47520</v>
      </c>
      <c r="L16" s="535">
        <f>F16+H16+K16</f>
        <v>51216</v>
      </c>
      <c r="M16" s="92"/>
      <c r="N16" s="510" t="s">
        <v>350</v>
      </c>
      <c r="O16" s="536"/>
    </row>
    <row r="17" s="65" customFormat="1" ht="19.5" customHeight="1" spans="1:15">
      <c r="A17" s="508" t="s">
        <v>23</v>
      </c>
      <c r="B17" s="508"/>
      <c r="C17" s="99"/>
      <c r="D17" s="508"/>
      <c r="E17" s="508"/>
      <c r="F17" s="509">
        <f>SUM(F12:F16)</f>
        <v>9520</v>
      </c>
      <c r="G17" s="99"/>
      <c r="H17" s="509"/>
      <c r="I17" s="99"/>
      <c r="J17" s="105"/>
      <c r="K17" s="142">
        <f>SUM(K12:K16)</f>
        <v>185760</v>
      </c>
      <c r="L17" s="142">
        <f>SUM(L12:L16)</f>
        <v>195280</v>
      </c>
      <c r="M17" s="92"/>
      <c r="N17" s="510" t="s">
        <v>350</v>
      </c>
      <c r="O17" s="545"/>
    </row>
    <row r="18" ht="19.5" customHeight="1" spans="1:15">
      <c r="A18" s="507" t="s">
        <v>359</v>
      </c>
      <c r="B18" s="107">
        <v>2</v>
      </c>
      <c r="C18" s="107">
        <v>44</v>
      </c>
      <c r="D18" s="507" t="s">
        <v>27</v>
      </c>
      <c r="E18" s="505">
        <v>56</v>
      </c>
      <c r="F18" s="499">
        <f>C18*E18</f>
        <v>2464</v>
      </c>
      <c r="G18" s="498">
        <v>0</v>
      </c>
      <c r="H18" s="499">
        <v>0</v>
      </c>
      <c r="I18" s="498">
        <v>60</v>
      </c>
      <c r="J18" s="534">
        <v>12</v>
      </c>
      <c r="K18" s="138">
        <f>C18*I18*J18</f>
        <v>31680</v>
      </c>
      <c r="L18" s="90">
        <f>K18+H18+F18</f>
        <v>34144</v>
      </c>
      <c r="M18" s="140"/>
      <c r="N18" s="102" t="s">
        <v>360</v>
      </c>
      <c r="O18" s="536"/>
    </row>
    <row r="19" ht="19.5" customHeight="1" spans="1:15">
      <c r="A19" s="507" t="s">
        <v>359</v>
      </c>
      <c r="B19" s="507">
        <v>3</v>
      </c>
      <c r="C19" s="507">
        <v>66</v>
      </c>
      <c r="D19" s="507" t="s">
        <v>27</v>
      </c>
      <c r="E19" s="498">
        <v>56</v>
      </c>
      <c r="F19" s="499">
        <f>C19*E19</f>
        <v>3696</v>
      </c>
      <c r="G19" s="498">
        <v>0</v>
      </c>
      <c r="H19" s="499">
        <v>0</v>
      </c>
      <c r="I19" s="498">
        <v>60</v>
      </c>
      <c r="J19" s="534">
        <v>12</v>
      </c>
      <c r="K19" s="138">
        <f>C19*I19*J19</f>
        <v>47520</v>
      </c>
      <c r="L19" s="90">
        <f>K19+H19+F19</f>
        <v>51216</v>
      </c>
      <c r="M19" s="140"/>
      <c r="N19" s="102" t="s">
        <v>360</v>
      </c>
      <c r="O19" s="546"/>
    </row>
    <row r="20" ht="19.5" customHeight="1" spans="1:15">
      <c r="A20" s="507" t="s">
        <v>359</v>
      </c>
      <c r="B20" s="507">
        <v>3</v>
      </c>
      <c r="C20" s="507">
        <v>66</v>
      </c>
      <c r="D20" s="507" t="s">
        <v>27</v>
      </c>
      <c r="E20" s="505">
        <v>56</v>
      </c>
      <c r="F20" s="499">
        <f>C20*E20</f>
        <v>3696</v>
      </c>
      <c r="G20" s="498">
        <v>0</v>
      </c>
      <c r="H20" s="499">
        <v>0</v>
      </c>
      <c r="I20" s="498">
        <v>60</v>
      </c>
      <c r="J20" s="534">
        <v>12</v>
      </c>
      <c r="K20" s="138">
        <f>C20*I20*J20</f>
        <v>47520</v>
      </c>
      <c r="L20" s="90">
        <f>K20+H20+F20</f>
        <v>51216</v>
      </c>
      <c r="M20" s="140"/>
      <c r="N20" s="102" t="s">
        <v>360</v>
      </c>
      <c r="O20" s="546"/>
    </row>
    <row r="21" s="61" customFormat="1" ht="22.5" customHeight="1" spans="1:15">
      <c r="A21" s="102" t="s">
        <v>361</v>
      </c>
      <c r="B21" s="102">
        <v>2</v>
      </c>
      <c r="C21" s="102">
        <v>70</v>
      </c>
      <c r="D21" s="102" t="s">
        <v>17</v>
      </c>
      <c r="E21" s="510">
        <v>56</v>
      </c>
      <c r="F21" s="451">
        <f>C21*E21</f>
        <v>3920</v>
      </c>
      <c r="G21" s="498">
        <v>0</v>
      </c>
      <c r="H21" s="114">
        <f>C21*G21</f>
        <v>0</v>
      </c>
      <c r="I21" s="102">
        <v>60</v>
      </c>
      <c r="J21" s="103">
        <v>12</v>
      </c>
      <c r="K21" s="90">
        <f>C21*I21*J21</f>
        <v>50400</v>
      </c>
      <c r="L21" s="90">
        <f t="shared" ref="L21:L26" si="0">K21+H21+F21</f>
        <v>54320</v>
      </c>
      <c r="M21" s="140"/>
      <c r="N21" s="102" t="s">
        <v>360</v>
      </c>
      <c r="O21" s="406" t="s">
        <v>362</v>
      </c>
    </row>
    <row r="22" s="61" customFormat="1" ht="19.5" customHeight="1" spans="1:15">
      <c r="A22" s="399" t="s">
        <v>23</v>
      </c>
      <c r="B22" s="511"/>
      <c r="C22" s="512"/>
      <c r="D22" s="511"/>
      <c r="E22" s="512"/>
      <c r="F22" s="504">
        <f>SUM(F18:F21)</f>
        <v>13776</v>
      </c>
      <c r="G22" s="512"/>
      <c r="H22" s="504"/>
      <c r="I22" s="512"/>
      <c r="J22" s="512"/>
      <c r="K22" s="504">
        <f>SUM(K18:K21)</f>
        <v>177120</v>
      </c>
      <c r="L22" s="504">
        <f>SUM(L18:L21)</f>
        <v>190896</v>
      </c>
      <c r="M22" s="140"/>
      <c r="N22" s="102" t="s">
        <v>360</v>
      </c>
      <c r="O22" s="547"/>
    </row>
    <row r="23" s="493" customFormat="1" ht="19.5" customHeight="1" spans="1:15">
      <c r="A23" s="513" t="s">
        <v>363</v>
      </c>
      <c r="B23" s="514">
        <v>1</v>
      </c>
      <c r="C23" s="230">
        <v>25</v>
      </c>
      <c r="D23" s="515" t="s">
        <v>17</v>
      </c>
      <c r="E23" s="516">
        <v>56</v>
      </c>
      <c r="F23" s="517">
        <f>C23*E23</f>
        <v>1400</v>
      </c>
      <c r="G23" s="518">
        <v>0</v>
      </c>
      <c r="H23" s="517">
        <v>0</v>
      </c>
      <c r="I23" s="518">
        <v>60</v>
      </c>
      <c r="J23" s="353">
        <v>12</v>
      </c>
      <c r="K23" s="354">
        <f>C23*I23*J23</f>
        <v>18000</v>
      </c>
      <c r="L23" s="90">
        <f t="shared" si="0"/>
        <v>19400</v>
      </c>
      <c r="M23" s="230"/>
      <c r="N23" s="335" t="s">
        <v>331</v>
      </c>
      <c r="O23" s="284"/>
    </row>
    <row r="24" s="493" customFormat="1" ht="24" customHeight="1" spans="1:15">
      <c r="A24" s="514" t="s">
        <v>364</v>
      </c>
      <c r="B24" s="519">
        <v>2</v>
      </c>
      <c r="C24" s="347">
        <v>50</v>
      </c>
      <c r="D24" s="515" t="s">
        <v>17</v>
      </c>
      <c r="E24" s="516">
        <v>56</v>
      </c>
      <c r="F24" s="517">
        <f>C24*E24</f>
        <v>2800</v>
      </c>
      <c r="G24" s="518">
        <v>0</v>
      </c>
      <c r="H24" s="517">
        <v>0</v>
      </c>
      <c r="I24" s="518">
        <v>60</v>
      </c>
      <c r="J24" s="353">
        <v>12</v>
      </c>
      <c r="K24" s="354">
        <f>C24*I24*J24</f>
        <v>36000</v>
      </c>
      <c r="L24" s="90">
        <f t="shared" si="0"/>
        <v>38800</v>
      </c>
      <c r="M24" s="230"/>
      <c r="N24" s="335" t="s">
        <v>331</v>
      </c>
      <c r="O24" s="284"/>
    </row>
    <row r="25" s="493" customFormat="1" ht="19.5" customHeight="1" spans="1:15">
      <c r="A25" s="347" t="s">
        <v>365</v>
      </c>
      <c r="B25" s="520">
        <v>5</v>
      </c>
      <c r="C25" s="347">
        <f>B25*25</f>
        <v>125</v>
      </c>
      <c r="D25" s="515" t="s">
        <v>17</v>
      </c>
      <c r="E25" s="516">
        <v>56</v>
      </c>
      <c r="F25" s="517">
        <f>C25*E25</f>
        <v>7000</v>
      </c>
      <c r="G25" s="518">
        <v>0</v>
      </c>
      <c r="H25" s="517">
        <v>0</v>
      </c>
      <c r="I25" s="518">
        <v>60</v>
      </c>
      <c r="J25" s="353">
        <v>12</v>
      </c>
      <c r="K25" s="354">
        <f>C25*I25*J25</f>
        <v>90000</v>
      </c>
      <c r="L25" s="90">
        <f t="shared" si="0"/>
        <v>97000</v>
      </c>
      <c r="M25" s="230"/>
      <c r="N25" s="335" t="s">
        <v>331</v>
      </c>
      <c r="O25" s="284"/>
    </row>
    <row r="26" s="493" customFormat="1" ht="19.5" customHeight="1" spans="1:15">
      <c r="A26" s="347" t="s">
        <v>366</v>
      </c>
      <c r="B26" s="520">
        <v>2</v>
      </c>
      <c r="C26" s="347">
        <v>50</v>
      </c>
      <c r="D26" s="515" t="s">
        <v>17</v>
      </c>
      <c r="E26" s="516">
        <v>56</v>
      </c>
      <c r="F26" s="517">
        <f>C26*E26</f>
        <v>2800</v>
      </c>
      <c r="G26" s="518">
        <v>0</v>
      </c>
      <c r="H26" s="517">
        <v>0</v>
      </c>
      <c r="I26" s="518">
        <v>60</v>
      </c>
      <c r="J26" s="353">
        <v>12</v>
      </c>
      <c r="K26" s="354">
        <f>C26*I26*J26</f>
        <v>36000</v>
      </c>
      <c r="L26" s="90">
        <f t="shared" si="0"/>
        <v>38800</v>
      </c>
      <c r="M26" s="230"/>
      <c r="N26" s="335" t="s">
        <v>331</v>
      </c>
      <c r="O26" s="284"/>
    </row>
    <row r="27" s="493" customFormat="1" ht="19.5" customHeight="1" spans="1:15">
      <c r="A27" s="399" t="s">
        <v>23</v>
      </c>
      <c r="B27" s="521"/>
      <c r="C27" s="522"/>
      <c r="D27" s="523"/>
      <c r="E27" s="511"/>
      <c r="F27" s="504">
        <f>SUM(F23:F26)</f>
        <v>14000</v>
      </c>
      <c r="G27" s="524"/>
      <c r="H27" s="504"/>
      <c r="I27" s="524"/>
      <c r="J27" s="548"/>
      <c r="K27" s="356">
        <f>SUM(K23:K26)</f>
        <v>180000</v>
      </c>
      <c r="L27" s="98">
        <f>SUM(L23:L26)</f>
        <v>194000</v>
      </c>
      <c r="M27" s="230"/>
      <c r="N27" s="335" t="s">
        <v>331</v>
      </c>
      <c r="O27" s="284"/>
    </row>
    <row r="28" s="220" customFormat="1" ht="19.5" customHeight="1" spans="1:15">
      <c r="A28" s="525" t="s">
        <v>367</v>
      </c>
      <c r="B28" s="335">
        <v>1</v>
      </c>
      <c r="C28" s="335">
        <v>33</v>
      </c>
      <c r="D28" s="335" t="s">
        <v>17</v>
      </c>
      <c r="E28" s="341">
        <v>56</v>
      </c>
      <c r="F28" s="342">
        <f>C28*E28</f>
        <v>1848</v>
      </c>
      <c r="G28" s="364">
        <v>0</v>
      </c>
      <c r="H28" s="362">
        <f>C28*G28</f>
        <v>0</v>
      </c>
      <c r="I28" s="341">
        <v>60</v>
      </c>
      <c r="J28" s="364">
        <v>12</v>
      </c>
      <c r="K28" s="362">
        <f>C28*I28*J28</f>
        <v>23760</v>
      </c>
      <c r="L28" s="362">
        <f>K28+G28+H28+F28</f>
        <v>25608</v>
      </c>
      <c r="M28" s="335"/>
      <c r="N28" s="335" t="s">
        <v>368</v>
      </c>
      <c r="O28" s="315"/>
    </row>
    <row r="29" s="492" customFormat="1" ht="19.5" customHeight="1" spans="1:15">
      <c r="A29" s="399" t="s">
        <v>23</v>
      </c>
      <c r="B29" s="344"/>
      <c r="C29" s="344"/>
      <c r="D29" s="346"/>
      <c r="E29" s="346"/>
      <c r="F29" s="345">
        <f>SUM(F28)</f>
        <v>1848</v>
      </c>
      <c r="G29" s="526"/>
      <c r="H29" s="345"/>
      <c r="I29" s="526"/>
      <c r="J29" s="526"/>
      <c r="K29" s="345">
        <f>SUM(K28)</f>
        <v>23760</v>
      </c>
      <c r="L29" s="345">
        <f>SUM(L28)</f>
        <v>25608</v>
      </c>
      <c r="M29" s="335"/>
      <c r="N29" s="335" t="s">
        <v>368</v>
      </c>
      <c r="O29" s="538"/>
    </row>
    <row r="30" s="327" customFormat="1" ht="19.5" customHeight="1" spans="1:15">
      <c r="A30" s="527" t="s">
        <v>184</v>
      </c>
      <c r="B30" s="528"/>
      <c r="C30" s="466"/>
      <c r="D30" s="466"/>
      <c r="E30" s="466"/>
      <c r="F30" s="125">
        <f t="shared" ref="F30:L30" si="1">F8+F11+F17+F22+F27+F29</f>
        <v>47768</v>
      </c>
      <c r="G30" s="125">
        <f t="shared" si="1"/>
        <v>0</v>
      </c>
      <c r="H30" s="125">
        <f t="shared" si="1"/>
        <v>0</v>
      </c>
      <c r="I30" s="125">
        <f t="shared" si="1"/>
        <v>0</v>
      </c>
      <c r="J30" s="125">
        <f t="shared" si="1"/>
        <v>0</v>
      </c>
      <c r="K30" s="125">
        <f t="shared" si="1"/>
        <v>688560</v>
      </c>
      <c r="L30" s="125">
        <f t="shared" si="1"/>
        <v>736328</v>
      </c>
      <c r="M30" s="549"/>
      <c r="N30" s="550"/>
      <c r="O30" s="551"/>
    </row>
    <row r="31" s="61" customFormat="1" ht="18.75" customHeight="1" spans="1:16">
      <c r="A31" s="264" t="s">
        <v>185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98"/>
    </row>
    <row r="32" ht="23.25" customHeight="1" spans="1:1">
      <c r="A32" s="64" t="s">
        <v>186</v>
      </c>
    </row>
    <row r="33" spans="6:8">
      <c r="F33" s="529" t="s">
        <v>369</v>
      </c>
      <c r="H33" s="266">
        <f>F21</f>
        <v>3920</v>
      </c>
    </row>
    <row r="34" ht="30" customHeight="1" spans="6:8">
      <c r="F34" s="529" t="s">
        <v>189</v>
      </c>
      <c r="H34" s="266">
        <f>F30-H33</f>
        <v>43848</v>
      </c>
    </row>
  </sheetData>
  <autoFilter ref="A2:O34">
    <extLst/>
  </autoFilter>
  <mergeCells count="2">
    <mergeCell ref="A1:O1"/>
    <mergeCell ref="A31:O31"/>
  </mergeCells>
  <pageMargins left="0.94488188976378" right="0.15748031496063" top="0.62992125984252" bottom="0.47244094488189" header="0.511811023622047" footer="0.511811023622047"/>
  <pageSetup paperSize="9" scale="88" fitToHeight="2" orientation="landscape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0"/>
  <sheetViews>
    <sheetView topLeftCell="A169" workbookViewId="0">
      <selection activeCell="M137" sqref="M137:M140"/>
    </sheetView>
  </sheetViews>
  <sheetFormatPr defaultColWidth="9.75" defaultRowHeight="12"/>
  <cols>
    <col min="1" max="1" width="9.875" style="61" customWidth="1"/>
    <col min="2" max="2" width="4.875" style="61" customWidth="1"/>
    <col min="3" max="3" width="5.25" style="61" customWidth="1"/>
    <col min="4" max="4" width="8.25" style="61" customWidth="1"/>
    <col min="5" max="5" width="5.875" style="389" customWidth="1"/>
    <col min="6" max="6" width="11.125" style="390" customWidth="1"/>
    <col min="7" max="7" width="6.125" style="389" customWidth="1"/>
    <col min="8" max="8" width="10.375" style="390" customWidth="1"/>
    <col min="9" max="9" width="6.625" style="389" customWidth="1"/>
    <col min="10" max="10" width="5.625" style="389" customWidth="1"/>
    <col min="11" max="11" width="12.125" style="390" customWidth="1"/>
    <col min="12" max="12" width="12" style="390" customWidth="1"/>
    <col min="13" max="13" width="12.375" style="390" customWidth="1"/>
    <col min="14" max="14" width="9.375" style="61" customWidth="1"/>
    <col min="15" max="15" width="14.625" style="391" customWidth="1"/>
    <col min="16" max="16384" width="9.75" style="61"/>
  </cols>
  <sheetData>
    <row r="1" ht="21" customHeight="1" spans="1:15">
      <c r="A1" s="392" t="s">
        <v>370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ht="57.75" customHeight="1" spans="1:15">
      <c r="A2" s="70"/>
      <c r="B2" s="70" t="s">
        <v>2</v>
      </c>
      <c r="C2" s="70" t="s">
        <v>3</v>
      </c>
      <c r="D2" s="71" t="s">
        <v>4</v>
      </c>
      <c r="E2" s="72" t="s">
        <v>5</v>
      </c>
      <c r="F2" s="73" t="s">
        <v>6</v>
      </c>
      <c r="G2" s="72" t="s">
        <v>7</v>
      </c>
      <c r="H2" s="73" t="s">
        <v>8</v>
      </c>
      <c r="I2" s="72" t="s">
        <v>9</v>
      </c>
      <c r="J2" s="72" t="s">
        <v>10</v>
      </c>
      <c r="K2" s="73" t="s">
        <v>11</v>
      </c>
      <c r="L2" s="73" t="s">
        <v>12</v>
      </c>
      <c r="M2" s="400" t="s">
        <v>13</v>
      </c>
      <c r="N2" s="131" t="s">
        <v>14</v>
      </c>
      <c r="O2" s="132" t="s">
        <v>15</v>
      </c>
    </row>
    <row r="3" ht="14.25" customHeight="1" spans="1:15">
      <c r="A3" s="110" t="s">
        <v>371</v>
      </c>
      <c r="B3" s="110">
        <v>1</v>
      </c>
      <c r="C3" s="110">
        <v>22</v>
      </c>
      <c r="D3" s="110" t="s">
        <v>17</v>
      </c>
      <c r="E3" s="103"/>
      <c r="F3" s="90"/>
      <c r="G3" s="103"/>
      <c r="H3" s="90"/>
      <c r="I3" s="103"/>
      <c r="J3" s="103">
        <v>0</v>
      </c>
      <c r="K3" s="90">
        <v>0</v>
      </c>
      <c r="L3" s="90">
        <v>0</v>
      </c>
      <c r="M3" s="90"/>
      <c r="N3" s="110" t="s">
        <v>18</v>
      </c>
      <c r="O3" s="401" t="s">
        <v>19</v>
      </c>
    </row>
    <row r="4" ht="14.25" customHeight="1" spans="1:15">
      <c r="A4" s="110" t="s">
        <v>372</v>
      </c>
      <c r="B4" s="110">
        <v>1</v>
      </c>
      <c r="C4" s="110">
        <v>22</v>
      </c>
      <c r="D4" s="110" t="s">
        <v>17</v>
      </c>
      <c r="E4" s="103"/>
      <c r="F4" s="90"/>
      <c r="G4" s="103"/>
      <c r="H4" s="90"/>
      <c r="I4" s="103"/>
      <c r="J4" s="103">
        <v>0</v>
      </c>
      <c r="K4" s="90">
        <v>0</v>
      </c>
      <c r="L4" s="90">
        <v>0</v>
      </c>
      <c r="M4" s="90"/>
      <c r="N4" s="110" t="s">
        <v>18</v>
      </c>
      <c r="O4" s="402"/>
    </row>
    <row r="5" ht="15" customHeight="1" spans="1:15">
      <c r="A5" s="110" t="s">
        <v>373</v>
      </c>
      <c r="B5" s="110">
        <v>1</v>
      </c>
      <c r="C5" s="110">
        <v>22</v>
      </c>
      <c r="D5" s="110" t="s">
        <v>17</v>
      </c>
      <c r="E5" s="103">
        <v>0</v>
      </c>
      <c r="F5" s="90">
        <f>C5*E5</f>
        <v>0</v>
      </c>
      <c r="G5" s="103">
        <v>0</v>
      </c>
      <c r="H5" s="90">
        <f>C5*G5</f>
        <v>0</v>
      </c>
      <c r="I5" s="103">
        <v>0</v>
      </c>
      <c r="J5" s="103">
        <v>0</v>
      </c>
      <c r="K5" s="90">
        <f>C5*I5*J5</f>
        <v>0</v>
      </c>
      <c r="L5" s="90">
        <f>K5+H5+F5</f>
        <v>0</v>
      </c>
      <c r="M5" s="90"/>
      <c r="N5" s="110" t="s">
        <v>22</v>
      </c>
      <c r="O5" s="403"/>
    </row>
    <row r="6" ht="14.25" customHeight="1" spans="1:15">
      <c r="A6" s="393" t="s">
        <v>23</v>
      </c>
      <c r="B6" s="394"/>
      <c r="C6" s="393">
        <f>SUM(C3:C4)</f>
        <v>44</v>
      </c>
      <c r="D6" s="394"/>
      <c r="E6" s="395"/>
      <c r="F6" s="396"/>
      <c r="G6" s="395"/>
      <c r="H6" s="396"/>
      <c r="I6" s="395"/>
      <c r="J6" s="397">
        <f>SUM(J3:J4)</f>
        <v>0</v>
      </c>
      <c r="K6" s="98">
        <f>SUM(K3:K4)</f>
        <v>0</v>
      </c>
      <c r="L6" s="98">
        <f>SUM(L3:L4)</f>
        <v>0</v>
      </c>
      <c r="M6" s="90"/>
      <c r="N6" s="110"/>
      <c r="O6" s="404"/>
    </row>
    <row r="7" ht="14.25" customHeight="1" spans="1:15">
      <c r="A7" s="110" t="s">
        <v>374</v>
      </c>
      <c r="B7" s="110">
        <v>1</v>
      </c>
      <c r="C7" s="110">
        <v>22</v>
      </c>
      <c r="D7" s="110" t="s">
        <v>17</v>
      </c>
      <c r="E7" s="103">
        <v>56</v>
      </c>
      <c r="F7" s="90">
        <f t="shared" ref="F7:F18" si="0">C7*E7</f>
        <v>1232</v>
      </c>
      <c r="G7" s="103">
        <v>0</v>
      </c>
      <c r="H7" s="90">
        <f t="shared" ref="H7:H18" si="1">C7*G7</f>
        <v>0</v>
      </c>
      <c r="I7" s="103">
        <v>60</v>
      </c>
      <c r="J7" s="103">
        <v>12</v>
      </c>
      <c r="K7" s="90">
        <f>C7*I7*J7</f>
        <v>15840</v>
      </c>
      <c r="L7" s="90">
        <f t="shared" ref="L7:L19" si="2">K7+H7+F7</f>
        <v>17072</v>
      </c>
      <c r="M7" s="405"/>
      <c r="N7" s="110" t="s">
        <v>375</v>
      </c>
      <c r="O7" s="150"/>
    </row>
    <row r="8" ht="14.25" customHeight="1" spans="1:17">
      <c r="A8" s="110" t="s">
        <v>376</v>
      </c>
      <c r="B8" s="110">
        <v>1</v>
      </c>
      <c r="C8" s="110">
        <v>22</v>
      </c>
      <c r="D8" s="110" t="s">
        <v>31</v>
      </c>
      <c r="E8" s="103">
        <v>56</v>
      </c>
      <c r="F8" s="90">
        <f t="shared" si="0"/>
        <v>1232</v>
      </c>
      <c r="G8" s="103">
        <v>0</v>
      </c>
      <c r="H8" s="90">
        <f t="shared" si="1"/>
        <v>0</v>
      </c>
      <c r="I8" s="103">
        <v>60</v>
      </c>
      <c r="J8" s="103">
        <v>12</v>
      </c>
      <c r="K8" s="90">
        <f t="shared" ref="K8:K19" si="3">C8*I8*J8</f>
        <v>15840</v>
      </c>
      <c r="L8" s="90">
        <f t="shared" si="2"/>
        <v>17072</v>
      </c>
      <c r="M8" s="405"/>
      <c r="N8" s="110" t="s">
        <v>375</v>
      </c>
      <c r="O8" s="150"/>
      <c r="Q8" s="163"/>
    </row>
    <row r="9" ht="14.25" customHeight="1" spans="1:15">
      <c r="A9" s="110" t="s">
        <v>377</v>
      </c>
      <c r="B9" s="110">
        <v>1</v>
      </c>
      <c r="C9" s="110">
        <v>22</v>
      </c>
      <c r="D9" s="110" t="s">
        <v>17</v>
      </c>
      <c r="E9" s="103">
        <v>56</v>
      </c>
      <c r="F9" s="90">
        <f t="shared" si="0"/>
        <v>1232</v>
      </c>
      <c r="G9" s="103">
        <v>0</v>
      </c>
      <c r="H9" s="90">
        <f t="shared" si="1"/>
        <v>0</v>
      </c>
      <c r="I9" s="103">
        <v>60</v>
      </c>
      <c r="J9" s="103">
        <v>12</v>
      </c>
      <c r="K9" s="90">
        <f t="shared" si="3"/>
        <v>15840</v>
      </c>
      <c r="L9" s="90">
        <f t="shared" si="2"/>
        <v>17072</v>
      </c>
      <c r="M9" s="405"/>
      <c r="N9" s="110" t="s">
        <v>375</v>
      </c>
      <c r="O9" s="150"/>
    </row>
    <row r="10" ht="14.25" customHeight="1" spans="1:15">
      <c r="A10" s="110" t="s">
        <v>378</v>
      </c>
      <c r="B10" s="110">
        <v>2</v>
      </c>
      <c r="C10" s="110">
        <v>44</v>
      </c>
      <c r="D10" s="110" t="s">
        <v>31</v>
      </c>
      <c r="E10" s="103">
        <v>56</v>
      </c>
      <c r="F10" s="90">
        <f t="shared" si="0"/>
        <v>2464</v>
      </c>
      <c r="G10" s="103">
        <v>0</v>
      </c>
      <c r="H10" s="90">
        <f t="shared" si="1"/>
        <v>0</v>
      </c>
      <c r="I10" s="103">
        <v>60</v>
      </c>
      <c r="J10" s="103">
        <v>12</v>
      </c>
      <c r="K10" s="90">
        <f t="shared" si="3"/>
        <v>31680</v>
      </c>
      <c r="L10" s="90">
        <f t="shared" si="2"/>
        <v>34144</v>
      </c>
      <c r="M10" s="405"/>
      <c r="N10" s="110" t="s">
        <v>375</v>
      </c>
      <c r="O10" s="150"/>
    </row>
    <row r="11" ht="14.25" customHeight="1" spans="1:15">
      <c r="A11" s="110" t="s">
        <v>379</v>
      </c>
      <c r="B11" s="110">
        <v>1.67</v>
      </c>
      <c r="C11" s="110">
        <v>36.67</v>
      </c>
      <c r="D11" s="110" t="s">
        <v>76</v>
      </c>
      <c r="E11" s="103">
        <v>56</v>
      </c>
      <c r="F11" s="90">
        <f t="shared" si="0"/>
        <v>2053.52</v>
      </c>
      <c r="G11" s="103">
        <v>0</v>
      </c>
      <c r="H11" s="90">
        <f t="shared" si="1"/>
        <v>0</v>
      </c>
      <c r="I11" s="103">
        <v>60</v>
      </c>
      <c r="J11" s="103">
        <v>12</v>
      </c>
      <c r="K11" s="90">
        <f t="shared" si="3"/>
        <v>26402.4</v>
      </c>
      <c r="L11" s="90">
        <f t="shared" si="2"/>
        <v>28455.92</v>
      </c>
      <c r="M11" s="405"/>
      <c r="N11" s="110" t="s">
        <v>375</v>
      </c>
      <c r="O11" s="150"/>
    </row>
    <row r="12" ht="14.25" customHeight="1" spans="1:17">
      <c r="A12" s="110" t="s">
        <v>380</v>
      </c>
      <c r="B12" s="110">
        <v>2</v>
      </c>
      <c r="C12" s="110">
        <v>44</v>
      </c>
      <c r="D12" s="110" t="s">
        <v>76</v>
      </c>
      <c r="E12" s="103">
        <v>56</v>
      </c>
      <c r="F12" s="90">
        <f t="shared" si="0"/>
        <v>2464</v>
      </c>
      <c r="G12" s="103">
        <v>0</v>
      </c>
      <c r="H12" s="90">
        <f t="shared" si="1"/>
        <v>0</v>
      </c>
      <c r="I12" s="103">
        <v>60</v>
      </c>
      <c r="J12" s="103">
        <v>12</v>
      </c>
      <c r="K12" s="90">
        <f t="shared" si="3"/>
        <v>31680</v>
      </c>
      <c r="L12" s="90">
        <f t="shared" si="2"/>
        <v>34144</v>
      </c>
      <c r="M12" s="405"/>
      <c r="N12" s="110" t="s">
        <v>375</v>
      </c>
      <c r="O12" s="150"/>
      <c r="Q12" s="163"/>
    </row>
    <row r="13" s="302" customFormat="1" ht="14.25" customHeight="1" spans="1:22">
      <c r="A13" s="110" t="s">
        <v>381</v>
      </c>
      <c r="B13" s="110">
        <v>1</v>
      </c>
      <c r="C13" s="110">
        <v>22</v>
      </c>
      <c r="D13" s="110" t="s">
        <v>76</v>
      </c>
      <c r="E13" s="103">
        <v>56</v>
      </c>
      <c r="F13" s="90">
        <f t="shared" si="0"/>
        <v>1232</v>
      </c>
      <c r="G13" s="103">
        <v>0</v>
      </c>
      <c r="H13" s="90">
        <f t="shared" si="1"/>
        <v>0</v>
      </c>
      <c r="I13" s="103">
        <v>60</v>
      </c>
      <c r="J13" s="103">
        <v>12</v>
      </c>
      <c r="K13" s="90">
        <f t="shared" si="3"/>
        <v>15840</v>
      </c>
      <c r="L13" s="90">
        <f t="shared" si="2"/>
        <v>17072</v>
      </c>
      <c r="M13" s="405"/>
      <c r="N13" s="110" t="s">
        <v>375</v>
      </c>
      <c r="O13" s="150"/>
      <c r="P13" s="61"/>
      <c r="Q13" s="163"/>
      <c r="R13" s="61"/>
      <c r="S13" s="61"/>
      <c r="T13" s="61"/>
      <c r="U13" s="61"/>
      <c r="V13" s="61"/>
    </row>
    <row r="14" ht="14.25" customHeight="1" spans="1:15">
      <c r="A14" s="110" t="s">
        <v>382</v>
      </c>
      <c r="B14" s="110">
        <v>2</v>
      </c>
      <c r="C14" s="110">
        <v>44</v>
      </c>
      <c r="D14" s="110" t="s">
        <v>31</v>
      </c>
      <c r="E14" s="103">
        <v>56</v>
      </c>
      <c r="F14" s="90">
        <f t="shared" si="0"/>
        <v>2464</v>
      </c>
      <c r="G14" s="103">
        <v>0</v>
      </c>
      <c r="H14" s="90">
        <f t="shared" si="1"/>
        <v>0</v>
      </c>
      <c r="I14" s="103">
        <v>60</v>
      </c>
      <c r="J14" s="103">
        <v>12</v>
      </c>
      <c r="K14" s="90">
        <f t="shared" si="3"/>
        <v>31680</v>
      </c>
      <c r="L14" s="90">
        <f t="shared" si="2"/>
        <v>34144</v>
      </c>
      <c r="M14" s="405"/>
      <c r="N14" s="93" t="s">
        <v>375</v>
      </c>
      <c r="O14" s="150"/>
    </row>
    <row r="15" ht="14.25" customHeight="1" spans="1:15">
      <c r="A15" s="110" t="s">
        <v>383</v>
      </c>
      <c r="B15" s="110">
        <v>3</v>
      </c>
      <c r="C15" s="110">
        <v>66</v>
      </c>
      <c r="D15" s="110" t="s">
        <v>31</v>
      </c>
      <c r="E15" s="103">
        <v>56</v>
      </c>
      <c r="F15" s="90">
        <f t="shared" si="0"/>
        <v>3696</v>
      </c>
      <c r="G15" s="103">
        <v>0</v>
      </c>
      <c r="H15" s="90">
        <f t="shared" si="1"/>
        <v>0</v>
      </c>
      <c r="I15" s="103">
        <v>60</v>
      </c>
      <c r="J15" s="103">
        <v>12</v>
      </c>
      <c r="K15" s="90">
        <f t="shared" si="3"/>
        <v>47520</v>
      </c>
      <c r="L15" s="90">
        <f t="shared" si="2"/>
        <v>51216</v>
      </c>
      <c r="M15" s="405"/>
      <c r="N15" s="110" t="s">
        <v>375</v>
      </c>
      <c r="O15" s="150"/>
    </row>
    <row r="16" ht="14.25" customHeight="1" spans="1:15">
      <c r="A16" s="110" t="s">
        <v>384</v>
      </c>
      <c r="B16" s="110">
        <v>1</v>
      </c>
      <c r="C16" s="110">
        <v>22</v>
      </c>
      <c r="D16" s="110" t="s">
        <v>17</v>
      </c>
      <c r="E16" s="103">
        <v>56</v>
      </c>
      <c r="F16" s="90">
        <f t="shared" si="0"/>
        <v>1232</v>
      </c>
      <c r="G16" s="103">
        <v>0</v>
      </c>
      <c r="H16" s="90">
        <f t="shared" si="1"/>
        <v>0</v>
      </c>
      <c r="I16" s="103">
        <v>60</v>
      </c>
      <c r="J16" s="103">
        <v>12</v>
      </c>
      <c r="K16" s="90">
        <f t="shared" si="3"/>
        <v>15840</v>
      </c>
      <c r="L16" s="90">
        <f t="shared" si="2"/>
        <v>17072</v>
      </c>
      <c r="M16" s="405"/>
      <c r="N16" s="110" t="s">
        <v>375</v>
      </c>
      <c r="O16" s="150"/>
    </row>
    <row r="17" ht="14.25" customHeight="1" spans="1:15">
      <c r="A17" s="93" t="s">
        <v>385</v>
      </c>
      <c r="B17" s="93">
        <v>2</v>
      </c>
      <c r="C17" s="93">
        <v>44</v>
      </c>
      <c r="D17" s="93" t="s">
        <v>17</v>
      </c>
      <c r="E17" s="103">
        <v>56</v>
      </c>
      <c r="F17" s="90">
        <f t="shared" si="0"/>
        <v>2464</v>
      </c>
      <c r="G17" s="103">
        <v>0</v>
      </c>
      <c r="H17" s="90">
        <f t="shared" si="1"/>
        <v>0</v>
      </c>
      <c r="I17" s="103">
        <v>60</v>
      </c>
      <c r="J17" s="103">
        <v>12</v>
      </c>
      <c r="K17" s="90">
        <f t="shared" si="3"/>
        <v>31680</v>
      </c>
      <c r="L17" s="90">
        <f t="shared" si="2"/>
        <v>34144</v>
      </c>
      <c r="M17" s="405"/>
      <c r="N17" s="93" t="s">
        <v>375</v>
      </c>
      <c r="O17" s="150"/>
    </row>
    <row r="18" ht="14.25" customHeight="1" spans="1:15">
      <c r="A18" s="110" t="s">
        <v>386</v>
      </c>
      <c r="B18" s="110">
        <v>1.5</v>
      </c>
      <c r="C18" s="110">
        <v>33</v>
      </c>
      <c r="D18" s="110" t="s">
        <v>17</v>
      </c>
      <c r="E18" s="103">
        <v>56</v>
      </c>
      <c r="F18" s="90">
        <f t="shared" si="0"/>
        <v>1848</v>
      </c>
      <c r="G18" s="103">
        <v>0</v>
      </c>
      <c r="H18" s="90">
        <f t="shared" si="1"/>
        <v>0</v>
      </c>
      <c r="I18" s="103">
        <v>60</v>
      </c>
      <c r="J18" s="103">
        <v>12</v>
      </c>
      <c r="K18" s="90">
        <f t="shared" si="3"/>
        <v>23760</v>
      </c>
      <c r="L18" s="90">
        <f t="shared" si="2"/>
        <v>25608</v>
      </c>
      <c r="M18" s="405"/>
      <c r="N18" s="110" t="s">
        <v>375</v>
      </c>
      <c r="O18" s="150"/>
    </row>
    <row r="19" ht="14.25" customHeight="1" spans="1:16">
      <c r="A19" s="102" t="s">
        <v>387</v>
      </c>
      <c r="B19" s="102"/>
      <c r="C19" s="102">
        <v>205</v>
      </c>
      <c r="D19" s="102"/>
      <c r="E19" s="103">
        <v>0</v>
      </c>
      <c r="F19" s="90">
        <v>0</v>
      </c>
      <c r="G19" s="103">
        <v>0</v>
      </c>
      <c r="H19" s="90">
        <v>0</v>
      </c>
      <c r="I19" s="103">
        <v>60</v>
      </c>
      <c r="J19" s="103">
        <v>12</v>
      </c>
      <c r="K19" s="90">
        <f t="shared" si="3"/>
        <v>147600</v>
      </c>
      <c r="L19" s="90">
        <f t="shared" si="2"/>
        <v>147600</v>
      </c>
      <c r="M19" s="405"/>
      <c r="N19" s="110" t="s">
        <v>375</v>
      </c>
      <c r="O19" s="406"/>
      <c r="P19" s="163"/>
    </row>
    <row r="20" s="302" customFormat="1" ht="14.25" customHeight="1" spans="1:16">
      <c r="A20" s="307" t="s">
        <v>23</v>
      </c>
      <c r="B20" s="307"/>
      <c r="C20" s="307"/>
      <c r="D20" s="307"/>
      <c r="E20" s="397"/>
      <c r="F20" s="98">
        <f>SUM(F7:F19)</f>
        <v>23613.52</v>
      </c>
      <c r="G20" s="397"/>
      <c r="H20" s="98">
        <f>SUM(H7:H19)</f>
        <v>0</v>
      </c>
      <c r="I20" s="397"/>
      <c r="J20" s="397"/>
      <c r="K20" s="98">
        <f>SUM(K7:K19)</f>
        <v>451202.4</v>
      </c>
      <c r="L20" s="98">
        <f>SUM(L7:L19)</f>
        <v>474815.92</v>
      </c>
      <c r="M20" s="405"/>
      <c r="N20" s="110" t="s">
        <v>375</v>
      </c>
      <c r="O20" s="407"/>
      <c r="P20" s="408"/>
    </row>
    <row r="21" ht="14.25" customHeight="1" spans="1:17">
      <c r="A21" s="102" t="s">
        <v>388</v>
      </c>
      <c r="B21" s="102">
        <v>2</v>
      </c>
      <c r="C21" s="102">
        <v>44</v>
      </c>
      <c r="D21" s="102" t="s">
        <v>27</v>
      </c>
      <c r="E21" s="103">
        <v>56</v>
      </c>
      <c r="F21" s="90">
        <f t="shared" ref="F21:F31" si="4">C21*E21</f>
        <v>2464</v>
      </c>
      <c r="G21" s="103">
        <v>0</v>
      </c>
      <c r="H21" s="90">
        <f t="shared" ref="H21:H31" si="5">C21*G21</f>
        <v>0</v>
      </c>
      <c r="I21" s="103">
        <v>60</v>
      </c>
      <c r="J21" s="103">
        <v>12</v>
      </c>
      <c r="K21" s="90">
        <f>C21*I21*J21</f>
        <v>31680</v>
      </c>
      <c r="L21" s="90">
        <f t="shared" ref="L21:L31" si="6">K21+H21+F21</f>
        <v>34144</v>
      </c>
      <c r="M21" s="86"/>
      <c r="N21" s="110" t="s">
        <v>389</v>
      </c>
      <c r="O21" s="150"/>
      <c r="Q21" s="163"/>
    </row>
    <row r="22" ht="14.25" customHeight="1" spans="1:15">
      <c r="A22" s="93" t="s">
        <v>390</v>
      </c>
      <c r="B22" s="93">
        <v>2</v>
      </c>
      <c r="C22" s="93">
        <v>44</v>
      </c>
      <c r="D22" s="93" t="s">
        <v>27</v>
      </c>
      <c r="E22" s="103">
        <v>56</v>
      </c>
      <c r="F22" s="90">
        <f t="shared" si="4"/>
        <v>2464</v>
      </c>
      <c r="G22" s="103">
        <v>0</v>
      </c>
      <c r="H22" s="90">
        <f t="shared" si="5"/>
        <v>0</v>
      </c>
      <c r="I22" s="103">
        <v>60</v>
      </c>
      <c r="J22" s="103">
        <v>12</v>
      </c>
      <c r="K22" s="90">
        <f>C22*I22*J22</f>
        <v>31680</v>
      </c>
      <c r="L22" s="90">
        <f t="shared" si="6"/>
        <v>34144</v>
      </c>
      <c r="M22" s="86"/>
      <c r="N22" s="110" t="s">
        <v>389</v>
      </c>
      <c r="O22" s="150"/>
    </row>
    <row r="23" s="64" customFormat="1" ht="14.25" customHeight="1" spans="1:15">
      <c r="A23" s="93" t="s">
        <v>391</v>
      </c>
      <c r="B23" s="93">
        <v>1.5</v>
      </c>
      <c r="C23" s="93">
        <v>33</v>
      </c>
      <c r="D23" s="93" t="s">
        <v>27</v>
      </c>
      <c r="E23" s="103">
        <v>56</v>
      </c>
      <c r="F23" s="90">
        <f t="shared" si="4"/>
        <v>1848</v>
      </c>
      <c r="G23" s="103">
        <v>0</v>
      </c>
      <c r="H23" s="90">
        <f t="shared" si="5"/>
        <v>0</v>
      </c>
      <c r="I23" s="103">
        <v>60</v>
      </c>
      <c r="J23" s="103">
        <v>12</v>
      </c>
      <c r="K23" s="90">
        <f>C23*I23*J23</f>
        <v>23760</v>
      </c>
      <c r="L23" s="90">
        <f t="shared" si="6"/>
        <v>25608</v>
      </c>
      <c r="M23" s="86"/>
      <c r="N23" s="102" t="s">
        <v>389</v>
      </c>
      <c r="O23" s="150"/>
    </row>
    <row r="24" ht="14.25" customHeight="1" spans="1:15">
      <c r="A24" s="110" t="s">
        <v>379</v>
      </c>
      <c r="B24" s="110">
        <v>0.33</v>
      </c>
      <c r="C24" s="110">
        <v>7.33</v>
      </c>
      <c r="D24" s="110" t="s">
        <v>76</v>
      </c>
      <c r="E24" s="103">
        <v>56</v>
      </c>
      <c r="F24" s="90">
        <f t="shared" si="4"/>
        <v>410.48</v>
      </c>
      <c r="G24" s="103">
        <v>0</v>
      </c>
      <c r="H24" s="90">
        <f t="shared" si="5"/>
        <v>0</v>
      </c>
      <c r="I24" s="103">
        <v>60</v>
      </c>
      <c r="J24" s="103">
        <v>12</v>
      </c>
      <c r="K24" s="90">
        <f>C24*I24*J24</f>
        <v>5277.6</v>
      </c>
      <c r="L24" s="90">
        <f t="shared" si="6"/>
        <v>5688.08</v>
      </c>
      <c r="M24" s="86"/>
      <c r="N24" s="110" t="s">
        <v>389</v>
      </c>
      <c r="O24" s="150"/>
    </row>
    <row r="25" ht="14.25" customHeight="1" spans="1:15">
      <c r="A25" s="110" t="s">
        <v>392</v>
      </c>
      <c r="B25" s="110">
        <v>1</v>
      </c>
      <c r="C25" s="110">
        <v>22</v>
      </c>
      <c r="D25" s="110" t="s">
        <v>27</v>
      </c>
      <c r="E25" s="103">
        <v>56</v>
      </c>
      <c r="F25" s="90">
        <f t="shared" si="4"/>
        <v>1232</v>
      </c>
      <c r="G25" s="103">
        <v>0</v>
      </c>
      <c r="H25" s="90">
        <f t="shared" si="5"/>
        <v>0</v>
      </c>
      <c r="I25" s="103">
        <v>60</v>
      </c>
      <c r="J25" s="103">
        <v>12</v>
      </c>
      <c r="K25" s="90">
        <f>C25*I28*J28</f>
        <v>15840</v>
      </c>
      <c r="L25" s="90">
        <f t="shared" si="6"/>
        <v>17072</v>
      </c>
      <c r="M25" s="86"/>
      <c r="N25" s="110" t="s">
        <v>389</v>
      </c>
      <c r="O25" s="150"/>
    </row>
    <row r="26" ht="14.25" customHeight="1" spans="1:15">
      <c r="A26" s="110" t="s">
        <v>393</v>
      </c>
      <c r="B26" s="110">
        <v>1</v>
      </c>
      <c r="C26" s="110">
        <v>22</v>
      </c>
      <c r="D26" s="110" t="s">
        <v>17</v>
      </c>
      <c r="E26" s="103">
        <v>56</v>
      </c>
      <c r="F26" s="90">
        <f t="shared" si="4"/>
        <v>1232</v>
      </c>
      <c r="G26" s="103">
        <v>0</v>
      </c>
      <c r="H26" s="90">
        <f t="shared" si="5"/>
        <v>0</v>
      </c>
      <c r="I26" s="103">
        <v>60</v>
      </c>
      <c r="J26" s="103">
        <v>12</v>
      </c>
      <c r="K26" s="90">
        <f>C26*I26*J26</f>
        <v>15840</v>
      </c>
      <c r="L26" s="90">
        <f t="shared" si="6"/>
        <v>17072</v>
      </c>
      <c r="M26" s="86"/>
      <c r="N26" s="110" t="s">
        <v>389</v>
      </c>
      <c r="O26" s="150"/>
    </row>
    <row r="27" ht="14.25" customHeight="1" spans="1:15">
      <c r="A27" s="93" t="s">
        <v>394</v>
      </c>
      <c r="B27" s="93">
        <v>1</v>
      </c>
      <c r="C27" s="93">
        <v>22</v>
      </c>
      <c r="D27" s="93" t="s">
        <v>31</v>
      </c>
      <c r="E27" s="103">
        <v>56</v>
      </c>
      <c r="F27" s="90">
        <f t="shared" si="4"/>
        <v>1232</v>
      </c>
      <c r="G27" s="103">
        <v>0</v>
      </c>
      <c r="H27" s="90">
        <f t="shared" si="5"/>
        <v>0</v>
      </c>
      <c r="I27" s="103">
        <v>60</v>
      </c>
      <c r="J27" s="103">
        <v>12</v>
      </c>
      <c r="K27" s="90">
        <f>C27*I27*J27</f>
        <v>15840</v>
      </c>
      <c r="L27" s="90">
        <f t="shared" si="6"/>
        <v>17072</v>
      </c>
      <c r="M27" s="86"/>
      <c r="N27" s="90" t="s">
        <v>395</v>
      </c>
      <c r="O27" s="150"/>
    </row>
    <row r="28" ht="14.25" customHeight="1" spans="1:15">
      <c r="A28" s="110" t="s">
        <v>392</v>
      </c>
      <c r="B28" s="110">
        <v>1</v>
      </c>
      <c r="C28" s="110">
        <v>22</v>
      </c>
      <c r="D28" s="110" t="s">
        <v>27</v>
      </c>
      <c r="E28" s="103">
        <v>56</v>
      </c>
      <c r="F28" s="90">
        <f t="shared" si="4"/>
        <v>1232</v>
      </c>
      <c r="G28" s="103">
        <v>0</v>
      </c>
      <c r="H28" s="90">
        <f t="shared" si="5"/>
        <v>0</v>
      </c>
      <c r="I28" s="103">
        <v>60</v>
      </c>
      <c r="J28" s="103">
        <v>12</v>
      </c>
      <c r="K28" s="90">
        <f>C28*I26*J26</f>
        <v>15840</v>
      </c>
      <c r="L28" s="90">
        <f t="shared" si="6"/>
        <v>17072</v>
      </c>
      <c r="M28" s="86"/>
      <c r="N28" s="90" t="s">
        <v>395</v>
      </c>
      <c r="O28" s="150"/>
    </row>
    <row r="29" ht="14.25" customHeight="1" spans="1:15">
      <c r="A29" s="93" t="s">
        <v>390</v>
      </c>
      <c r="B29" s="93">
        <v>1</v>
      </c>
      <c r="C29" s="93">
        <v>22</v>
      </c>
      <c r="D29" s="93" t="s">
        <v>17</v>
      </c>
      <c r="E29" s="103">
        <v>56</v>
      </c>
      <c r="F29" s="90">
        <f t="shared" si="4"/>
        <v>1232</v>
      </c>
      <c r="G29" s="103">
        <v>0</v>
      </c>
      <c r="H29" s="90">
        <f t="shared" si="5"/>
        <v>0</v>
      </c>
      <c r="I29" s="103">
        <v>60</v>
      </c>
      <c r="J29" s="103">
        <v>12</v>
      </c>
      <c r="K29" s="90">
        <f>C29*I29*J29</f>
        <v>15840</v>
      </c>
      <c r="L29" s="90">
        <f t="shared" si="6"/>
        <v>17072</v>
      </c>
      <c r="M29" s="86"/>
      <c r="N29" s="90" t="s">
        <v>395</v>
      </c>
      <c r="O29" s="150"/>
    </row>
    <row r="30" ht="14.25" customHeight="1" spans="1:15">
      <c r="A30" s="93" t="s">
        <v>396</v>
      </c>
      <c r="B30" s="93">
        <v>2</v>
      </c>
      <c r="C30" s="93">
        <v>44</v>
      </c>
      <c r="D30" s="93" t="s">
        <v>17</v>
      </c>
      <c r="E30" s="103">
        <v>56</v>
      </c>
      <c r="F30" s="90">
        <f t="shared" si="4"/>
        <v>2464</v>
      </c>
      <c r="G30" s="103">
        <v>0</v>
      </c>
      <c r="H30" s="90">
        <f t="shared" si="5"/>
        <v>0</v>
      </c>
      <c r="I30" s="103">
        <v>60</v>
      </c>
      <c r="J30" s="103">
        <v>12</v>
      </c>
      <c r="K30" s="90">
        <f>C30*I30*J30</f>
        <v>31680</v>
      </c>
      <c r="L30" s="90">
        <f t="shared" si="6"/>
        <v>34144</v>
      </c>
      <c r="M30" s="86"/>
      <c r="N30" s="102" t="s">
        <v>389</v>
      </c>
      <c r="O30" s="150"/>
    </row>
    <row r="31" ht="14.25" customHeight="1" spans="1:15">
      <c r="A31" s="93" t="s">
        <v>391</v>
      </c>
      <c r="B31" s="93">
        <v>0.5</v>
      </c>
      <c r="C31" s="93">
        <v>11</v>
      </c>
      <c r="D31" s="93" t="s">
        <v>27</v>
      </c>
      <c r="E31" s="103">
        <v>56</v>
      </c>
      <c r="F31" s="90">
        <f t="shared" si="4"/>
        <v>616</v>
      </c>
      <c r="G31" s="103">
        <v>0</v>
      </c>
      <c r="H31" s="90">
        <f t="shared" si="5"/>
        <v>0</v>
      </c>
      <c r="I31" s="103">
        <v>60</v>
      </c>
      <c r="J31" s="103">
        <v>12</v>
      </c>
      <c r="K31" s="90">
        <f>C31*I31*J31</f>
        <v>7920</v>
      </c>
      <c r="L31" s="90">
        <f t="shared" si="6"/>
        <v>8536</v>
      </c>
      <c r="M31" s="86"/>
      <c r="N31" s="102" t="s">
        <v>389</v>
      </c>
      <c r="O31" s="150"/>
    </row>
    <row r="32" ht="14.25" customHeight="1" spans="1:15">
      <c r="A32" s="110" t="s">
        <v>397</v>
      </c>
      <c r="B32" s="110">
        <v>1</v>
      </c>
      <c r="C32" s="110">
        <v>22</v>
      </c>
      <c r="D32" s="110" t="s">
        <v>27</v>
      </c>
      <c r="E32" s="103">
        <v>56</v>
      </c>
      <c r="F32" s="90">
        <f t="shared" ref="F32:F38" si="7">C32*E32</f>
        <v>1232</v>
      </c>
      <c r="G32" s="103">
        <v>0</v>
      </c>
      <c r="H32" s="90">
        <f t="shared" ref="H32:H38" si="8">C32*G32</f>
        <v>0</v>
      </c>
      <c r="I32" s="103">
        <v>60</v>
      </c>
      <c r="J32" s="103">
        <v>12</v>
      </c>
      <c r="K32" s="90">
        <f t="shared" ref="K32:K38" si="9">C32*I32*J32</f>
        <v>15840</v>
      </c>
      <c r="L32" s="90">
        <f t="shared" ref="L32:L38" si="10">K32+H32+F32</f>
        <v>17072</v>
      </c>
      <c r="M32" s="86"/>
      <c r="N32" s="110" t="s">
        <v>389</v>
      </c>
      <c r="O32" s="409"/>
    </row>
    <row r="33" ht="14.25" customHeight="1" spans="1:15">
      <c r="A33" s="110" t="s">
        <v>398</v>
      </c>
      <c r="B33" s="110">
        <v>2</v>
      </c>
      <c r="C33" s="110">
        <v>44</v>
      </c>
      <c r="D33" s="110" t="s">
        <v>27</v>
      </c>
      <c r="E33" s="103">
        <v>56</v>
      </c>
      <c r="F33" s="90">
        <f t="shared" si="7"/>
        <v>2464</v>
      </c>
      <c r="G33" s="103">
        <v>0</v>
      </c>
      <c r="H33" s="90">
        <f t="shared" si="8"/>
        <v>0</v>
      </c>
      <c r="I33" s="103">
        <v>60</v>
      </c>
      <c r="J33" s="103">
        <v>12</v>
      </c>
      <c r="K33" s="90">
        <f t="shared" si="9"/>
        <v>31680</v>
      </c>
      <c r="L33" s="90">
        <f t="shared" si="10"/>
        <v>34144</v>
      </c>
      <c r="M33" s="86"/>
      <c r="N33" s="110" t="s">
        <v>389</v>
      </c>
      <c r="O33" s="409"/>
    </row>
    <row r="34" ht="14.25" customHeight="1" spans="1:15">
      <c r="A34" s="110" t="s">
        <v>399</v>
      </c>
      <c r="B34" s="110">
        <v>1</v>
      </c>
      <c r="C34" s="110">
        <v>22</v>
      </c>
      <c r="D34" s="110" t="s">
        <v>27</v>
      </c>
      <c r="E34" s="103">
        <v>56</v>
      </c>
      <c r="F34" s="90">
        <f t="shared" si="7"/>
        <v>1232</v>
      </c>
      <c r="G34" s="103">
        <v>0</v>
      </c>
      <c r="H34" s="90">
        <f t="shared" si="8"/>
        <v>0</v>
      </c>
      <c r="I34" s="103">
        <v>60</v>
      </c>
      <c r="J34" s="103">
        <v>12</v>
      </c>
      <c r="K34" s="90">
        <f t="shared" si="9"/>
        <v>15840</v>
      </c>
      <c r="L34" s="90">
        <f t="shared" si="10"/>
        <v>17072</v>
      </c>
      <c r="M34" s="86"/>
      <c r="N34" s="110" t="s">
        <v>389</v>
      </c>
      <c r="O34" s="409"/>
    </row>
    <row r="35" ht="14.25" customHeight="1" spans="1:15">
      <c r="A35" s="110" t="s">
        <v>400</v>
      </c>
      <c r="B35" s="110">
        <v>2</v>
      </c>
      <c r="C35" s="110">
        <v>44</v>
      </c>
      <c r="D35" s="110" t="s">
        <v>27</v>
      </c>
      <c r="E35" s="103">
        <v>56</v>
      </c>
      <c r="F35" s="90">
        <f t="shared" si="7"/>
        <v>2464</v>
      </c>
      <c r="G35" s="103">
        <v>0</v>
      </c>
      <c r="H35" s="90">
        <f t="shared" si="8"/>
        <v>0</v>
      </c>
      <c r="I35" s="103">
        <v>60</v>
      </c>
      <c r="J35" s="103">
        <v>12</v>
      </c>
      <c r="K35" s="90">
        <f t="shared" si="9"/>
        <v>31680</v>
      </c>
      <c r="L35" s="90">
        <f t="shared" si="10"/>
        <v>34144</v>
      </c>
      <c r="M35" s="86"/>
      <c r="N35" s="110" t="s">
        <v>389</v>
      </c>
      <c r="O35" s="409"/>
    </row>
    <row r="36" ht="14.25" customHeight="1" spans="1:15">
      <c r="A36" s="110" t="s">
        <v>401</v>
      </c>
      <c r="B36" s="110">
        <v>3</v>
      </c>
      <c r="C36" s="110">
        <v>66</v>
      </c>
      <c r="D36" s="110" t="s">
        <v>76</v>
      </c>
      <c r="E36" s="103">
        <v>56</v>
      </c>
      <c r="F36" s="90">
        <f t="shared" si="7"/>
        <v>3696</v>
      </c>
      <c r="G36" s="103">
        <v>0</v>
      </c>
      <c r="H36" s="90">
        <f t="shared" si="8"/>
        <v>0</v>
      </c>
      <c r="I36" s="103">
        <v>60</v>
      </c>
      <c r="J36" s="103">
        <v>12</v>
      </c>
      <c r="K36" s="90">
        <f t="shared" si="9"/>
        <v>47520</v>
      </c>
      <c r="L36" s="90">
        <f t="shared" si="10"/>
        <v>51216</v>
      </c>
      <c r="M36" s="86"/>
      <c r="N36" s="110" t="s">
        <v>389</v>
      </c>
      <c r="O36" s="409"/>
    </row>
    <row r="37" ht="14.25" customHeight="1" spans="1:15">
      <c r="A37" s="110" t="s">
        <v>402</v>
      </c>
      <c r="B37" s="110">
        <v>2</v>
      </c>
      <c r="C37" s="110">
        <v>44</v>
      </c>
      <c r="D37" s="110" t="s">
        <v>27</v>
      </c>
      <c r="E37" s="103">
        <v>56</v>
      </c>
      <c r="F37" s="90">
        <f t="shared" si="7"/>
        <v>2464</v>
      </c>
      <c r="G37" s="103">
        <v>0</v>
      </c>
      <c r="H37" s="90">
        <f t="shared" si="8"/>
        <v>0</v>
      </c>
      <c r="I37" s="103">
        <v>60</v>
      </c>
      <c r="J37" s="103">
        <v>12</v>
      </c>
      <c r="K37" s="90">
        <f t="shared" si="9"/>
        <v>31680</v>
      </c>
      <c r="L37" s="90">
        <f t="shared" si="10"/>
        <v>34144</v>
      </c>
      <c r="M37" s="86"/>
      <c r="N37" s="110" t="s">
        <v>389</v>
      </c>
      <c r="O37" s="409"/>
    </row>
    <row r="38" s="302" customFormat="1" ht="14.25" customHeight="1" spans="1:22">
      <c r="A38" s="110" t="s">
        <v>403</v>
      </c>
      <c r="B38" s="110">
        <v>2.5</v>
      </c>
      <c r="C38" s="110">
        <v>55</v>
      </c>
      <c r="D38" s="110" t="s">
        <v>76</v>
      </c>
      <c r="E38" s="103">
        <v>56</v>
      </c>
      <c r="F38" s="90">
        <f t="shared" si="7"/>
        <v>3080</v>
      </c>
      <c r="G38" s="103">
        <v>0</v>
      </c>
      <c r="H38" s="90">
        <f t="shared" si="8"/>
        <v>0</v>
      </c>
      <c r="I38" s="103">
        <v>60</v>
      </c>
      <c r="J38" s="103">
        <v>12</v>
      </c>
      <c r="K38" s="90">
        <f t="shared" si="9"/>
        <v>39600</v>
      </c>
      <c r="L38" s="90">
        <f t="shared" si="10"/>
        <v>42680</v>
      </c>
      <c r="M38" s="86"/>
      <c r="N38" s="110" t="s">
        <v>389</v>
      </c>
      <c r="O38" s="409"/>
      <c r="Q38" s="61"/>
      <c r="R38" s="61"/>
      <c r="S38" s="61"/>
      <c r="T38" s="61"/>
      <c r="U38" s="61"/>
      <c r="V38" s="61"/>
    </row>
    <row r="39" ht="14.25" customHeight="1" spans="1:22">
      <c r="A39" s="110" t="s">
        <v>404</v>
      </c>
      <c r="B39" s="110">
        <v>2</v>
      </c>
      <c r="C39" s="110">
        <v>44</v>
      </c>
      <c r="D39" s="110" t="s">
        <v>27</v>
      </c>
      <c r="E39" s="103">
        <v>56</v>
      </c>
      <c r="F39" s="90">
        <f t="shared" ref="F39:F49" si="11">C39*E39</f>
        <v>2464</v>
      </c>
      <c r="G39" s="103">
        <v>0</v>
      </c>
      <c r="H39" s="90">
        <f t="shared" ref="H39:H49" si="12">C39*G39</f>
        <v>0</v>
      </c>
      <c r="I39" s="103">
        <v>60</v>
      </c>
      <c r="J39" s="103">
        <v>12</v>
      </c>
      <c r="K39" s="90">
        <f t="shared" ref="K39:K49" si="13">C39*I39*J39</f>
        <v>31680</v>
      </c>
      <c r="L39" s="90">
        <f t="shared" ref="L39:L49" si="14">K39+H39+F39</f>
        <v>34144</v>
      </c>
      <c r="M39" s="86"/>
      <c r="N39" s="110" t="s">
        <v>389</v>
      </c>
      <c r="O39" s="409"/>
      <c r="Q39" s="302"/>
      <c r="R39" s="302"/>
      <c r="S39" s="302"/>
      <c r="T39" s="302"/>
      <c r="U39" s="302"/>
      <c r="V39" s="302"/>
    </row>
    <row r="40" ht="14.25" customHeight="1" spans="1:15">
      <c r="A40" s="110" t="s">
        <v>405</v>
      </c>
      <c r="B40" s="110">
        <v>2</v>
      </c>
      <c r="C40" s="110">
        <v>44</v>
      </c>
      <c r="D40" s="110" t="s">
        <v>130</v>
      </c>
      <c r="E40" s="103">
        <v>56</v>
      </c>
      <c r="F40" s="90">
        <f t="shared" si="11"/>
        <v>2464</v>
      </c>
      <c r="G40" s="103">
        <v>0</v>
      </c>
      <c r="H40" s="90">
        <f t="shared" si="12"/>
        <v>0</v>
      </c>
      <c r="I40" s="103">
        <v>60</v>
      </c>
      <c r="J40" s="103">
        <v>12</v>
      </c>
      <c r="K40" s="90">
        <f t="shared" si="13"/>
        <v>31680</v>
      </c>
      <c r="L40" s="90">
        <f t="shared" si="14"/>
        <v>34144</v>
      </c>
      <c r="M40" s="86"/>
      <c r="N40" s="110" t="s">
        <v>389</v>
      </c>
      <c r="O40" s="409"/>
    </row>
    <row r="41" ht="14.25" customHeight="1" spans="1:15">
      <c r="A41" s="110" t="s">
        <v>406</v>
      </c>
      <c r="B41" s="110">
        <v>1</v>
      </c>
      <c r="C41" s="110">
        <v>22</v>
      </c>
      <c r="D41" s="110" t="s">
        <v>27</v>
      </c>
      <c r="E41" s="103">
        <v>56</v>
      </c>
      <c r="F41" s="90">
        <f t="shared" si="11"/>
        <v>1232</v>
      </c>
      <c r="G41" s="103">
        <v>0</v>
      </c>
      <c r="H41" s="90">
        <f t="shared" si="12"/>
        <v>0</v>
      </c>
      <c r="I41" s="103">
        <v>60</v>
      </c>
      <c r="J41" s="103">
        <v>12</v>
      </c>
      <c r="K41" s="90">
        <f t="shared" si="13"/>
        <v>15840</v>
      </c>
      <c r="L41" s="90">
        <f t="shared" si="14"/>
        <v>17072</v>
      </c>
      <c r="M41" s="86"/>
      <c r="N41" s="110" t="s">
        <v>389</v>
      </c>
      <c r="O41" s="409"/>
    </row>
    <row r="42" ht="14.25" customHeight="1" spans="1:15">
      <c r="A42" s="110" t="s">
        <v>407</v>
      </c>
      <c r="B42" s="110">
        <v>1</v>
      </c>
      <c r="C42" s="110">
        <v>22</v>
      </c>
      <c r="D42" s="110" t="s">
        <v>27</v>
      </c>
      <c r="E42" s="103">
        <v>56</v>
      </c>
      <c r="F42" s="90">
        <f t="shared" si="11"/>
        <v>1232</v>
      </c>
      <c r="G42" s="103">
        <v>0</v>
      </c>
      <c r="H42" s="90">
        <f t="shared" si="12"/>
        <v>0</v>
      </c>
      <c r="I42" s="103">
        <v>60</v>
      </c>
      <c r="J42" s="103">
        <v>12</v>
      </c>
      <c r="K42" s="90">
        <f t="shared" si="13"/>
        <v>15840</v>
      </c>
      <c r="L42" s="90">
        <f t="shared" si="14"/>
        <v>17072</v>
      </c>
      <c r="M42" s="86"/>
      <c r="N42" s="110" t="s">
        <v>389</v>
      </c>
      <c r="O42" s="409"/>
    </row>
    <row r="43" ht="14.25" customHeight="1" spans="1:15">
      <c r="A43" s="110" t="s">
        <v>408</v>
      </c>
      <c r="B43" s="110">
        <v>1</v>
      </c>
      <c r="C43" s="110">
        <v>22</v>
      </c>
      <c r="D43" s="110" t="s">
        <v>27</v>
      </c>
      <c r="E43" s="103">
        <v>56</v>
      </c>
      <c r="F43" s="90">
        <f t="shared" si="11"/>
        <v>1232</v>
      </c>
      <c r="G43" s="103">
        <v>0</v>
      </c>
      <c r="H43" s="90">
        <f t="shared" si="12"/>
        <v>0</v>
      </c>
      <c r="I43" s="103">
        <v>60</v>
      </c>
      <c r="J43" s="103">
        <v>12</v>
      </c>
      <c r="K43" s="90">
        <f t="shared" si="13"/>
        <v>15840</v>
      </c>
      <c r="L43" s="90">
        <f t="shared" si="14"/>
        <v>17072</v>
      </c>
      <c r="M43" s="86"/>
      <c r="N43" s="110" t="s">
        <v>389</v>
      </c>
      <c r="O43" s="409"/>
    </row>
    <row r="44" ht="14.25" customHeight="1" spans="1:15">
      <c r="A44" s="110" t="s">
        <v>409</v>
      </c>
      <c r="B44" s="110">
        <v>3</v>
      </c>
      <c r="C44" s="110">
        <v>66</v>
      </c>
      <c r="D44" s="110" t="s">
        <v>27</v>
      </c>
      <c r="E44" s="103">
        <v>56</v>
      </c>
      <c r="F44" s="90">
        <f t="shared" si="11"/>
        <v>3696</v>
      </c>
      <c r="G44" s="103">
        <v>0</v>
      </c>
      <c r="H44" s="90">
        <f t="shared" si="12"/>
        <v>0</v>
      </c>
      <c r="I44" s="103">
        <v>60</v>
      </c>
      <c r="J44" s="103">
        <v>12</v>
      </c>
      <c r="K44" s="90">
        <f t="shared" si="13"/>
        <v>47520</v>
      </c>
      <c r="L44" s="90">
        <f t="shared" si="14"/>
        <v>51216</v>
      </c>
      <c r="M44" s="86"/>
      <c r="N44" s="110" t="s">
        <v>389</v>
      </c>
      <c r="O44" s="409"/>
    </row>
    <row r="45" ht="14.25" customHeight="1" spans="1:15">
      <c r="A45" s="110" t="s">
        <v>410</v>
      </c>
      <c r="B45" s="110">
        <v>2</v>
      </c>
      <c r="C45" s="110">
        <v>44</v>
      </c>
      <c r="D45" s="110" t="s">
        <v>27</v>
      </c>
      <c r="E45" s="103">
        <v>56</v>
      </c>
      <c r="F45" s="90">
        <f t="shared" si="11"/>
        <v>2464</v>
      </c>
      <c r="G45" s="103">
        <v>0</v>
      </c>
      <c r="H45" s="90">
        <f t="shared" si="12"/>
        <v>0</v>
      </c>
      <c r="I45" s="103">
        <v>60</v>
      </c>
      <c r="J45" s="103">
        <v>12</v>
      </c>
      <c r="K45" s="90">
        <f t="shared" si="13"/>
        <v>31680</v>
      </c>
      <c r="L45" s="90">
        <f t="shared" si="14"/>
        <v>34144</v>
      </c>
      <c r="M45" s="86"/>
      <c r="N45" s="110" t="s">
        <v>389</v>
      </c>
      <c r="O45" s="409"/>
    </row>
    <row r="46" ht="14.25" customHeight="1" spans="1:15">
      <c r="A46" s="110" t="s">
        <v>411</v>
      </c>
      <c r="B46" s="110">
        <v>1</v>
      </c>
      <c r="C46" s="110">
        <v>22</v>
      </c>
      <c r="D46" s="110" t="s">
        <v>27</v>
      </c>
      <c r="E46" s="103">
        <v>56</v>
      </c>
      <c r="F46" s="90">
        <f t="shared" si="11"/>
        <v>1232</v>
      </c>
      <c r="G46" s="103">
        <v>0</v>
      </c>
      <c r="H46" s="90">
        <f t="shared" si="12"/>
        <v>0</v>
      </c>
      <c r="I46" s="103">
        <v>60</v>
      </c>
      <c r="J46" s="103">
        <v>12</v>
      </c>
      <c r="K46" s="90">
        <f t="shared" si="13"/>
        <v>15840</v>
      </c>
      <c r="L46" s="90">
        <f t="shared" si="14"/>
        <v>17072</v>
      </c>
      <c r="M46" s="86"/>
      <c r="N46" s="110" t="s">
        <v>389</v>
      </c>
      <c r="O46" s="409"/>
    </row>
    <row r="47" ht="14.25" customHeight="1" spans="1:15">
      <c r="A47" s="110" t="s">
        <v>412</v>
      </c>
      <c r="B47" s="110">
        <v>2</v>
      </c>
      <c r="C47" s="110">
        <v>44</v>
      </c>
      <c r="D47" s="110" t="s">
        <v>27</v>
      </c>
      <c r="E47" s="103">
        <v>56</v>
      </c>
      <c r="F47" s="90">
        <f t="shared" si="11"/>
        <v>2464</v>
      </c>
      <c r="G47" s="103">
        <v>0</v>
      </c>
      <c r="H47" s="90">
        <f t="shared" si="12"/>
        <v>0</v>
      </c>
      <c r="I47" s="103">
        <v>60</v>
      </c>
      <c r="J47" s="103">
        <v>12</v>
      </c>
      <c r="K47" s="90">
        <f t="shared" si="13"/>
        <v>31680</v>
      </c>
      <c r="L47" s="90">
        <f t="shared" si="14"/>
        <v>34144</v>
      </c>
      <c r="M47" s="86"/>
      <c r="N47" s="110" t="s">
        <v>389</v>
      </c>
      <c r="O47" s="409"/>
    </row>
    <row r="48" ht="14.25" customHeight="1" spans="1:15">
      <c r="A48" s="110" t="s">
        <v>413</v>
      </c>
      <c r="B48" s="110">
        <v>1</v>
      </c>
      <c r="C48" s="110">
        <v>22</v>
      </c>
      <c r="D48" s="110" t="s">
        <v>27</v>
      </c>
      <c r="E48" s="103">
        <v>56</v>
      </c>
      <c r="F48" s="90">
        <f t="shared" si="11"/>
        <v>1232</v>
      </c>
      <c r="G48" s="103">
        <v>0</v>
      </c>
      <c r="H48" s="90">
        <f t="shared" si="12"/>
        <v>0</v>
      </c>
      <c r="I48" s="103">
        <v>60</v>
      </c>
      <c r="J48" s="103">
        <v>12</v>
      </c>
      <c r="K48" s="90">
        <f t="shared" si="13"/>
        <v>15840</v>
      </c>
      <c r="L48" s="90">
        <f t="shared" si="14"/>
        <v>17072</v>
      </c>
      <c r="M48" s="86"/>
      <c r="N48" s="110" t="s">
        <v>389</v>
      </c>
      <c r="O48" s="409"/>
    </row>
    <row r="49" ht="14.25" customHeight="1" spans="1:15">
      <c r="A49" s="110" t="s">
        <v>414</v>
      </c>
      <c r="B49" s="110">
        <v>3</v>
      </c>
      <c r="C49" s="110">
        <v>66</v>
      </c>
      <c r="D49" s="110" t="s">
        <v>27</v>
      </c>
      <c r="E49" s="103">
        <v>56</v>
      </c>
      <c r="F49" s="90">
        <f t="shared" si="11"/>
        <v>3696</v>
      </c>
      <c r="G49" s="103">
        <v>0</v>
      </c>
      <c r="H49" s="90">
        <f t="shared" si="12"/>
        <v>0</v>
      </c>
      <c r="I49" s="103">
        <v>60</v>
      </c>
      <c r="J49" s="103">
        <v>12</v>
      </c>
      <c r="K49" s="90">
        <f t="shared" si="13"/>
        <v>47520</v>
      </c>
      <c r="L49" s="90">
        <f t="shared" si="14"/>
        <v>51216</v>
      </c>
      <c r="M49" s="86"/>
      <c r="N49" s="110" t="s">
        <v>389</v>
      </c>
      <c r="O49" s="409"/>
    </row>
    <row r="50" s="302" customFormat="1" ht="14.25" customHeight="1" spans="1:15">
      <c r="A50" s="307" t="s">
        <v>23</v>
      </c>
      <c r="B50" s="393"/>
      <c r="C50" s="393"/>
      <c r="D50" s="393"/>
      <c r="E50" s="397"/>
      <c r="F50" s="98">
        <f>SUM(F21:F49)</f>
        <v>56466.48</v>
      </c>
      <c r="G50" s="397"/>
      <c r="H50" s="98">
        <f>SUM(H32:H49)</f>
        <v>0</v>
      </c>
      <c r="I50" s="397"/>
      <c r="J50" s="397"/>
      <c r="K50" s="98">
        <f>SUM(K21:K49)</f>
        <v>725997.6</v>
      </c>
      <c r="L50" s="98">
        <f>SUM(L21:L49)</f>
        <v>782464.08</v>
      </c>
      <c r="M50" s="86"/>
      <c r="N50" s="110" t="s">
        <v>389</v>
      </c>
      <c r="O50" s="410"/>
    </row>
    <row r="51" ht="14.25" customHeight="1" spans="1:15">
      <c r="A51" s="102" t="s">
        <v>415</v>
      </c>
      <c r="B51" s="102">
        <v>1</v>
      </c>
      <c r="C51" s="102">
        <v>22</v>
      </c>
      <c r="D51" s="110" t="s">
        <v>27</v>
      </c>
      <c r="E51" s="103">
        <v>56</v>
      </c>
      <c r="F51" s="90">
        <f>C51*E51</f>
        <v>1232</v>
      </c>
      <c r="G51" s="103">
        <v>0</v>
      </c>
      <c r="H51" s="90">
        <f>C51*G51</f>
        <v>0</v>
      </c>
      <c r="I51" s="103">
        <v>60</v>
      </c>
      <c r="J51" s="103">
        <v>12</v>
      </c>
      <c r="K51" s="90">
        <f>C51*I51*J51</f>
        <v>15840</v>
      </c>
      <c r="L51" s="90">
        <f>K51+H51+F51</f>
        <v>17072</v>
      </c>
      <c r="M51" s="48"/>
      <c r="N51" s="110" t="s">
        <v>416</v>
      </c>
      <c r="O51" s="411"/>
    </row>
    <row r="52" ht="14.25" customHeight="1" spans="1:15">
      <c r="A52" s="307" t="s">
        <v>23</v>
      </c>
      <c r="B52" s="398"/>
      <c r="C52" s="398"/>
      <c r="D52" s="394"/>
      <c r="E52" s="395"/>
      <c r="F52" s="98">
        <f>SUM(F51:F51)</f>
        <v>1232</v>
      </c>
      <c r="G52" s="397"/>
      <c r="H52" s="98"/>
      <c r="I52" s="397"/>
      <c r="J52" s="397"/>
      <c r="K52" s="98">
        <f>SUM(K51:K51)</f>
        <v>15840</v>
      </c>
      <c r="L52" s="98">
        <f>SUM(L51:L51)</f>
        <v>17072</v>
      </c>
      <c r="M52" s="48"/>
      <c r="N52" s="110" t="s">
        <v>416</v>
      </c>
      <c r="O52" s="411"/>
    </row>
    <row r="53" ht="14.25" customHeight="1" spans="1:15">
      <c r="A53" s="110" t="s">
        <v>417</v>
      </c>
      <c r="B53" s="102">
        <v>1</v>
      </c>
      <c r="C53" s="102">
        <v>22</v>
      </c>
      <c r="D53" s="110" t="s">
        <v>31</v>
      </c>
      <c r="E53" s="103">
        <v>56</v>
      </c>
      <c r="F53" s="90">
        <f>C53*E53</f>
        <v>1232</v>
      </c>
      <c r="G53" s="103">
        <v>0</v>
      </c>
      <c r="H53" s="90">
        <f>C53*G53</f>
        <v>0</v>
      </c>
      <c r="I53" s="103">
        <v>60</v>
      </c>
      <c r="J53" s="103">
        <v>12</v>
      </c>
      <c r="K53" s="90">
        <f>C53*I53*J53</f>
        <v>15840</v>
      </c>
      <c r="L53" s="90">
        <f>K53+H53+F53</f>
        <v>17072</v>
      </c>
      <c r="M53" s="48"/>
      <c r="N53" s="92" t="s">
        <v>416</v>
      </c>
      <c r="O53" s="150"/>
    </row>
    <row r="54" ht="14.25" customHeight="1" spans="1:15">
      <c r="A54" s="110" t="s">
        <v>418</v>
      </c>
      <c r="B54" s="110">
        <v>1</v>
      </c>
      <c r="C54" s="110">
        <v>22</v>
      </c>
      <c r="D54" s="110" t="s">
        <v>31</v>
      </c>
      <c r="E54" s="103">
        <v>56</v>
      </c>
      <c r="F54" s="90">
        <f>C54*E54</f>
        <v>1232</v>
      </c>
      <c r="G54" s="103">
        <v>0</v>
      </c>
      <c r="H54" s="90">
        <f>C54*G54</f>
        <v>0</v>
      </c>
      <c r="I54" s="103">
        <v>60</v>
      </c>
      <c r="J54" s="103">
        <v>12</v>
      </c>
      <c r="K54" s="90">
        <f>C54*I54*J54</f>
        <v>15840</v>
      </c>
      <c r="L54" s="90">
        <f>K54+H54+F54</f>
        <v>17072</v>
      </c>
      <c r="M54" s="48"/>
      <c r="N54" s="140" t="s">
        <v>416</v>
      </c>
      <c r="O54" s="150"/>
    </row>
    <row r="55" ht="14.25" customHeight="1" spans="1:15">
      <c r="A55" s="110" t="s">
        <v>419</v>
      </c>
      <c r="B55" s="110">
        <v>1</v>
      </c>
      <c r="C55" s="110">
        <v>22</v>
      </c>
      <c r="D55" s="110" t="s">
        <v>17</v>
      </c>
      <c r="E55" s="103">
        <v>56</v>
      </c>
      <c r="F55" s="90">
        <f>C55*E55</f>
        <v>1232</v>
      </c>
      <c r="G55" s="103">
        <v>0</v>
      </c>
      <c r="H55" s="90">
        <f>C55*G55</f>
        <v>0</v>
      </c>
      <c r="I55" s="103">
        <v>60</v>
      </c>
      <c r="J55" s="103">
        <v>12</v>
      </c>
      <c r="K55" s="90">
        <f>C55*I55*J55</f>
        <v>15840</v>
      </c>
      <c r="L55" s="90">
        <f>K55+H55+F55</f>
        <v>17072</v>
      </c>
      <c r="M55" s="48"/>
      <c r="N55" s="140" t="s">
        <v>416</v>
      </c>
      <c r="O55" s="150"/>
    </row>
    <row r="56" ht="14.25" customHeight="1" spans="1:15">
      <c r="A56" s="307" t="s">
        <v>23</v>
      </c>
      <c r="B56" s="393"/>
      <c r="C56" s="393"/>
      <c r="D56" s="393"/>
      <c r="E56" s="397"/>
      <c r="F56" s="98">
        <f>SUM(F53:F55)</f>
        <v>3696</v>
      </c>
      <c r="G56" s="397"/>
      <c r="H56" s="98">
        <f>SUM(H51:H55)</f>
        <v>0</v>
      </c>
      <c r="I56" s="397"/>
      <c r="J56" s="397"/>
      <c r="K56" s="98">
        <f>SUM(K53:K55)</f>
        <v>47520</v>
      </c>
      <c r="L56" s="98">
        <f>SUM(L53:L55)</f>
        <v>51216</v>
      </c>
      <c r="M56" s="48"/>
      <c r="N56" s="140" t="s">
        <v>416</v>
      </c>
      <c r="O56" s="150"/>
    </row>
    <row r="57" ht="14.25" customHeight="1" spans="1:15">
      <c r="A57" s="93" t="s">
        <v>420</v>
      </c>
      <c r="B57" s="93">
        <v>1</v>
      </c>
      <c r="C57" s="93">
        <v>22</v>
      </c>
      <c r="D57" s="93" t="s">
        <v>31</v>
      </c>
      <c r="E57" s="103">
        <v>56</v>
      </c>
      <c r="F57" s="90">
        <f>C57*E57</f>
        <v>1232</v>
      </c>
      <c r="G57" s="103">
        <v>0</v>
      </c>
      <c r="H57" s="90">
        <f>C57*G57</f>
        <v>0</v>
      </c>
      <c r="I57" s="103">
        <v>60</v>
      </c>
      <c r="J57" s="103">
        <v>12</v>
      </c>
      <c r="K57" s="90">
        <f>C57*I57*J57</f>
        <v>15840</v>
      </c>
      <c r="L57" s="90">
        <f>K57+H57+F57</f>
        <v>17072</v>
      </c>
      <c r="M57" s="90"/>
      <c r="N57" s="93" t="s">
        <v>421</v>
      </c>
      <c r="O57" s="150"/>
    </row>
    <row r="58" ht="14.25" customHeight="1" spans="1:15">
      <c r="A58" s="93" t="s">
        <v>422</v>
      </c>
      <c r="B58" s="93">
        <v>1</v>
      </c>
      <c r="C58" s="93">
        <v>22</v>
      </c>
      <c r="D58" s="93" t="s">
        <v>31</v>
      </c>
      <c r="E58" s="103">
        <v>56</v>
      </c>
      <c r="F58" s="90">
        <f>C58*E58</f>
        <v>1232</v>
      </c>
      <c r="G58" s="103">
        <v>0</v>
      </c>
      <c r="H58" s="90">
        <f>C58*G58</f>
        <v>0</v>
      </c>
      <c r="I58" s="103">
        <v>60</v>
      </c>
      <c r="J58" s="103">
        <v>12</v>
      </c>
      <c r="K58" s="90">
        <f>C58*I58*J58</f>
        <v>15840</v>
      </c>
      <c r="L58" s="90">
        <f>K58+H58+F58</f>
        <v>17072</v>
      </c>
      <c r="M58" s="90"/>
      <c r="N58" s="93" t="s">
        <v>421</v>
      </c>
      <c r="O58" s="150"/>
    </row>
    <row r="59" ht="14.25" customHeight="1" spans="1:15">
      <c r="A59" s="93" t="s">
        <v>423</v>
      </c>
      <c r="B59" s="93">
        <v>1</v>
      </c>
      <c r="C59" s="93">
        <v>22</v>
      </c>
      <c r="D59" s="93" t="s">
        <v>31</v>
      </c>
      <c r="E59" s="103">
        <v>56</v>
      </c>
      <c r="F59" s="90">
        <f>C59*E59</f>
        <v>1232</v>
      </c>
      <c r="G59" s="103">
        <v>0</v>
      </c>
      <c r="H59" s="90">
        <f>C59*G59</f>
        <v>0</v>
      </c>
      <c r="I59" s="103">
        <v>60</v>
      </c>
      <c r="J59" s="103">
        <v>12</v>
      </c>
      <c r="K59" s="90">
        <f>C59*I59*J59</f>
        <v>15840</v>
      </c>
      <c r="L59" s="90">
        <f>K59+H59+F59</f>
        <v>17072</v>
      </c>
      <c r="M59" s="90"/>
      <c r="N59" s="93" t="s">
        <v>421</v>
      </c>
      <c r="O59" s="150"/>
    </row>
    <row r="60" s="302" customFormat="1" ht="14.25" customHeight="1" spans="1:15">
      <c r="A60" s="307" t="s">
        <v>23</v>
      </c>
      <c r="B60" s="399"/>
      <c r="C60" s="399"/>
      <c r="D60" s="399"/>
      <c r="E60" s="397"/>
      <c r="F60" s="98">
        <f>SUM(F57:F59)</f>
        <v>3696</v>
      </c>
      <c r="G60" s="397"/>
      <c r="H60" s="98">
        <f>SUM(H57:H59)</f>
        <v>0</v>
      </c>
      <c r="I60" s="397"/>
      <c r="J60" s="397"/>
      <c r="K60" s="98">
        <f>SUM(K57:K59)</f>
        <v>47520</v>
      </c>
      <c r="L60" s="98">
        <f>SUM(L57:L59)</f>
        <v>51216</v>
      </c>
      <c r="M60" s="90"/>
      <c r="N60" s="93" t="s">
        <v>421</v>
      </c>
      <c r="O60" s="410"/>
    </row>
    <row r="61" ht="14.25" customHeight="1" spans="1:16">
      <c r="A61" s="102" t="s">
        <v>424</v>
      </c>
      <c r="B61" s="102">
        <v>2</v>
      </c>
      <c r="C61" s="102">
        <v>44</v>
      </c>
      <c r="D61" s="102" t="s">
        <v>31</v>
      </c>
      <c r="E61" s="103">
        <v>56</v>
      </c>
      <c r="F61" s="90">
        <f>C61*E61</f>
        <v>2464</v>
      </c>
      <c r="G61" s="103">
        <v>0</v>
      </c>
      <c r="H61" s="90">
        <f>C61*G61</f>
        <v>0</v>
      </c>
      <c r="I61" s="103">
        <v>60</v>
      </c>
      <c r="J61" s="103">
        <v>12</v>
      </c>
      <c r="K61" s="90">
        <f>C61*I61*J61</f>
        <v>31680</v>
      </c>
      <c r="L61" s="90">
        <f>K61+H61+F61</f>
        <v>34144</v>
      </c>
      <c r="M61" s="90"/>
      <c r="N61" s="107" t="s">
        <v>425</v>
      </c>
      <c r="O61" s="150"/>
      <c r="P61" s="163"/>
    </row>
    <row r="62" ht="14.25" customHeight="1" spans="1:16">
      <c r="A62" s="93" t="s">
        <v>426</v>
      </c>
      <c r="B62" s="93">
        <v>2</v>
      </c>
      <c r="C62" s="93">
        <v>44</v>
      </c>
      <c r="D62" s="93" t="s">
        <v>17</v>
      </c>
      <c r="E62" s="103">
        <v>56</v>
      </c>
      <c r="F62" s="90">
        <f>C62*E62</f>
        <v>2464</v>
      </c>
      <c r="G62" s="103">
        <v>0</v>
      </c>
      <c r="H62" s="90">
        <f>C62*G62</f>
        <v>0</v>
      </c>
      <c r="I62" s="103">
        <v>60</v>
      </c>
      <c r="J62" s="103">
        <v>12</v>
      </c>
      <c r="K62" s="90">
        <f>C62*I62*J62</f>
        <v>31680</v>
      </c>
      <c r="L62" s="90">
        <f>K62+H62+F62</f>
        <v>34144</v>
      </c>
      <c r="M62" s="90"/>
      <c r="N62" s="107" t="s">
        <v>425</v>
      </c>
      <c r="O62" s="150"/>
      <c r="P62" s="163"/>
    </row>
    <row r="63" s="302" customFormat="1" ht="14.25" customHeight="1" spans="1:22">
      <c r="A63" s="93" t="s">
        <v>427</v>
      </c>
      <c r="B63" s="93">
        <v>1</v>
      </c>
      <c r="C63" s="93">
        <v>22</v>
      </c>
      <c r="D63" s="93" t="s">
        <v>31</v>
      </c>
      <c r="E63" s="103">
        <v>56</v>
      </c>
      <c r="F63" s="90">
        <f>C63*E63</f>
        <v>1232</v>
      </c>
      <c r="G63" s="103">
        <v>0</v>
      </c>
      <c r="H63" s="90">
        <f>C63*G63</f>
        <v>0</v>
      </c>
      <c r="I63" s="103">
        <v>60</v>
      </c>
      <c r="J63" s="103">
        <v>12</v>
      </c>
      <c r="K63" s="90">
        <f>C63*I63*J63</f>
        <v>15840</v>
      </c>
      <c r="L63" s="90">
        <f>K63+H63+F63</f>
        <v>17072</v>
      </c>
      <c r="M63" s="90"/>
      <c r="N63" s="107" t="s">
        <v>425</v>
      </c>
      <c r="O63" s="150"/>
      <c r="P63" s="163"/>
      <c r="Q63" s="61"/>
      <c r="R63" s="61"/>
      <c r="S63" s="61"/>
      <c r="T63" s="61"/>
      <c r="U63" s="61"/>
      <c r="V63" s="61"/>
    </row>
    <row r="64" ht="14.25" customHeight="1" spans="1:16">
      <c r="A64" s="102" t="s">
        <v>428</v>
      </c>
      <c r="B64" s="102">
        <v>1</v>
      </c>
      <c r="C64" s="102">
        <v>22</v>
      </c>
      <c r="D64" s="102"/>
      <c r="E64" s="103">
        <v>56</v>
      </c>
      <c r="F64" s="90">
        <f>C64*E64</f>
        <v>1232</v>
      </c>
      <c r="G64" s="103">
        <v>0</v>
      </c>
      <c r="H64" s="90">
        <f>C64*G64</f>
        <v>0</v>
      </c>
      <c r="I64" s="103">
        <v>60</v>
      </c>
      <c r="J64" s="103">
        <v>12</v>
      </c>
      <c r="K64" s="90">
        <f>C64*I64*J64</f>
        <v>15840</v>
      </c>
      <c r="L64" s="90">
        <f>K64+H64+F64</f>
        <v>17072</v>
      </c>
      <c r="M64" s="90"/>
      <c r="N64" s="107" t="s">
        <v>425</v>
      </c>
      <c r="O64" s="406"/>
      <c r="P64" s="163"/>
    </row>
    <row r="65" s="302" customFormat="1" ht="14.25" customHeight="1" spans="1:16">
      <c r="A65" s="307" t="s">
        <v>23</v>
      </c>
      <c r="B65" s="307"/>
      <c r="C65" s="307"/>
      <c r="D65" s="307"/>
      <c r="E65" s="397"/>
      <c r="F65" s="98">
        <f>SUM(F61:F64)</f>
        <v>7392</v>
      </c>
      <c r="G65" s="397"/>
      <c r="H65" s="98">
        <f>SUM(H61:H64)</f>
        <v>0</v>
      </c>
      <c r="I65" s="397"/>
      <c r="J65" s="397"/>
      <c r="K65" s="98">
        <f>SUM(K61:K64)</f>
        <v>95040</v>
      </c>
      <c r="L65" s="98">
        <f>SUM(L61:L64)</f>
        <v>102432</v>
      </c>
      <c r="M65" s="90"/>
      <c r="N65" s="107" t="s">
        <v>425</v>
      </c>
      <c r="O65" s="407"/>
      <c r="P65" s="408"/>
    </row>
    <row r="66" ht="14.25" customHeight="1" spans="1:15">
      <c r="A66" s="110" t="s">
        <v>429</v>
      </c>
      <c r="B66" s="110">
        <v>2</v>
      </c>
      <c r="C66" s="110">
        <v>44</v>
      </c>
      <c r="D66" s="110" t="s">
        <v>27</v>
      </c>
      <c r="E66" s="103">
        <v>56</v>
      </c>
      <c r="F66" s="90">
        <f t="shared" ref="F66:F72" si="15">C66*E66</f>
        <v>2464</v>
      </c>
      <c r="G66" s="103">
        <v>0</v>
      </c>
      <c r="H66" s="90">
        <f t="shared" ref="H66:H72" si="16">C66*G66</f>
        <v>0</v>
      </c>
      <c r="I66" s="103">
        <v>60</v>
      </c>
      <c r="J66" s="103">
        <v>12</v>
      </c>
      <c r="K66" s="90">
        <f t="shared" ref="K66:K72" si="17">C66*I66*J66</f>
        <v>31680</v>
      </c>
      <c r="L66" s="90">
        <f t="shared" ref="L66:L72" si="18">K66+H66+F66</f>
        <v>34144</v>
      </c>
      <c r="M66" s="90"/>
      <c r="N66" s="110" t="s">
        <v>430</v>
      </c>
      <c r="O66" s="150"/>
    </row>
    <row r="67" ht="14.25" customHeight="1" spans="1:15">
      <c r="A67" s="110" t="s">
        <v>431</v>
      </c>
      <c r="B67" s="110">
        <v>1</v>
      </c>
      <c r="C67" s="110">
        <v>22</v>
      </c>
      <c r="D67" s="110" t="s">
        <v>31</v>
      </c>
      <c r="E67" s="103">
        <v>56</v>
      </c>
      <c r="F67" s="90">
        <f t="shared" si="15"/>
        <v>1232</v>
      </c>
      <c r="G67" s="103">
        <v>0</v>
      </c>
      <c r="H67" s="90">
        <f t="shared" si="16"/>
        <v>0</v>
      </c>
      <c r="I67" s="103">
        <v>60</v>
      </c>
      <c r="J67" s="103">
        <v>12</v>
      </c>
      <c r="K67" s="90">
        <f t="shared" si="17"/>
        <v>15840</v>
      </c>
      <c r="L67" s="90">
        <f t="shared" si="18"/>
        <v>17072</v>
      </c>
      <c r="M67" s="90"/>
      <c r="N67" s="110" t="s">
        <v>430</v>
      </c>
      <c r="O67" s="150"/>
    </row>
    <row r="68" s="302" customFormat="1" ht="14.25" customHeight="1" spans="1:22">
      <c r="A68" s="110" t="s">
        <v>432</v>
      </c>
      <c r="B68" s="110">
        <v>1</v>
      </c>
      <c r="C68" s="110">
        <v>22</v>
      </c>
      <c r="D68" s="110" t="s">
        <v>31</v>
      </c>
      <c r="E68" s="103">
        <v>56</v>
      </c>
      <c r="F68" s="90">
        <f t="shared" si="15"/>
        <v>1232</v>
      </c>
      <c r="G68" s="103">
        <v>0</v>
      </c>
      <c r="H68" s="90">
        <f t="shared" si="16"/>
        <v>0</v>
      </c>
      <c r="I68" s="103">
        <v>60</v>
      </c>
      <c r="J68" s="103">
        <v>12</v>
      </c>
      <c r="K68" s="90">
        <f t="shared" si="17"/>
        <v>15840</v>
      </c>
      <c r="L68" s="90">
        <f t="shared" si="18"/>
        <v>17072</v>
      </c>
      <c r="M68" s="90"/>
      <c r="N68" s="110" t="s">
        <v>430</v>
      </c>
      <c r="O68" s="150"/>
      <c r="P68" s="61"/>
      <c r="Q68" s="61"/>
      <c r="R68" s="61"/>
      <c r="S68" s="61"/>
      <c r="T68" s="61"/>
      <c r="U68" s="61"/>
      <c r="V68" s="61"/>
    </row>
    <row r="69" ht="14.25" customHeight="1" spans="1:15">
      <c r="A69" s="110" t="s">
        <v>433</v>
      </c>
      <c r="B69" s="110">
        <v>2</v>
      </c>
      <c r="C69" s="110">
        <v>44</v>
      </c>
      <c r="D69" s="110" t="s">
        <v>31</v>
      </c>
      <c r="E69" s="103">
        <v>56</v>
      </c>
      <c r="F69" s="90">
        <f t="shared" si="15"/>
        <v>2464</v>
      </c>
      <c r="G69" s="103">
        <v>0</v>
      </c>
      <c r="H69" s="90">
        <f t="shared" si="16"/>
        <v>0</v>
      </c>
      <c r="I69" s="103">
        <v>60</v>
      </c>
      <c r="J69" s="103">
        <v>12</v>
      </c>
      <c r="K69" s="90">
        <f t="shared" si="17"/>
        <v>31680</v>
      </c>
      <c r="L69" s="90">
        <f t="shared" si="18"/>
        <v>34144</v>
      </c>
      <c r="M69" s="90"/>
      <c r="N69" s="110" t="s">
        <v>430</v>
      </c>
      <c r="O69" s="150"/>
    </row>
    <row r="70" ht="14.25" customHeight="1" spans="1:15">
      <c r="A70" s="110" t="s">
        <v>434</v>
      </c>
      <c r="B70" s="110">
        <v>2</v>
      </c>
      <c r="C70" s="110">
        <v>44</v>
      </c>
      <c r="D70" s="110" t="s">
        <v>31</v>
      </c>
      <c r="E70" s="103">
        <v>56</v>
      </c>
      <c r="F70" s="90">
        <f t="shared" si="15"/>
        <v>2464</v>
      </c>
      <c r="G70" s="103">
        <v>0</v>
      </c>
      <c r="H70" s="90">
        <f t="shared" si="16"/>
        <v>0</v>
      </c>
      <c r="I70" s="103">
        <v>60</v>
      </c>
      <c r="J70" s="103">
        <v>12</v>
      </c>
      <c r="K70" s="90">
        <f t="shared" si="17"/>
        <v>31680</v>
      </c>
      <c r="L70" s="90">
        <f t="shared" si="18"/>
        <v>34144</v>
      </c>
      <c r="M70" s="90"/>
      <c r="N70" s="110" t="s">
        <v>430</v>
      </c>
      <c r="O70" s="150"/>
    </row>
    <row r="71" ht="14.25" customHeight="1" spans="1:15">
      <c r="A71" s="110" t="s">
        <v>435</v>
      </c>
      <c r="B71" s="110">
        <v>2</v>
      </c>
      <c r="C71" s="110">
        <v>44</v>
      </c>
      <c r="D71" s="110" t="s">
        <v>27</v>
      </c>
      <c r="E71" s="103">
        <v>56</v>
      </c>
      <c r="F71" s="90">
        <f t="shared" si="15"/>
        <v>2464</v>
      </c>
      <c r="G71" s="103">
        <v>0</v>
      </c>
      <c r="H71" s="90">
        <f t="shared" si="16"/>
        <v>0</v>
      </c>
      <c r="I71" s="103">
        <v>60</v>
      </c>
      <c r="J71" s="103">
        <v>12</v>
      </c>
      <c r="K71" s="90">
        <f t="shared" si="17"/>
        <v>31680</v>
      </c>
      <c r="L71" s="90">
        <f t="shared" si="18"/>
        <v>34144</v>
      </c>
      <c r="M71" s="90"/>
      <c r="N71" s="110" t="s">
        <v>430</v>
      </c>
      <c r="O71" s="150"/>
    </row>
    <row r="72" ht="14.25" customHeight="1" spans="1:15">
      <c r="A72" s="110" t="s">
        <v>436</v>
      </c>
      <c r="B72" s="110">
        <v>1</v>
      </c>
      <c r="C72" s="110">
        <v>22</v>
      </c>
      <c r="D72" s="110" t="s">
        <v>17</v>
      </c>
      <c r="E72" s="103">
        <v>56</v>
      </c>
      <c r="F72" s="90">
        <f t="shared" si="15"/>
        <v>1232</v>
      </c>
      <c r="G72" s="103">
        <v>0</v>
      </c>
      <c r="H72" s="90">
        <f t="shared" si="16"/>
        <v>0</v>
      </c>
      <c r="I72" s="103">
        <v>60</v>
      </c>
      <c r="J72" s="103">
        <v>12</v>
      </c>
      <c r="K72" s="90">
        <f t="shared" si="17"/>
        <v>15840</v>
      </c>
      <c r="L72" s="90">
        <f t="shared" si="18"/>
        <v>17072</v>
      </c>
      <c r="M72" s="90"/>
      <c r="N72" s="110" t="s">
        <v>430</v>
      </c>
      <c r="O72" s="150"/>
    </row>
    <row r="73" ht="14.25" customHeight="1" spans="1:15">
      <c r="A73" s="307" t="s">
        <v>23</v>
      </c>
      <c r="B73" s="394"/>
      <c r="C73" s="394"/>
      <c r="D73" s="394"/>
      <c r="E73" s="395"/>
      <c r="F73" s="98">
        <f>SUM(F66:F72)</f>
        <v>13552</v>
      </c>
      <c r="G73" s="397"/>
      <c r="H73" s="98"/>
      <c r="I73" s="397"/>
      <c r="J73" s="397"/>
      <c r="K73" s="98">
        <f>SUM(K66:K72)</f>
        <v>174240</v>
      </c>
      <c r="L73" s="98">
        <f>SUM(L66:L72)</f>
        <v>187792</v>
      </c>
      <c r="M73" s="90"/>
      <c r="N73" s="110" t="s">
        <v>430</v>
      </c>
      <c r="O73" s="150"/>
    </row>
    <row r="74" ht="14.25" customHeight="1" spans="1:15">
      <c r="A74" s="110" t="s">
        <v>437</v>
      </c>
      <c r="B74" s="110">
        <v>1</v>
      </c>
      <c r="C74" s="110">
        <v>22</v>
      </c>
      <c r="D74" s="110" t="s">
        <v>31</v>
      </c>
      <c r="E74" s="103">
        <v>56</v>
      </c>
      <c r="F74" s="90">
        <f t="shared" ref="F74:F82" si="19">C74*E74</f>
        <v>1232</v>
      </c>
      <c r="G74" s="103">
        <v>0</v>
      </c>
      <c r="H74" s="90">
        <f t="shared" ref="H74:H82" si="20">C74*G74</f>
        <v>0</v>
      </c>
      <c r="I74" s="103">
        <v>60</v>
      </c>
      <c r="J74" s="103">
        <v>12</v>
      </c>
      <c r="K74" s="90">
        <f t="shared" ref="K74:K82" si="21">C74*I74*J74</f>
        <v>15840</v>
      </c>
      <c r="L74" s="90">
        <f t="shared" ref="L74:L81" si="22">K74+H74+F74</f>
        <v>17072</v>
      </c>
      <c r="M74" s="90"/>
      <c r="N74" s="110" t="s">
        <v>430</v>
      </c>
      <c r="O74" s="150"/>
    </row>
    <row r="75" ht="14.25" customHeight="1" spans="1:15">
      <c r="A75" s="110" t="s">
        <v>438</v>
      </c>
      <c r="B75" s="110">
        <v>1</v>
      </c>
      <c r="C75" s="110">
        <v>22</v>
      </c>
      <c r="D75" s="110" t="s">
        <v>17</v>
      </c>
      <c r="E75" s="103">
        <v>56</v>
      </c>
      <c r="F75" s="90">
        <f t="shared" si="19"/>
        <v>1232</v>
      </c>
      <c r="G75" s="103">
        <v>0</v>
      </c>
      <c r="H75" s="90">
        <f t="shared" si="20"/>
        <v>0</v>
      </c>
      <c r="I75" s="103">
        <v>60</v>
      </c>
      <c r="J75" s="103">
        <v>12</v>
      </c>
      <c r="K75" s="90">
        <f t="shared" si="21"/>
        <v>15840</v>
      </c>
      <c r="L75" s="90">
        <f t="shared" si="22"/>
        <v>17072</v>
      </c>
      <c r="M75" s="90"/>
      <c r="N75" s="110" t="s">
        <v>430</v>
      </c>
      <c r="O75" s="150"/>
    </row>
    <row r="76" ht="14.25" customHeight="1" spans="1:15">
      <c r="A76" s="110" t="s">
        <v>439</v>
      </c>
      <c r="B76" s="110">
        <v>2</v>
      </c>
      <c r="C76" s="110">
        <v>44</v>
      </c>
      <c r="D76" s="110" t="s">
        <v>17</v>
      </c>
      <c r="E76" s="103">
        <v>56</v>
      </c>
      <c r="F76" s="90">
        <f t="shared" si="19"/>
        <v>2464</v>
      </c>
      <c r="G76" s="103">
        <v>0</v>
      </c>
      <c r="H76" s="90">
        <f t="shared" si="20"/>
        <v>0</v>
      </c>
      <c r="I76" s="103">
        <v>60</v>
      </c>
      <c r="J76" s="103">
        <v>12</v>
      </c>
      <c r="K76" s="90">
        <f t="shared" si="21"/>
        <v>31680</v>
      </c>
      <c r="L76" s="90">
        <f t="shared" si="22"/>
        <v>34144</v>
      </c>
      <c r="M76" s="90"/>
      <c r="N76" s="110" t="s">
        <v>430</v>
      </c>
      <c r="O76" s="150"/>
    </row>
    <row r="77" ht="14.25" customHeight="1" spans="1:15">
      <c r="A77" s="110" t="s">
        <v>440</v>
      </c>
      <c r="B77" s="110">
        <v>1</v>
      </c>
      <c r="C77" s="110">
        <v>22</v>
      </c>
      <c r="D77" s="110" t="s">
        <v>17</v>
      </c>
      <c r="E77" s="103">
        <v>56</v>
      </c>
      <c r="F77" s="90">
        <f t="shared" si="19"/>
        <v>1232</v>
      </c>
      <c r="G77" s="103">
        <v>0</v>
      </c>
      <c r="H77" s="90">
        <f t="shared" si="20"/>
        <v>0</v>
      </c>
      <c r="I77" s="103">
        <v>60</v>
      </c>
      <c r="J77" s="103">
        <v>12</v>
      </c>
      <c r="K77" s="90">
        <f t="shared" si="21"/>
        <v>15840</v>
      </c>
      <c r="L77" s="90">
        <f t="shared" si="22"/>
        <v>17072</v>
      </c>
      <c r="M77" s="90"/>
      <c r="N77" s="110" t="s">
        <v>430</v>
      </c>
      <c r="O77" s="150"/>
    </row>
    <row r="78" ht="14.25" customHeight="1" spans="1:15">
      <c r="A78" s="110" t="s">
        <v>441</v>
      </c>
      <c r="B78" s="110">
        <v>1</v>
      </c>
      <c r="C78" s="110">
        <v>22</v>
      </c>
      <c r="D78" s="110" t="s">
        <v>17</v>
      </c>
      <c r="E78" s="103">
        <v>56</v>
      </c>
      <c r="F78" s="90">
        <f t="shared" si="19"/>
        <v>1232</v>
      </c>
      <c r="G78" s="103">
        <v>0</v>
      </c>
      <c r="H78" s="90">
        <f t="shared" si="20"/>
        <v>0</v>
      </c>
      <c r="I78" s="103">
        <v>60</v>
      </c>
      <c r="J78" s="103">
        <v>12</v>
      </c>
      <c r="K78" s="90">
        <f t="shared" si="21"/>
        <v>15840</v>
      </c>
      <c r="L78" s="90">
        <f t="shared" si="22"/>
        <v>17072</v>
      </c>
      <c r="M78" s="90"/>
      <c r="N78" s="110" t="s">
        <v>430</v>
      </c>
      <c r="O78" s="150"/>
    </row>
    <row r="79" ht="14.25" customHeight="1" spans="1:15">
      <c r="A79" s="102" t="s">
        <v>442</v>
      </c>
      <c r="B79" s="102">
        <v>1</v>
      </c>
      <c r="C79" s="102">
        <v>48</v>
      </c>
      <c r="D79" s="102" t="s">
        <v>17</v>
      </c>
      <c r="E79" s="102">
        <v>56</v>
      </c>
      <c r="F79" s="412">
        <f t="shared" si="19"/>
        <v>2688</v>
      </c>
      <c r="G79" s="102">
        <v>75.53</v>
      </c>
      <c r="H79" s="413">
        <f>C80*G79</f>
        <v>3625.44</v>
      </c>
      <c r="I79" s="103">
        <v>60</v>
      </c>
      <c r="J79" s="103">
        <v>12</v>
      </c>
      <c r="K79" s="90">
        <f t="shared" si="21"/>
        <v>34560</v>
      </c>
      <c r="L79" s="90">
        <f t="shared" si="22"/>
        <v>40873.44</v>
      </c>
      <c r="M79" s="90"/>
      <c r="N79" s="110" t="s">
        <v>430</v>
      </c>
      <c r="O79" s="406"/>
    </row>
    <row r="80" ht="14.25" customHeight="1" spans="1:15">
      <c r="A80" s="102" t="s">
        <v>443</v>
      </c>
      <c r="B80" s="102">
        <v>1</v>
      </c>
      <c r="C80" s="102">
        <v>48</v>
      </c>
      <c r="D80" s="102" t="s">
        <v>17</v>
      </c>
      <c r="E80" s="103">
        <v>56</v>
      </c>
      <c r="F80" s="412">
        <f t="shared" si="19"/>
        <v>2688</v>
      </c>
      <c r="G80" s="103">
        <v>0</v>
      </c>
      <c r="H80" s="90">
        <f>C80*G80</f>
        <v>0</v>
      </c>
      <c r="I80" s="103">
        <v>60</v>
      </c>
      <c r="J80" s="103">
        <v>12</v>
      </c>
      <c r="K80" s="114">
        <f t="shared" si="21"/>
        <v>34560</v>
      </c>
      <c r="L80" s="90">
        <f t="shared" si="22"/>
        <v>37248</v>
      </c>
      <c r="M80" s="90"/>
      <c r="N80" s="110" t="s">
        <v>430</v>
      </c>
      <c r="O80" s="150"/>
    </row>
    <row r="81" ht="14.25" customHeight="1" spans="1:15">
      <c r="A81" s="102" t="s">
        <v>444</v>
      </c>
      <c r="B81" s="102">
        <v>1</v>
      </c>
      <c r="C81" s="102">
        <v>48</v>
      </c>
      <c r="D81" s="102" t="s">
        <v>17</v>
      </c>
      <c r="E81" s="103">
        <v>56</v>
      </c>
      <c r="F81" s="412">
        <f t="shared" si="19"/>
        <v>2688</v>
      </c>
      <c r="G81" s="102">
        <v>75.53</v>
      </c>
      <c r="H81" s="413">
        <f t="shared" si="20"/>
        <v>3625.44</v>
      </c>
      <c r="I81" s="103">
        <v>60</v>
      </c>
      <c r="J81" s="103">
        <v>12</v>
      </c>
      <c r="K81" s="90">
        <f t="shared" si="21"/>
        <v>34560</v>
      </c>
      <c r="L81" s="90">
        <f t="shared" si="22"/>
        <v>40873.44</v>
      </c>
      <c r="M81" s="90"/>
      <c r="N81" s="110" t="s">
        <v>430</v>
      </c>
      <c r="O81" s="406"/>
    </row>
    <row r="82" customFormat="1" ht="14.25" customHeight="1" spans="1:18">
      <c r="A82" s="414" t="s">
        <v>445</v>
      </c>
      <c r="B82" s="110">
        <v>2</v>
      </c>
      <c r="C82" s="415">
        <v>44</v>
      </c>
      <c r="D82" s="110" t="s">
        <v>31</v>
      </c>
      <c r="E82" s="102">
        <v>56</v>
      </c>
      <c r="F82" s="114">
        <f t="shared" si="19"/>
        <v>2464</v>
      </c>
      <c r="G82" s="102">
        <v>0</v>
      </c>
      <c r="H82" s="114">
        <f t="shared" si="20"/>
        <v>0</v>
      </c>
      <c r="I82" s="102">
        <v>60</v>
      </c>
      <c r="J82" s="102">
        <v>12</v>
      </c>
      <c r="K82" s="114">
        <f t="shared" si="21"/>
        <v>31680</v>
      </c>
      <c r="L82" s="114">
        <f>F82+H82+K82</f>
        <v>34144</v>
      </c>
      <c r="M82" s="90"/>
      <c r="N82" s="110" t="s">
        <v>430</v>
      </c>
      <c r="O82" s="422"/>
      <c r="P82" s="423"/>
      <c r="Q82" s="434"/>
      <c r="R82" s="163"/>
    </row>
    <row r="83" s="302" customFormat="1" ht="14.25" customHeight="1" spans="1:15">
      <c r="A83" s="307" t="s">
        <v>23</v>
      </c>
      <c r="B83" s="393"/>
      <c r="C83" s="393"/>
      <c r="D83" s="393"/>
      <c r="E83" s="393"/>
      <c r="F83" s="98">
        <f>SUM(F74:F82)</f>
        <v>17920</v>
      </c>
      <c r="G83" s="98"/>
      <c r="H83" s="98">
        <f>SUM(H74:H82)</f>
        <v>7250.88</v>
      </c>
      <c r="I83" s="98"/>
      <c r="J83" s="98"/>
      <c r="K83" s="98">
        <f>SUM(K74:K82)</f>
        <v>230400</v>
      </c>
      <c r="L83" s="98">
        <f>SUM(L74:L82)</f>
        <v>255570.88</v>
      </c>
      <c r="M83" s="90"/>
      <c r="N83" s="110" t="s">
        <v>430</v>
      </c>
      <c r="O83" s="410"/>
    </row>
    <row r="84" ht="14.25" customHeight="1" spans="1:15">
      <c r="A84" s="102" t="s">
        <v>446</v>
      </c>
      <c r="B84" s="102">
        <v>1</v>
      </c>
      <c r="C84" s="102">
        <v>22</v>
      </c>
      <c r="D84" s="102" t="s">
        <v>27</v>
      </c>
      <c r="E84" s="103">
        <v>56</v>
      </c>
      <c r="F84" s="90">
        <f>C84*E84</f>
        <v>1232</v>
      </c>
      <c r="G84" s="103">
        <v>0</v>
      </c>
      <c r="H84" s="90">
        <f>C84*G84</f>
        <v>0</v>
      </c>
      <c r="I84" s="103">
        <v>60</v>
      </c>
      <c r="J84" s="103">
        <v>12</v>
      </c>
      <c r="K84" s="90">
        <f>C84*I84*J84</f>
        <v>15840</v>
      </c>
      <c r="L84" s="90">
        <f t="shared" ref="L84:L89" si="23">K84+H84+F84</f>
        <v>17072</v>
      </c>
      <c r="M84" s="86"/>
      <c r="N84" s="424" t="s">
        <v>447</v>
      </c>
      <c r="O84" s="411"/>
    </row>
    <row r="85" ht="14.25" customHeight="1" spans="1:15">
      <c r="A85" s="93" t="s">
        <v>448</v>
      </c>
      <c r="B85" s="93">
        <v>1</v>
      </c>
      <c r="C85" s="93">
        <v>22</v>
      </c>
      <c r="D85" s="93" t="s">
        <v>31</v>
      </c>
      <c r="E85" s="103">
        <v>56</v>
      </c>
      <c r="F85" s="90">
        <f t="shared" ref="F85:F90" si="24">C85*E85</f>
        <v>1232</v>
      </c>
      <c r="G85" s="103">
        <v>0</v>
      </c>
      <c r="H85" s="90">
        <f t="shared" ref="H85:H90" si="25">C85*G85</f>
        <v>0</v>
      </c>
      <c r="I85" s="103">
        <v>60</v>
      </c>
      <c r="J85" s="103">
        <v>12</v>
      </c>
      <c r="K85" s="90">
        <f t="shared" ref="K85:K90" si="26">C85*I85*J85</f>
        <v>15840</v>
      </c>
      <c r="L85" s="90">
        <f t="shared" si="23"/>
        <v>17072</v>
      </c>
      <c r="M85" s="86"/>
      <c r="N85" s="102" t="s">
        <v>447</v>
      </c>
      <c r="O85" s="150"/>
    </row>
    <row r="86" ht="14.25" customHeight="1" spans="1:15">
      <c r="A86" s="93" t="s">
        <v>449</v>
      </c>
      <c r="B86" s="93">
        <v>1</v>
      </c>
      <c r="C86" s="93">
        <v>22</v>
      </c>
      <c r="D86" s="93" t="s">
        <v>31</v>
      </c>
      <c r="E86" s="103">
        <v>56</v>
      </c>
      <c r="F86" s="90">
        <f t="shared" si="24"/>
        <v>1232</v>
      </c>
      <c r="G86" s="103">
        <v>0</v>
      </c>
      <c r="H86" s="90">
        <f t="shared" si="25"/>
        <v>0</v>
      </c>
      <c r="I86" s="103">
        <v>60</v>
      </c>
      <c r="J86" s="103">
        <v>12</v>
      </c>
      <c r="K86" s="90">
        <f t="shared" si="26"/>
        <v>15840</v>
      </c>
      <c r="L86" s="90">
        <f t="shared" si="23"/>
        <v>17072</v>
      </c>
      <c r="M86" s="86"/>
      <c r="N86" s="102" t="s">
        <v>447</v>
      </c>
      <c r="O86" s="150"/>
    </row>
    <row r="87" ht="14.25" customHeight="1" spans="1:15">
      <c r="A87" s="93" t="s">
        <v>450</v>
      </c>
      <c r="B87" s="93">
        <v>1</v>
      </c>
      <c r="C87" s="93">
        <v>22</v>
      </c>
      <c r="D87" s="93" t="s">
        <v>17</v>
      </c>
      <c r="E87" s="103">
        <v>56</v>
      </c>
      <c r="F87" s="90">
        <f t="shared" si="24"/>
        <v>1232</v>
      </c>
      <c r="G87" s="103">
        <v>0</v>
      </c>
      <c r="H87" s="90">
        <f t="shared" si="25"/>
        <v>0</v>
      </c>
      <c r="I87" s="103">
        <v>60</v>
      </c>
      <c r="J87" s="103">
        <v>12</v>
      </c>
      <c r="K87" s="90">
        <f t="shared" si="26"/>
        <v>15840</v>
      </c>
      <c r="L87" s="90">
        <f t="shared" si="23"/>
        <v>17072</v>
      </c>
      <c r="M87" s="86"/>
      <c r="N87" s="102" t="s">
        <v>447</v>
      </c>
      <c r="O87" s="150"/>
    </row>
    <row r="88" ht="14.25" customHeight="1" spans="1:15">
      <c r="A88" s="110" t="s">
        <v>451</v>
      </c>
      <c r="B88" s="110">
        <v>1</v>
      </c>
      <c r="C88" s="110">
        <v>22</v>
      </c>
      <c r="D88" s="93" t="s">
        <v>17</v>
      </c>
      <c r="E88" s="103">
        <v>56</v>
      </c>
      <c r="F88" s="90">
        <f t="shared" si="24"/>
        <v>1232</v>
      </c>
      <c r="G88" s="103">
        <v>0</v>
      </c>
      <c r="H88" s="90">
        <f t="shared" si="25"/>
        <v>0</v>
      </c>
      <c r="I88" s="103">
        <v>60</v>
      </c>
      <c r="J88" s="103">
        <v>12</v>
      </c>
      <c r="K88" s="90">
        <f t="shared" si="26"/>
        <v>15840</v>
      </c>
      <c r="L88" s="90">
        <f t="shared" si="23"/>
        <v>17072</v>
      </c>
      <c r="M88" s="86"/>
      <c r="N88" s="102" t="s">
        <v>447</v>
      </c>
      <c r="O88" s="150"/>
    </row>
    <row r="89" ht="14.25" customHeight="1" spans="1:15">
      <c r="A89" s="93" t="s">
        <v>452</v>
      </c>
      <c r="B89" s="93">
        <v>2</v>
      </c>
      <c r="C89" s="93">
        <v>44</v>
      </c>
      <c r="D89" s="93" t="s">
        <v>17</v>
      </c>
      <c r="E89" s="103">
        <v>56</v>
      </c>
      <c r="F89" s="90">
        <f t="shared" si="24"/>
        <v>2464</v>
      </c>
      <c r="G89" s="103">
        <v>0</v>
      </c>
      <c r="H89" s="90">
        <f t="shared" si="25"/>
        <v>0</v>
      </c>
      <c r="I89" s="103">
        <v>60</v>
      </c>
      <c r="J89" s="103">
        <v>12</v>
      </c>
      <c r="K89" s="90">
        <f t="shared" si="26"/>
        <v>31680</v>
      </c>
      <c r="L89" s="90">
        <f t="shared" si="23"/>
        <v>34144</v>
      </c>
      <c r="M89" s="86"/>
      <c r="N89" s="102" t="s">
        <v>447</v>
      </c>
      <c r="O89" s="150"/>
    </row>
    <row r="90" ht="14.25" customHeight="1" spans="1:16">
      <c r="A90" s="102" t="s">
        <v>453</v>
      </c>
      <c r="B90" s="102">
        <v>1</v>
      </c>
      <c r="C90" s="102">
        <v>24</v>
      </c>
      <c r="D90" s="102" t="s">
        <v>17</v>
      </c>
      <c r="E90" s="103">
        <v>56</v>
      </c>
      <c r="F90" s="114">
        <f t="shared" si="24"/>
        <v>1344</v>
      </c>
      <c r="G90" s="102">
        <v>0</v>
      </c>
      <c r="H90" s="114">
        <f t="shared" si="25"/>
        <v>0</v>
      </c>
      <c r="I90" s="103">
        <v>60</v>
      </c>
      <c r="J90" s="102">
        <v>12</v>
      </c>
      <c r="K90" s="114">
        <f t="shared" si="26"/>
        <v>17280</v>
      </c>
      <c r="L90" s="114">
        <f>F90+H90+K90</f>
        <v>18624</v>
      </c>
      <c r="M90" s="86"/>
      <c r="N90" s="102" t="s">
        <v>447</v>
      </c>
      <c r="O90" s="425"/>
      <c r="P90" s="426"/>
    </row>
    <row r="91" s="302" customFormat="1" ht="14.25" customHeight="1" spans="1:15">
      <c r="A91" s="307" t="s">
        <v>23</v>
      </c>
      <c r="B91" s="399"/>
      <c r="C91" s="399"/>
      <c r="D91" s="399"/>
      <c r="E91" s="397"/>
      <c r="F91" s="98">
        <f>SUM(F84:F90)</f>
        <v>9968</v>
      </c>
      <c r="G91" s="397"/>
      <c r="H91" s="98">
        <f>SUM(H85:H90)</f>
        <v>0</v>
      </c>
      <c r="I91" s="397"/>
      <c r="J91" s="397"/>
      <c r="K91" s="98">
        <f>SUM(K84:K90)</f>
        <v>128160</v>
      </c>
      <c r="L91" s="98">
        <f>SUM(L84:L90)</f>
        <v>138128</v>
      </c>
      <c r="M91" s="86"/>
      <c r="N91" s="102" t="s">
        <v>447</v>
      </c>
      <c r="O91" s="410"/>
    </row>
    <row r="92" ht="14.25" customHeight="1" spans="1:15">
      <c r="A92" s="110" t="s">
        <v>454</v>
      </c>
      <c r="B92" s="110">
        <v>1</v>
      </c>
      <c r="C92" s="110">
        <v>22</v>
      </c>
      <c r="D92" s="110" t="s">
        <v>17</v>
      </c>
      <c r="E92" s="103">
        <v>56</v>
      </c>
      <c r="F92" s="90">
        <f t="shared" ref="F92:F100" si="27">C92*E92</f>
        <v>1232</v>
      </c>
      <c r="G92" s="103">
        <v>0</v>
      </c>
      <c r="H92" s="90">
        <f t="shared" ref="H92:H100" si="28">C92*G92</f>
        <v>0</v>
      </c>
      <c r="I92" s="103">
        <v>60</v>
      </c>
      <c r="J92" s="103">
        <v>12</v>
      </c>
      <c r="K92" s="90">
        <f t="shared" ref="K92:K100" si="29">C92*I92*J92</f>
        <v>15840</v>
      </c>
      <c r="L92" s="90">
        <f t="shared" ref="L92:L100" si="30">K92+H92+F92</f>
        <v>17072</v>
      </c>
      <c r="M92" s="427"/>
      <c r="N92" s="102" t="s">
        <v>455</v>
      </c>
      <c r="O92" s="409"/>
    </row>
    <row r="93" ht="14.25" customHeight="1" spans="1:15">
      <c r="A93" s="110" t="s">
        <v>456</v>
      </c>
      <c r="B93" s="110">
        <v>1</v>
      </c>
      <c r="C93" s="110">
        <v>22</v>
      </c>
      <c r="D93" s="110" t="s">
        <v>457</v>
      </c>
      <c r="E93" s="103">
        <v>56</v>
      </c>
      <c r="F93" s="90">
        <f t="shared" si="27"/>
        <v>1232</v>
      </c>
      <c r="G93" s="103">
        <v>0</v>
      </c>
      <c r="H93" s="90">
        <f t="shared" si="28"/>
        <v>0</v>
      </c>
      <c r="I93" s="103">
        <v>60</v>
      </c>
      <c r="J93" s="103">
        <v>12</v>
      </c>
      <c r="K93" s="90">
        <f t="shared" si="29"/>
        <v>15840</v>
      </c>
      <c r="L93" s="90">
        <f t="shared" si="30"/>
        <v>17072</v>
      </c>
      <c r="M93" s="427"/>
      <c r="N93" s="102" t="s">
        <v>455</v>
      </c>
      <c r="O93" s="428"/>
    </row>
    <row r="94" ht="14.25" customHeight="1" spans="1:15">
      <c r="A94" s="110" t="s">
        <v>458</v>
      </c>
      <c r="B94" s="110">
        <v>1</v>
      </c>
      <c r="C94" s="110">
        <v>22</v>
      </c>
      <c r="D94" s="110" t="s">
        <v>17</v>
      </c>
      <c r="E94" s="103">
        <v>56</v>
      </c>
      <c r="F94" s="90">
        <f t="shared" si="27"/>
        <v>1232</v>
      </c>
      <c r="G94" s="103">
        <v>0</v>
      </c>
      <c r="H94" s="90">
        <f t="shared" si="28"/>
        <v>0</v>
      </c>
      <c r="I94" s="103">
        <v>60</v>
      </c>
      <c r="J94" s="103">
        <v>12</v>
      </c>
      <c r="K94" s="90">
        <f t="shared" si="29"/>
        <v>15840</v>
      </c>
      <c r="L94" s="90">
        <f t="shared" si="30"/>
        <v>17072</v>
      </c>
      <c r="M94" s="427"/>
      <c r="N94" s="102" t="s">
        <v>455</v>
      </c>
      <c r="O94" s="428"/>
    </row>
    <row r="95" ht="14.25" customHeight="1" spans="1:15">
      <c r="A95" s="110" t="s">
        <v>459</v>
      </c>
      <c r="B95" s="110">
        <v>1</v>
      </c>
      <c r="C95" s="110">
        <v>22</v>
      </c>
      <c r="D95" s="110" t="s">
        <v>457</v>
      </c>
      <c r="E95" s="103">
        <v>56</v>
      </c>
      <c r="F95" s="90">
        <f t="shared" si="27"/>
        <v>1232</v>
      </c>
      <c r="G95" s="103">
        <v>0</v>
      </c>
      <c r="H95" s="90">
        <f t="shared" si="28"/>
        <v>0</v>
      </c>
      <c r="I95" s="103">
        <v>60</v>
      </c>
      <c r="J95" s="103">
        <v>12</v>
      </c>
      <c r="K95" s="90">
        <f t="shared" si="29"/>
        <v>15840</v>
      </c>
      <c r="L95" s="90">
        <f t="shared" si="30"/>
        <v>17072</v>
      </c>
      <c r="M95" s="427"/>
      <c r="N95" s="102" t="s">
        <v>455</v>
      </c>
      <c r="O95" s="409"/>
    </row>
    <row r="96" ht="14.25" customHeight="1" spans="1:15">
      <c r="A96" s="110" t="s">
        <v>460</v>
      </c>
      <c r="B96" s="110">
        <v>1</v>
      </c>
      <c r="C96" s="110">
        <v>22</v>
      </c>
      <c r="D96" s="110" t="s">
        <v>457</v>
      </c>
      <c r="E96" s="103">
        <v>56</v>
      </c>
      <c r="F96" s="90">
        <f t="shared" si="27"/>
        <v>1232</v>
      </c>
      <c r="G96" s="103">
        <v>0</v>
      </c>
      <c r="H96" s="90">
        <f t="shared" si="28"/>
        <v>0</v>
      </c>
      <c r="I96" s="103">
        <v>60</v>
      </c>
      <c r="J96" s="103">
        <v>12</v>
      </c>
      <c r="K96" s="90">
        <f t="shared" si="29"/>
        <v>15840</v>
      </c>
      <c r="L96" s="90">
        <f t="shared" si="30"/>
        <v>17072</v>
      </c>
      <c r="M96" s="427"/>
      <c r="N96" s="102" t="s">
        <v>455</v>
      </c>
      <c r="O96" s="411"/>
    </row>
    <row r="97" ht="14.25" customHeight="1" spans="1:15">
      <c r="A97" s="110" t="s">
        <v>461</v>
      </c>
      <c r="B97" s="110">
        <v>2</v>
      </c>
      <c r="C97" s="110">
        <v>44</v>
      </c>
      <c r="D97" s="110" t="s">
        <v>457</v>
      </c>
      <c r="E97" s="103">
        <v>56</v>
      </c>
      <c r="F97" s="90">
        <f t="shared" si="27"/>
        <v>2464</v>
      </c>
      <c r="G97" s="103">
        <v>0</v>
      </c>
      <c r="H97" s="90">
        <f t="shared" si="28"/>
        <v>0</v>
      </c>
      <c r="I97" s="103">
        <v>60</v>
      </c>
      <c r="J97" s="103">
        <v>12</v>
      </c>
      <c r="K97" s="90">
        <f t="shared" si="29"/>
        <v>31680</v>
      </c>
      <c r="L97" s="90">
        <f t="shared" si="30"/>
        <v>34144</v>
      </c>
      <c r="M97" s="427"/>
      <c r="N97" s="102" t="s">
        <v>455</v>
      </c>
      <c r="O97" s="409"/>
    </row>
    <row r="98" ht="14.25" customHeight="1" spans="1:15">
      <c r="A98" s="102" t="s">
        <v>462</v>
      </c>
      <c r="B98" s="305">
        <v>1</v>
      </c>
      <c r="C98" s="102">
        <v>22</v>
      </c>
      <c r="D98" s="102" t="s">
        <v>17</v>
      </c>
      <c r="E98" s="103">
        <v>56</v>
      </c>
      <c r="F98" s="90">
        <f t="shared" si="27"/>
        <v>1232</v>
      </c>
      <c r="G98" s="103">
        <v>0</v>
      </c>
      <c r="H98" s="90">
        <f t="shared" si="28"/>
        <v>0</v>
      </c>
      <c r="I98" s="103">
        <v>60</v>
      </c>
      <c r="J98" s="103">
        <v>12</v>
      </c>
      <c r="K98" s="90">
        <f t="shared" si="29"/>
        <v>15840</v>
      </c>
      <c r="L98" s="90">
        <f t="shared" si="30"/>
        <v>17072</v>
      </c>
      <c r="M98" s="427"/>
      <c r="N98" s="102" t="s">
        <v>455</v>
      </c>
      <c r="O98" s="429"/>
    </row>
    <row r="99" ht="14.25" customHeight="1" spans="1:15">
      <c r="A99" s="110" t="s">
        <v>463</v>
      </c>
      <c r="B99" s="110">
        <v>1</v>
      </c>
      <c r="C99" s="110">
        <v>22</v>
      </c>
      <c r="D99" s="110" t="s">
        <v>17</v>
      </c>
      <c r="E99" s="103">
        <v>56</v>
      </c>
      <c r="F99" s="90">
        <f t="shared" si="27"/>
        <v>1232</v>
      </c>
      <c r="G99" s="103">
        <v>0</v>
      </c>
      <c r="H99" s="90">
        <f t="shared" si="28"/>
        <v>0</v>
      </c>
      <c r="I99" s="103">
        <v>60</v>
      </c>
      <c r="J99" s="103">
        <v>12</v>
      </c>
      <c r="K99" s="90">
        <f t="shared" si="29"/>
        <v>15840</v>
      </c>
      <c r="L99" s="90">
        <f t="shared" si="30"/>
        <v>17072</v>
      </c>
      <c r="M99" s="427"/>
      <c r="N99" s="102" t="s">
        <v>455</v>
      </c>
      <c r="O99" s="409"/>
    </row>
    <row r="100" ht="14.25" customHeight="1" spans="1:15">
      <c r="A100" s="110" t="s">
        <v>464</v>
      </c>
      <c r="B100" s="110">
        <v>1</v>
      </c>
      <c r="C100" s="110">
        <v>22</v>
      </c>
      <c r="D100" s="110" t="s">
        <v>457</v>
      </c>
      <c r="E100" s="103">
        <v>56</v>
      </c>
      <c r="F100" s="90">
        <f t="shared" si="27"/>
        <v>1232</v>
      </c>
      <c r="G100" s="103">
        <v>0</v>
      </c>
      <c r="H100" s="90">
        <f t="shared" si="28"/>
        <v>0</v>
      </c>
      <c r="I100" s="103">
        <v>60</v>
      </c>
      <c r="J100" s="103">
        <v>12</v>
      </c>
      <c r="K100" s="90">
        <f t="shared" si="29"/>
        <v>15840</v>
      </c>
      <c r="L100" s="90">
        <f t="shared" si="30"/>
        <v>17072</v>
      </c>
      <c r="M100" s="427"/>
      <c r="N100" s="102" t="s">
        <v>455</v>
      </c>
      <c r="O100" s="409"/>
    </row>
    <row r="101" s="302" customFormat="1" ht="14.25" customHeight="1" spans="1:15">
      <c r="A101" s="307" t="s">
        <v>23</v>
      </c>
      <c r="B101" s="393"/>
      <c r="C101" s="393"/>
      <c r="D101" s="393"/>
      <c r="E101" s="397"/>
      <c r="F101" s="98">
        <f>SUM(F92:F100)</f>
        <v>12320</v>
      </c>
      <c r="G101" s="397"/>
      <c r="H101" s="98">
        <f>SUM(H96:H100)</f>
        <v>0</v>
      </c>
      <c r="I101" s="397"/>
      <c r="J101" s="397"/>
      <c r="K101" s="98">
        <f>SUM(K92:K100)</f>
        <v>158400</v>
      </c>
      <c r="L101" s="98">
        <f>SUM(L92:L100)</f>
        <v>170720</v>
      </c>
      <c r="M101" s="427"/>
      <c r="N101" s="102" t="s">
        <v>455</v>
      </c>
      <c r="O101" s="430"/>
    </row>
    <row r="102" ht="14.25" customHeight="1" spans="1:15">
      <c r="A102" s="110" t="s">
        <v>465</v>
      </c>
      <c r="B102" s="110">
        <v>2</v>
      </c>
      <c r="C102" s="110">
        <v>44</v>
      </c>
      <c r="D102" s="110" t="s">
        <v>31</v>
      </c>
      <c r="E102" s="103">
        <v>56</v>
      </c>
      <c r="F102" s="90">
        <f t="shared" ref="F102:F108" si="31">C102*E102</f>
        <v>2464</v>
      </c>
      <c r="G102" s="103">
        <v>0</v>
      </c>
      <c r="H102" s="90">
        <f t="shared" ref="H102:H108" si="32">C102*G102</f>
        <v>0</v>
      </c>
      <c r="I102" s="103">
        <v>60</v>
      </c>
      <c r="J102" s="103">
        <v>12</v>
      </c>
      <c r="K102" s="90">
        <f t="shared" ref="K102:K108" si="33">C102*I102*J102</f>
        <v>31680</v>
      </c>
      <c r="L102" s="90">
        <f t="shared" ref="L102:L108" si="34">K102+H102+F102</f>
        <v>34144</v>
      </c>
      <c r="M102" s="431"/>
      <c r="N102" s="110" t="s">
        <v>466</v>
      </c>
      <c r="O102" s="150"/>
    </row>
    <row r="103" ht="14.25" customHeight="1" spans="1:15">
      <c r="A103" s="110" t="s">
        <v>467</v>
      </c>
      <c r="B103" s="110">
        <v>2</v>
      </c>
      <c r="C103" s="110">
        <v>44</v>
      </c>
      <c r="D103" s="110" t="s">
        <v>31</v>
      </c>
      <c r="E103" s="103">
        <v>56</v>
      </c>
      <c r="F103" s="90">
        <f t="shared" si="31"/>
        <v>2464</v>
      </c>
      <c r="G103" s="103">
        <v>0</v>
      </c>
      <c r="H103" s="90">
        <f t="shared" si="32"/>
        <v>0</v>
      </c>
      <c r="I103" s="103">
        <v>60</v>
      </c>
      <c r="J103" s="103">
        <v>12</v>
      </c>
      <c r="K103" s="90">
        <f t="shared" si="33"/>
        <v>31680</v>
      </c>
      <c r="L103" s="90">
        <f t="shared" si="34"/>
        <v>34144</v>
      </c>
      <c r="M103" s="431"/>
      <c r="N103" s="110" t="s">
        <v>466</v>
      </c>
      <c r="O103" s="150"/>
    </row>
    <row r="104" ht="14.25" customHeight="1" spans="1:15">
      <c r="A104" s="110" t="s">
        <v>468</v>
      </c>
      <c r="B104" s="110">
        <v>3</v>
      </c>
      <c r="C104" s="110">
        <v>66</v>
      </c>
      <c r="D104" s="110" t="s">
        <v>27</v>
      </c>
      <c r="E104" s="103">
        <v>56</v>
      </c>
      <c r="F104" s="90">
        <f t="shared" si="31"/>
        <v>3696</v>
      </c>
      <c r="G104" s="103">
        <v>0</v>
      </c>
      <c r="H104" s="90">
        <f t="shared" si="32"/>
        <v>0</v>
      </c>
      <c r="I104" s="103">
        <v>60</v>
      </c>
      <c r="J104" s="103">
        <v>12</v>
      </c>
      <c r="K104" s="90">
        <f t="shared" si="33"/>
        <v>47520</v>
      </c>
      <c r="L104" s="90">
        <f t="shared" si="34"/>
        <v>51216</v>
      </c>
      <c r="M104" s="431"/>
      <c r="N104" s="110" t="s">
        <v>466</v>
      </c>
      <c r="O104" s="150"/>
    </row>
    <row r="105" ht="14.25" customHeight="1" spans="1:15">
      <c r="A105" s="110" t="s">
        <v>469</v>
      </c>
      <c r="B105" s="110">
        <v>1</v>
      </c>
      <c r="C105" s="110">
        <v>22</v>
      </c>
      <c r="D105" s="110" t="s">
        <v>31</v>
      </c>
      <c r="E105" s="103">
        <v>56</v>
      </c>
      <c r="F105" s="90">
        <f t="shared" si="31"/>
        <v>1232</v>
      </c>
      <c r="G105" s="103">
        <v>0</v>
      </c>
      <c r="H105" s="90">
        <f t="shared" si="32"/>
        <v>0</v>
      </c>
      <c r="I105" s="103">
        <v>60</v>
      </c>
      <c r="J105" s="103">
        <v>12</v>
      </c>
      <c r="K105" s="90">
        <f t="shared" si="33"/>
        <v>15840</v>
      </c>
      <c r="L105" s="90">
        <f t="shared" si="34"/>
        <v>17072</v>
      </c>
      <c r="M105" s="431"/>
      <c r="N105" s="110" t="s">
        <v>466</v>
      </c>
      <c r="O105" s="150"/>
    </row>
    <row r="106" ht="14.25" customHeight="1" spans="1:15">
      <c r="A106" s="110" t="s">
        <v>470</v>
      </c>
      <c r="B106" s="110">
        <v>2</v>
      </c>
      <c r="C106" s="110">
        <v>44</v>
      </c>
      <c r="D106" s="110" t="s">
        <v>27</v>
      </c>
      <c r="E106" s="103">
        <v>56</v>
      </c>
      <c r="F106" s="90">
        <f t="shared" si="31"/>
        <v>2464</v>
      </c>
      <c r="G106" s="103">
        <v>0</v>
      </c>
      <c r="H106" s="90">
        <f t="shared" si="32"/>
        <v>0</v>
      </c>
      <c r="I106" s="103">
        <v>60</v>
      </c>
      <c r="J106" s="103">
        <v>12</v>
      </c>
      <c r="K106" s="90">
        <f t="shared" si="33"/>
        <v>31680</v>
      </c>
      <c r="L106" s="90">
        <f t="shared" si="34"/>
        <v>34144</v>
      </c>
      <c r="M106" s="431"/>
      <c r="N106" s="110" t="s">
        <v>466</v>
      </c>
      <c r="O106" s="150"/>
    </row>
    <row r="107" ht="14.25" customHeight="1" spans="1:15">
      <c r="A107" s="110" t="s">
        <v>471</v>
      </c>
      <c r="B107" s="110">
        <v>1</v>
      </c>
      <c r="C107" s="110">
        <v>22</v>
      </c>
      <c r="D107" s="110" t="s">
        <v>31</v>
      </c>
      <c r="E107" s="103">
        <v>56</v>
      </c>
      <c r="F107" s="90">
        <f t="shared" si="31"/>
        <v>1232</v>
      </c>
      <c r="G107" s="103">
        <v>0</v>
      </c>
      <c r="H107" s="90">
        <f t="shared" si="32"/>
        <v>0</v>
      </c>
      <c r="I107" s="103">
        <v>60</v>
      </c>
      <c r="J107" s="103">
        <v>12</v>
      </c>
      <c r="K107" s="90">
        <f t="shared" si="33"/>
        <v>15840</v>
      </c>
      <c r="L107" s="90">
        <f t="shared" si="34"/>
        <v>17072</v>
      </c>
      <c r="M107" s="431"/>
      <c r="N107" s="110" t="s">
        <v>466</v>
      </c>
      <c r="O107" s="150"/>
    </row>
    <row r="108" ht="14.25" customHeight="1" spans="1:15">
      <c r="A108" s="110" t="s">
        <v>472</v>
      </c>
      <c r="B108" s="110">
        <v>1</v>
      </c>
      <c r="C108" s="110">
        <v>22</v>
      </c>
      <c r="D108" s="110" t="s">
        <v>17</v>
      </c>
      <c r="E108" s="103">
        <v>56</v>
      </c>
      <c r="F108" s="90">
        <f t="shared" si="31"/>
        <v>1232</v>
      </c>
      <c r="G108" s="103">
        <v>0</v>
      </c>
      <c r="H108" s="90">
        <f t="shared" si="32"/>
        <v>0</v>
      </c>
      <c r="I108" s="103">
        <v>60</v>
      </c>
      <c r="J108" s="103">
        <v>12</v>
      </c>
      <c r="K108" s="90">
        <f t="shared" si="33"/>
        <v>15840</v>
      </c>
      <c r="L108" s="90">
        <f t="shared" si="34"/>
        <v>17072</v>
      </c>
      <c r="M108" s="431"/>
      <c r="N108" s="110" t="s">
        <v>466</v>
      </c>
      <c r="O108" s="432"/>
    </row>
    <row r="109" ht="14.25" customHeight="1" spans="1:15">
      <c r="A109" s="110" t="s">
        <v>373</v>
      </c>
      <c r="B109" s="110">
        <v>1</v>
      </c>
      <c r="C109" s="110">
        <v>22</v>
      </c>
      <c r="D109" s="110" t="s">
        <v>17</v>
      </c>
      <c r="E109" s="103">
        <v>56</v>
      </c>
      <c r="F109" s="90">
        <f t="shared" ref="F109:F113" si="35">C109*E109</f>
        <v>1232</v>
      </c>
      <c r="G109" s="103">
        <v>0</v>
      </c>
      <c r="H109" s="90">
        <f t="shared" ref="H109:H113" si="36">C109*G109</f>
        <v>0</v>
      </c>
      <c r="I109" s="103">
        <v>60</v>
      </c>
      <c r="J109" s="103">
        <v>12</v>
      </c>
      <c r="K109" s="90">
        <f t="shared" ref="K109:K113" si="37">C109*I109*J109</f>
        <v>15840</v>
      </c>
      <c r="L109" s="90">
        <f t="shared" ref="L109:L113" si="38">K109+H109+F109</f>
        <v>17072</v>
      </c>
      <c r="M109" s="431"/>
      <c r="N109" s="110" t="s">
        <v>466</v>
      </c>
      <c r="O109" s="150"/>
    </row>
    <row r="110" ht="14.25" customHeight="1" spans="1:15">
      <c r="A110" s="110" t="s">
        <v>473</v>
      </c>
      <c r="B110" s="110">
        <v>2</v>
      </c>
      <c r="C110" s="110">
        <v>44</v>
      </c>
      <c r="D110" s="110" t="s">
        <v>31</v>
      </c>
      <c r="E110" s="103">
        <v>56</v>
      </c>
      <c r="F110" s="90">
        <f t="shared" si="35"/>
        <v>2464</v>
      </c>
      <c r="G110" s="103">
        <v>0</v>
      </c>
      <c r="H110" s="90">
        <f t="shared" si="36"/>
        <v>0</v>
      </c>
      <c r="I110" s="103">
        <v>60</v>
      </c>
      <c r="J110" s="103">
        <v>12</v>
      </c>
      <c r="K110" s="90">
        <f t="shared" si="37"/>
        <v>31680</v>
      </c>
      <c r="L110" s="90">
        <f t="shared" si="38"/>
        <v>34144</v>
      </c>
      <c r="M110" s="431"/>
      <c r="N110" s="110" t="s">
        <v>466</v>
      </c>
      <c r="O110" s="150"/>
    </row>
    <row r="111" ht="14.25" customHeight="1" spans="1:15">
      <c r="A111" s="110" t="s">
        <v>474</v>
      </c>
      <c r="B111" s="110">
        <v>1</v>
      </c>
      <c r="C111" s="110">
        <v>22</v>
      </c>
      <c r="D111" s="110" t="s">
        <v>17</v>
      </c>
      <c r="E111" s="103">
        <v>56</v>
      </c>
      <c r="F111" s="90">
        <f t="shared" si="35"/>
        <v>1232</v>
      </c>
      <c r="G111" s="103">
        <v>0</v>
      </c>
      <c r="H111" s="90">
        <f t="shared" si="36"/>
        <v>0</v>
      </c>
      <c r="I111" s="103">
        <v>60</v>
      </c>
      <c r="J111" s="103">
        <v>12</v>
      </c>
      <c r="K111" s="90">
        <f t="shared" si="37"/>
        <v>15840</v>
      </c>
      <c r="L111" s="90">
        <f t="shared" si="38"/>
        <v>17072</v>
      </c>
      <c r="M111" s="431"/>
      <c r="N111" s="110" t="s">
        <v>466</v>
      </c>
      <c r="O111" s="150"/>
    </row>
    <row r="112" ht="14.25" customHeight="1" spans="1:15">
      <c r="A112" s="110" t="s">
        <v>98</v>
      </c>
      <c r="B112" s="86" t="s">
        <v>80</v>
      </c>
      <c r="C112" s="110">
        <v>7.3</v>
      </c>
      <c r="D112" s="110" t="s">
        <v>31</v>
      </c>
      <c r="E112" s="103">
        <v>56</v>
      </c>
      <c r="F112" s="90">
        <f t="shared" si="35"/>
        <v>408.8</v>
      </c>
      <c r="G112" s="103">
        <v>0</v>
      </c>
      <c r="H112" s="90">
        <f t="shared" si="36"/>
        <v>0</v>
      </c>
      <c r="I112" s="103">
        <v>60</v>
      </c>
      <c r="J112" s="103">
        <v>12</v>
      </c>
      <c r="K112" s="90">
        <f t="shared" si="37"/>
        <v>5256</v>
      </c>
      <c r="L112" s="90">
        <f t="shared" si="38"/>
        <v>5664.8</v>
      </c>
      <c r="M112" s="431"/>
      <c r="N112" s="110" t="s">
        <v>466</v>
      </c>
      <c r="O112" s="150"/>
    </row>
    <row r="113" ht="14.25" customHeight="1" spans="1:15">
      <c r="A113" s="110" t="s">
        <v>475</v>
      </c>
      <c r="B113" s="110">
        <v>1</v>
      </c>
      <c r="C113" s="110">
        <v>22</v>
      </c>
      <c r="D113" s="110" t="s">
        <v>17</v>
      </c>
      <c r="E113" s="103">
        <v>56</v>
      </c>
      <c r="F113" s="90">
        <f t="shared" si="35"/>
        <v>1232</v>
      </c>
      <c r="G113" s="103">
        <v>0</v>
      </c>
      <c r="H113" s="90">
        <f t="shared" si="36"/>
        <v>0</v>
      </c>
      <c r="I113" s="103">
        <v>60</v>
      </c>
      <c r="J113" s="103">
        <v>12</v>
      </c>
      <c r="K113" s="90">
        <f t="shared" si="37"/>
        <v>15840</v>
      </c>
      <c r="L113" s="90">
        <f t="shared" si="38"/>
        <v>17072</v>
      </c>
      <c r="M113" s="431"/>
      <c r="N113" s="110" t="s">
        <v>466</v>
      </c>
      <c r="O113" s="150"/>
    </row>
    <row r="114" s="302" customFormat="1" ht="14.25" customHeight="1" spans="1:15">
      <c r="A114" s="307" t="s">
        <v>23</v>
      </c>
      <c r="B114" s="393"/>
      <c r="C114" s="393"/>
      <c r="D114" s="393"/>
      <c r="E114" s="393"/>
      <c r="F114" s="98">
        <f>SUM(F102:F113)</f>
        <v>21352.8</v>
      </c>
      <c r="G114" s="98"/>
      <c r="H114" s="98">
        <f>SUM(H107:H113)</f>
        <v>0</v>
      </c>
      <c r="I114" s="98"/>
      <c r="J114" s="98"/>
      <c r="K114" s="98">
        <f>SUM(K102:K113)</f>
        <v>274536</v>
      </c>
      <c r="L114" s="98">
        <f>SUM(L102:L113)</f>
        <v>295888.8</v>
      </c>
      <c r="M114" s="431"/>
      <c r="N114" s="110" t="s">
        <v>466</v>
      </c>
      <c r="O114" s="410"/>
    </row>
    <row r="115" ht="14.25" customHeight="1" spans="1:15">
      <c r="A115" s="110" t="s">
        <v>476</v>
      </c>
      <c r="B115" s="110">
        <v>2</v>
      </c>
      <c r="C115" s="110">
        <v>44</v>
      </c>
      <c r="D115" s="110" t="s">
        <v>31</v>
      </c>
      <c r="E115" s="103">
        <v>56</v>
      </c>
      <c r="F115" s="90">
        <f t="shared" ref="F115:F124" si="39">C115*E115</f>
        <v>2464</v>
      </c>
      <c r="G115" s="103">
        <v>0</v>
      </c>
      <c r="H115" s="90">
        <f t="shared" ref="H115:H124" si="40">C115*G115</f>
        <v>0</v>
      </c>
      <c r="I115" s="103">
        <v>60</v>
      </c>
      <c r="J115" s="103">
        <v>12</v>
      </c>
      <c r="K115" s="90">
        <f t="shared" ref="K115:K124" si="41">C115*I115*J115</f>
        <v>31680</v>
      </c>
      <c r="L115" s="90">
        <f t="shared" ref="L115:L124" si="42">K115+H115+F115</f>
        <v>34144</v>
      </c>
      <c r="M115" s="304"/>
      <c r="N115" s="107" t="s">
        <v>477</v>
      </c>
      <c r="O115" s="150"/>
    </row>
    <row r="116" ht="14.25" customHeight="1" spans="1:15">
      <c r="A116" s="93" t="s">
        <v>478</v>
      </c>
      <c r="B116" s="93">
        <v>2</v>
      </c>
      <c r="C116" s="93">
        <v>44</v>
      </c>
      <c r="D116" s="93" t="s">
        <v>31</v>
      </c>
      <c r="E116" s="103">
        <v>56</v>
      </c>
      <c r="F116" s="90">
        <f t="shared" si="39"/>
        <v>2464</v>
      </c>
      <c r="G116" s="103">
        <v>0</v>
      </c>
      <c r="H116" s="90">
        <f t="shared" si="40"/>
        <v>0</v>
      </c>
      <c r="I116" s="103">
        <v>60</v>
      </c>
      <c r="J116" s="103">
        <v>12</v>
      </c>
      <c r="K116" s="90">
        <f t="shared" si="41"/>
        <v>31680</v>
      </c>
      <c r="L116" s="90">
        <f t="shared" si="42"/>
        <v>34144</v>
      </c>
      <c r="M116" s="304"/>
      <c r="N116" s="107" t="s">
        <v>477</v>
      </c>
      <c r="O116" s="150"/>
    </row>
    <row r="117" ht="14.25" customHeight="1" spans="1:15">
      <c r="A117" s="416" t="s">
        <v>479</v>
      </c>
      <c r="B117" s="93">
        <v>1</v>
      </c>
      <c r="C117" s="93">
        <v>22</v>
      </c>
      <c r="D117" s="93" t="s">
        <v>17</v>
      </c>
      <c r="E117" s="103">
        <v>56</v>
      </c>
      <c r="F117" s="90">
        <f t="shared" si="39"/>
        <v>1232</v>
      </c>
      <c r="G117" s="103">
        <v>0</v>
      </c>
      <c r="H117" s="90">
        <f t="shared" si="40"/>
        <v>0</v>
      </c>
      <c r="I117" s="103">
        <v>60</v>
      </c>
      <c r="J117" s="103">
        <v>12</v>
      </c>
      <c r="K117" s="90">
        <f t="shared" si="41"/>
        <v>15840</v>
      </c>
      <c r="L117" s="90">
        <f t="shared" si="42"/>
        <v>17072</v>
      </c>
      <c r="M117" s="304"/>
      <c r="N117" s="140" t="s">
        <v>477</v>
      </c>
      <c r="O117" s="150"/>
    </row>
    <row r="118" s="302" customFormat="1" ht="14.25" customHeight="1" spans="1:15">
      <c r="A118" s="307" t="s">
        <v>23</v>
      </c>
      <c r="B118" s="417"/>
      <c r="C118" s="417"/>
      <c r="D118" s="417"/>
      <c r="E118" s="418"/>
      <c r="F118" s="419">
        <f>SUM(F115:F117)</f>
        <v>6160</v>
      </c>
      <c r="G118" s="418"/>
      <c r="H118" s="419"/>
      <c r="I118" s="418"/>
      <c r="J118" s="418"/>
      <c r="K118" s="419">
        <f>SUM(K115:K117)</f>
        <v>79200</v>
      </c>
      <c r="L118" s="419">
        <f>SUM(L115:L117)</f>
        <v>85360</v>
      </c>
      <c r="M118" s="304"/>
      <c r="N118" s="140" t="s">
        <v>477</v>
      </c>
      <c r="O118" s="410"/>
    </row>
    <row r="119" ht="14.25" customHeight="1" spans="1:15">
      <c r="A119" s="93" t="s">
        <v>480</v>
      </c>
      <c r="B119" s="93">
        <v>1</v>
      </c>
      <c r="C119" s="93">
        <v>22</v>
      </c>
      <c r="D119" s="93" t="s">
        <v>17</v>
      </c>
      <c r="E119" s="103">
        <v>56</v>
      </c>
      <c r="F119" s="90">
        <f t="shared" si="39"/>
        <v>1232</v>
      </c>
      <c r="G119" s="103">
        <v>0</v>
      </c>
      <c r="H119" s="90">
        <f t="shared" si="40"/>
        <v>0</v>
      </c>
      <c r="I119" s="103">
        <v>60</v>
      </c>
      <c r="J119" s="103">
        <v>12</v>
      </c>
      <c r="K119" s="90">
        <f t="shared" si="41"/>
        <v>15840</v>
      </c>
      <c r="L119" s="90">
        <f t="shared" si="42"/>
        <v>17072</v>
      </c>
      <c r="M119" s="304"/>
      <c r="N119" s="107" t="s">
        <v>477</v>
      </c>
      <c r="O119" s="150"/>
    </row>
    <row r="120" ht="14.25" customHeight="1" spans="1:15">
      <c r="A120" s="93" t="s">
        <v>481</v>
      </c>
      <c r="B120" s="93">
        <v>1</v>
      </c>
      <c r="C120" s="93">
        <v>22</v>
      </c>
      <c r="D120" s="93" t="s">
        <v>31</v>
      </c>
      <c r="E120" s="103">
        <v>56</v>
      </c>
      <c r="F120" s="90">
        <f t="shared" si="39"/>
        <v>1232</v>
      </c>
      <c r="G120" s="103">
        <v>0</v>
      </c>
      <c r="H120" s="90">
        <f t="shared" si="40"/>
        <v>0</v>
      </c>
      <c r="I120" s="103">
        <v>60</v>
      </c>
      <c r="J120" s="103">
        <v>12</v>
      </c>
      <c r="K120" s="90">
        <f t="shared" si="41"/>
        <v>15840</v>
      </c>
      <c r="L120" s="90">
        <f t="shared" si="42"/>
        <v>17072</v>
      </c>
      <c r="M120" s="304"/>
      <c r="N120" s="107" t="s">
        <v>477</v>
      </c>
      <c r="O120" s="150"/>
    </row>
    <row r="121" ht="14.25" customHeight="1" spans="1:15">
      <c r="A121" s="93" t="s">
        <v>482</v>
      </c>
      <c r="B121" s="93">
        <v>1</v>
      </c>
      <c r="C121" s="93">
        <v>22</v>
      </c>
      <c r="D121" s="93" t="s">
        <v>17</v>
      </c>
      <c r="E121" s="103">
        <v>56</v>
      </c>
      <c r="F121" s="90">
        <f t="shared" si="39"/>
        <v>1232</v>
      </c>
      <c r="G121" s="103">
        <v>0</v>
      </c>
      <c r="H121" s="90">
        <f t="shared" si="40"/>
        <v>0</v>
      </c>
      <c r="I121" s="103">
        <v>60</v>
      </c>
      <c r="J121" s="103">
        <v>12</v>
      </c>
      <c r="K121" s="90">
        <f t="shared" si="41"/>
        <v>15840</v>
      </c>
      <c r="L121" s="90">
        <f t="shared" si="42"/>
        <v>17072</v>
      </c>
      <c r="M121" s="304"/>
      <c r="N121" s="107" t="s">
        <v>477</v>
      </c>
      <c r="O121" s="150"/>
    </row>
    <row r="122" ht="14.25" customHeight="1" spans="1:17">
      <c r="A122" s="102" t="s">
        <v>483</v>
      </c>
      <c r="B122" s="102">
        <v>2</v>
      </c>
      <c r="C122" s="102">
        <v>44</v>
      </c>
      <c r="D122" s="102" t="s">
        <v>31</v>
      </c>
      <c r="E122" s="103">
        <v>56</v>
      </c>
      <c r="F122" s="90">
        <f t="shared" si="39"/>
        <v>2464</v>
      </c>
      <c r="G122" s="103">
        <v>0</v>
      </c>
      <c r="H122" s="90">
        <f t="shared" si="40"/>
        <v>0</v>
      </c>
      <c r="I122" s="103">
        <v>60</v>
      </c>
      <c r="J122" s="103">
        <v>12</v>
      </c>
      <c r="K122" s="90">
        <f t="shared" si="41"/>
        <v>31680</v>
      </c>
      <c r="L122" s="90">
        <f t="shared" si="42"/>
        <v>34144</v>
      </c>
      <c r="M122" s="304"/>
      <c r="N122" s="107" t="s">
        <v>477</v>
      </c>
      <c r="O122" s="150"/>
      <c r="Q122" s="163"/>
    </row>
    <row r="123" ht="14.25" customHeight="1" spans="1:15">
      <c r="A123" s="93" t="s">
        <v>484</v>
      </c>
      <c r="B123" s="93">
        <v>1.5</v>
      </c>
      <c r="C123" s="93">
        <v>33</v>
      </c>
      <c r="D123" s="93" t="s">
        <v>31</v>
      </c>
      <c r="E123" s="103">
        <v>56</v>
      </c>
      <c r="F123" s="90">
        <f t="shared" si="39"/>
        <v>1848</v>
      </c>
      <c r="G123" s="103">
        <v>0</v>
      </c>
      <c r="H123" s="90">
        <f t="shared" si="40"/>
        <v>0</v>
      </c>
      <c r="I123" s="103">
        <v>60</v>
      </c>
      <c r="J123" s="103">
        <v>12</v>
      </c>
      <c r="K123" s="90">
        <f t="shared" si="41"/>
        <v>23760</v>
      </c>
      <c r="L123" s="90">
        <f t="shared" si="42"/>
        <v>25608</v>
      </c>
      <c r="M123" s="304"/>
      <c r="N123" s="107" t="s">
        <v>477</v>
      </c>
      <c r="O123" s="150"/>
    </row>
    <row r="124" ht="14.25" customHeight="1" spans="1:15">
      <c r="A124" s="110" t="s">
        <v>485</v>
      </c>
      <c r="B124" s="110">
        <v>1</v>
      </c>
      <c r="C124" s="110">
        <v>22</v>
      </c>
      <c r="D124" s="110" t="s">
        <v>31</v>
      </c>
      <c r="E124" s="103">
        <v>56</v>
      </c>
      <c r="F124" s="90">
        <f t="shared" si="39"/>
        <v>1232</v>
      </c>
      <c r="G124" s="103">
        <v>0</v>
      </c>
      <c r="H124" s="90">
        <f t="shared" si="40"/>
        <v>0</v>
      </c>
      <c r="I124" s="103">
        <v>60</v>
      </c>
      <c r="J124" s="103">
        <v>12</v>
      </c>
      <c r="K124" s="90">
        <f t="shared" si="41"/>
        <v>15840</v>
      </c>
      <c r="L124" s="90">
        <f t="shared" si="42"/>
        <v>17072</v>
      </c>
      <c r="M124" s="304"/>
      <c r="N124" s="107" t="s">
        <v>477</v>
      </c>
      <c r="O124" s="150"/>
    </row>
    <row r="125" ht="14.25" customHeight="1" spans="1:15">
      <c r="A125" s="307" t="s">
        <v>23</v>
      </c>
      <c r="B125" s="420"/>
      <c r="C125" s="420"/>
      <c r="D125" s="420"/>
      <c r="E125" s="420"/>
      <c r="F125" s="98">
        <f>SUM(F119:F124)</f>
        <v>9240</v>
      </c>
      <c r="G125" s="98"/>
      <c r="H125" s="98"/>
      <c r="I125" s="98"/>
      <c r="J125" s="98"/>
      <c r="K125" s="98">
        <f>SUM(K119:K124)</f>
        <v>118800</v>
      </c>
      <c r="L125" s="98">
        <f>SUM(L119:L124)</f>
        <v>128040</v>
      </c>
      <c r="M125" s="304"/>
      <c r="N125" s="107" t="s">
        <v>477</v>
      </c>
      <c r="O125" s="433"/>
    </row>
    <row r="126" ht="14.25" customHeight="1" spans="1:15">
      <c r="A126" s="93" t="s">
        <v>484</v>
      </c>
      <c r="B126" s="93">
        <v>1.5</v>
      </c>
      <c r="C126" s="93">
        <v>33</v>
      </c>
      <c r="D126" s="93" t="s">
        <v>31</v>
      </c>
      <c r="E126" s="103">
        <v>56</v>
      </c>
      <c r="F126" s="90">
        <f>C126*E126</f>
        <v>1848</v>
      </c>
      <c r="G126" s="103">
        <v>0</v>
      </c>
      <c r="H126" s="90">
        <f>C126*G126</f>
        <v>0</v>
      </c>
      <c r="I126" s="103">
        <v>60</v>
      </c>
      <c r="J126" s="103">
        <v>12</v>
      </c>
      <c r="K126" s="90">
        <f>C126*I126*J126</f>
        <v>23760</v>
      </c>
      <c r="L126" s="90">
        <f>K126+H126+F126</f>
        <v>25608</v>
      </c>
      <c r="M126" s="90"/>
      <c r="N126" s="93" t="s">
        <v>477</v>
      </c>
      <c r="O126" s="150"/>
    </row>
    <row r="127" ht="14.25" customHeight="1" spans="1:15">
      <c r="A127" s="110" t="s">
        <v>485</v>
      </c>
      <c r="B127" s="110">
        <v>1</v>
      </c>
      <c r="C127" s="110">
        <v>22</v>
      </c>
      <c r="D127" s="110" t="s">
        <v>31</v>
      </c>
      <c r="E127" s="103">
        <v>56</v>
      </c>
      <c r="F127" s="90">
        <f>C127*E127</f>
        <v>1232</v>
      </c>
      <c r="G127" s="103">
        <v>0</v>
      </c>
      <c r="H127" s="90">
        <f>C127*G127</f>
        <v>0</v>
      </c>
      <c r="I127" s="103">
        <v>60</v>
      </c>
      <c r="J127" s="103">
        <v>12</v>
      </c>
      <c r="K127" s="90">
        <f>C127*I127*J127</f>
        <v>15840</v>
      </c>
      <c r="L127" s="90">
        <f>K127+H127+F127</f>
        <v>17072</v>
      </c>
      <c r="M127" s="90"/>
      <c r="N127" s="93" t="s">
        <v>477</v>
      </c>
      <c r="O127" s="150"/>
    </row>
    <row r="128" ht="14.25" customHeight="1" spans="1:15">
      <c r="A128" s="102" t="s">
        <v>486</v>
      </c>
      <c r="B128" s="102">
        <v>1</v>
      </c>
      <c r="C128" s="421">
        <v>22</v>
      </c>
      <c r="D128" s="102" t="s">
        <v>17</v>
      </c>
      <c r="E128" s="102">
        <v>56</v>
      </c>
      <c r="F128" s="114">
        <f t="shared" ref="F128:F135" si="43">C128*E128</f>
        <v>1232</v>
      </c>
      <c r="G128" s="102">
        <v>0</v>
      </c>
      <c r="H128" s="114">
        <f t="shared" ref="H128:H135" si="44">C128*G128</f>
        <v>0</v>
      </c>
      <c r="I128" s="103">
        <v>60</v>
      </c>
      <c r="J128" s="102">
        <v>12</v>
      </c>
      <c r="K128" s="114">
        <f t="shared" ref="K128:K135" si="45">C128*I128*J128</f>
        <v>15840</v>
      </c>
      <c r="L128" s="114">
        <f>F128+H128+K128</f>
        <v>17072</v>
      </c>
      <c r="M128" s="90"/>
      <c r="N128" s="93" t="s">
        <v>477</v>
      </c>
      <c r="O128" s="150"/>
    </row>
    <row r="129" ht="14.25" customHeight="1" spans="1:15">
      <c r="A129" s="110" t="s">
        <v>487</v>
      </c>
      <c r="B129" s="110">
        <v>1</v>
      </c>
      <c r="C129" s="110">
        <v>22</v>
      </c>
      <c r="D129" s="110" t="s">
        <v>17</v>
      </c>
      <c r="E129" s="103">
        <v>56</v>
      </c>
      <c r="F129" s="90">
        <f t="shared" si="43"/>
        <v>1232</v>
      </c>
      <c r="G129" s="103">
        <v>0</v>
      </c>
      <c r="H129" s="90">
        <f t="shared" si="44"/>
        <v>0</v>
      </c>
      <c r="I129" s="103">
        <v>60</v>
      </c>
      <c r="J129" s="103">
        <v>12</v>
      </c>
      <c r="K129" s="90">
        <f t="shared" si="45"/>
        <v>15840</v>
      </c>
      <c r="L129" s="90">
        <f t="shared" ref="L129:L135" si="46">K129+H129+F129</f>
        <v>17072</v>
      </c>
      <c r="M129" s="90"/>
      <c r="N129" s="93" t="s">
        <v>477</v>
      </c>
      <c r="O129" s="150"/>
    </row>
    <row r="130" ht="14.25" customHeight="1" spans="1:15">
      <c r="A130" s="93" t="s">
        <v>488</v>
      </c>
      <c r="B130" s="93">
        <v>1</v>
      </c>
      <c r="C130" s="93">
        <v>22</v>
      </c>
      <c r="D130" s="93" t="s">
        <v>31</v>
      </c>
      <c r="E130" s="103">
        <v>56</v>
      </c>
      <c r="F130" s="90">
        <f t="shared" si="43"/>
        <v>1232</v>
      </c>
      <c r="G130" s="103">
        <v>0</v>
      </c>
      <c r="H130" s="90">
        <f t="shared" si="44"/>
        <v>0</v>
      </c>
      <c r="I130" s="103">
        <v>60</v>
      </c>
      <c r="J130" s="103">
        <v>12</v>
      </c>
      <c r="K130" s="90">
        <f t="shared" si="45"/>
        <v>15840</v>
      </c>
      <c r="L130" s="90">
        <f t="shared" si="46"/>
        <v>17072</v>
      </c>
      <c r="M130" s="90"/>
      <c r="N130" s="93" t="s">
        <v>477</v>
      </c>
      <c r="O130" s="150"/>
    </row>
    <row r="131" ht="14.25" customHeight="1" spans="1:15">
      <c r="A131" s="102" t="s">
        <v>489</v>
      </c>
      <c r="B131" s="102">
        <v>1</v>
      </c>
      <c r="C131" s="102">
        <v>22</v>
      </c>
      <c r="D131" s="93" t="s">
        <v>31</v>
      </c>
      <c r="E131" s="103">
        <v>56</v>
      </c>
      <c r="F131" s="90">
        <f t="shared" si="43"/>
        <v>1232</v>
      </c>
      <c r="G131" s="103">
        <v>0</v>
      </c>
      <c r="H131" s="90">
        <f t="shared" si="44"/>
        <v>0</v>
      </c>
      <c r="I131" s="103">
        <v>60</v>
      </c>
      <c r="J131" s="103">
        <v>12</v>
      </c>
      <c r="K131" s="90">
        <f t="shared" si="45"/>
        <v>15840</v>
      </c>
      <c r="L131" s="90">
        <f t="shared" si="46"/>
        <v>17072</v>
      </c>
      <c r="M131" s="90"/>
      <c r="N131" s="93" t="s">
        <v>477</v>
      </c>
      <c r="O131" s="411"/>
    </row>
    <row r="132" ht="15.75" customHeight="1" spans="1:15">
      <c r="A132" s="239" t="s">
        <v>490</v>
      </c>
      <c r="B132" s="102">
        <v>1</v>
      </c>
      <c r="C132" s="102">
        <v>22</v>
      </c>
      <c r="D132" s="102" t="s">
        <v>27</v>
      </c>
      <c r="E132" s="103">
        <v>56</v>
      </c>
      <c r="F132" s="90">
        <f t="shared" si="43"/>
        <v>1232</v>
      </c>
      <c r="G132" s="103">
        <v>0</v>
      </c>
      <c r="H132" s="114">
        <f t="shared" si="44"/>
        <v>0</v>
      </c>
      <c r="I132" s="469">
        <v>60</v>
      </c>
      <c r="J132" s="103">
        <v>12</v>
      </c>
      <c r="K132" s="90">
        <f t="shared" si="45"/>
        <v>15840</v>
      </c>
      <c r="L132" s="90">
        <f t="shared" si="46"/>
        <v>17072</v>
      </c>
      <c r="M132" s="90"/>
      <c r="N132" s="93" t="s">
        <v>477</v>
      </c>
      <c r="O132" s="150"/>
    </row>
    <row r="133" ht="15.75" customHeight="1" spans="1:15">
      <c r="A133" s="239" t="s">
        <v>491</v>
      </c>
      <c r="B133" s="102">
        <v>1</v>
      </c>
      <c r="C133" s="102">
        <v>22</v>
      </c>
      <c r="D133" s="102" t="s">
        <v>27</v>
      </c>
      <c r="E133" s="103">
        <v>56</v>
      </c>
      <c r="F133" s="90">
        <f t="shared" si="43"/>
        <v>1232</v>
      </c>
      <c r="G133" s="103">
        <v>0</v>
      </c>
      <c r="H133" s="114">
        <f t="shared" si="44"/>
        <v>0</v>
      </c>
      <c r="I133" s="469">
        <v>60</v>
      </c>
      <c r="J133" s="103">
        <v>12</v>
      </c>
      <c r="K133" s="90">
        <f t="shared" si="45"/>
        <v>15840</v>
      </c>
      <c r="L133" s="90">
        <f t="shared" si="46"/>
        <v>17072</v>
      </c>
      <c r="M133" s="90"/>
      <c r="N133" s="93" t="s">
        <v>477</v>
      </c>
      <c r="O133" s="150"/>
    </row>
    <row r="134" ht="18" customHeight="1" spans="1:15">
      <c r="A134" s="110" t="s">
        <v>492</v>
      </c>
      <c r="B134" s="110">
        <v>1</v>
      </c>
      <c r="C134" s="110">
        <v>22</v>
      </c>
      <c r="D134" s="93" t="s">
        <v>31</v>
      </c>
      <c r="E134" s="103">
        <v>56</v>
      </c>
      <c r="F134" s="90">
        <f t="shared" si="43"/>
        <v>1232</v>
      </c>
      <c r="G134" s="103">
        <v>0</v>
      </c>
      <c r="H134" s="90">
        <f t="shared" si="44"/>
        <v>0</v>
      </c>
      <c r="I134" s="103">
        <v>60</v>
      </c>
      <c r="J134" s="103">
        <v>12</v>
      </c>
      <c r="K134" s="90">
        <f t="shared" si="45"/>
        <v>15840</v>
      </c>
      <c r="L134" s="90">
        <f t="shared" si="46"/>
        <v>17072</v>
      </c>
      <c r="M134" s="90"/>
      <c r="N134" s="93" t="s">
        <v>477</v>
      </c>
      <c r="O134" s="150"/>
    </row>
    <row r="135" ht="14.25" customHeight="1" spans="1:15">
      <c r="A135" s="110" t="s">
        <v>493</v>
      </c>
      <c r="B135" s="110">
        <v>2</v>
      </c>
      <c r="C135" s="110">
        <v>44</v>
      </c>
      <c r="D135" s="93" t="s">
        <v>31</v>
      </c>
      <c r="E135" s="103">
        <v>56</v>
      </c>
      <c r="F135" s="90">
        <f t="shared" si="43"/>
        <v>2464</v>
      </c>
      <c r="G135" s="103">
        <v>0</v>
      </c>
      <c r="H135" s="90">
        <f t="shared" si="44"/>
        <v>0</v>
      </c>
      <c r="I135" s="103">
        <v>60</v>
      </c>
      <c r="J135" s="103">
        <v>12</v>
      </c>
      <c r="K135" s="90">
        <f t="shared" si="45"/>
        <v>31680</v>
      </c>
      <c r="L135" s="90">
        <f t="shared" si="46"/>
        <v>34144</v>
      </c>
      <c r="M135" s="90"/>
      <c r="N135" s="93" t="s">
        <v>477</v>
      </c>
      <c r="O135" s="150"/>
    </row>
    <row r="136" s="302" customFormat="1" ht="14.25" customHeight="1" spans="1:15">
      <c r="A136" s="307" t="s">
        <v>23</v>
      </c>
      <c r="B136" s="393"/>
      <c r="C136" s="393"/>
      <c r="D136" s="393"/>
      <c r="E136" s="393"/>
      <c r="F136" s="98">
        <f>SUM(F126:F135)</f>
        <v>14168</v>
      </c>
      <c r="G136" s="397"/>
      <c r="H136" s="98">
        <f>SUM(H131:H135)</f>
        <v>0</v>
      </c>
      <c r="I136" s="397"/>
      <c r="J136" s="397"/>
      <c r="K136" s="98">
        <f>SUM(K126:K135)</f>
        <v>182160</v>
      </c>
      <c r="L136" s="98">
        <f>SUM(L126:L135)</f>
        <v>196328</v>
      </c>
      <c r="M136" s="90"/>
      <c r="N136" s="93" t="s">
        <v>477</v>
      </c>
      <c r="O136" s="410"/>
    </row>
    <row r="137" ht="14.25" customHeight="1" spans="1:15">
      <c r="A137" s="110" t="s">
        <v>494</v>
      </c>
      <c r="B137" s="110">
        <v>3</v>
      </c>
      <c r="C137" s="110">
        <v>66</v>
      </c>
      <c r="D137" s="110" t="s">
        <v>17</v>
      </c>
      <c r="E137" s="103">
        <v>56</v>
      </c>
      <c r="F137" s="90">
        <f t="shared" ref="F137:F142" si="47">C137*E137</f>
        <v>3696</v>
      </c>
      <c r="G137" s="103">
        <v>0</v>
      </c>
      <c r="H137" s="90">
        <f t="shared" ref="H137:H142" si="48">C137*G137</f>
        <v>0</v>
      </c>
      <c r="I137" s="103">
        <v>60</v>
      </c>
      <c r="J137" s="103">
        <v>12</v>
      </c>
      <c r="K137" s="90">
        <f t="shared" ref="K137:K142" si="49">C137*I137*J137</f>
        <v>47520</v>
      </c>
      <c r="L137" s="90">
        <f t="shared" ref="L137:L142" si="50">K137+H137+F137</f>
        <v>51216</v>
      </c>
      <c r="M137" s="470"/>
      <c r="N137" s="140" t="s">
        <v>495</v>
      </c>
      <c r="O137" s="150"/>
    </row>
    <row r="138" ht="14.25" customHeight="1" spans="1:15">
      <c r="A138" s="110" t="s">
        <v>496</v>
      </c>
      <c r="B138" s="110"/>
      <c r="C138" s="110">
        <v>160</v>
      </c>
      <c r="D138" s="110" t="s">
        <v>155</v>
      </c>
      <c r="E138" s="103"/>
      <c r="F138" s="90">
        <f t="shared" ref="F138" si="51">C138*E138</f>
        <v>0</v>
      </c>
      <c r="G138" s="103">
        <v>0</v>
      </c>
      <c r="H138" s="90">
        <f t="shared" ref="H138" si="52">C138*G138</f>
        <v>0</v>
      </c>
      <c r="I138" s="103">
        <v>60</v>
      </c>
      <c r="J138" s="103">
        <v>12</v>
      </c>
      <c r="K138" s="90">
        <f t="shared" si="49"/>
        <v>115200</v>
      </c>
      <c r="L138" s="90">
        <f t="shared" si="50"/>
        <v>115200</v>
      </c>
      <c r="M138" s="471"/>
      <c r="N138" s="140" t="s">
        <v>495</v>
      </c>
      <c r="O138" s="150"/>
    </row>
    <row r="139" ht="14.25" customHeight="1" spans="1:15">
      <c r="A139" s="110" t="s">
        <v>496</v>
      </c>
      <c r="B139" s="110"/>
      <c r="C139" s="110">
        <v>45</v>
      </c>
      <c r="D139" s="110" t="s">
        <v>155</v>
      </c>
      <c r="E139" s="103"/>
      <c r="F139" s="90">
        <f t="shared" si="47"/>
        <v>0</v>
      </c>
      <c r="G139" s="103">
        <v>0</v>
      </c>
      <c r="H139" s="90">
        <f t="shared" si="48"/>
        <v>0</v>
      </c>
      <c r="I139" s="103">
        <v>60</v>
      </c>
      <c r="J139" s="103">
        <v>12</v>
      </c>
      <c r="K139" s="90">
        <f t="shared" si="49"/>
        <v>32400</v>
      </c>
      <c r="L139" s="90">
        <f t="shared" si="50"/>
        <v>32400</v>
      </c>
      <c r="M139" s="472"/>
      <c r="N139" s="140" t="s">
        <v>495</v>
      </c>
      <c r="O139" s="406" t="s">
        <v>40</v>
      </c>
    </row>
    <row r="140" s="302" customFormat="1" ht="14.25" customHeight="1" spans="1:15">
      <c r="A140" s="435" t="s">
        <v>23</v>
      </c>
      <c r="B140" s="436"/>
      <c r="C140" s="436"/>
      <c r="D140" s="436"/>
      <c r="E140" s="436"/>
      <c r="F140" s="142">
        <f>SUM(F137:F139)</f>
        <v>3696</v>
      </c>
      <c r="G140" s="105"/>
      <c r="H140" s="142">
        <f>SUM(H137:H139)</f>
        <v>0</v>
      </c>
      <c r="I140" s="105"/>
      <c r="J140" s="105"/>
      <c r="K140" s="142">
        <f>SUM(K137:K139)</f>
        <v>195120</v>
      </c>
      <c r="L140" s="142">
        <f>SUM(L137:L139)</f>
        <v>198816</v>
      </c>
      <c r="M140" s="472"/>
      <c r="N140" s="140" t="s">
        <v>495</v>
      </c>
      <c r="O140" s="473"/>
    </row>
    <row r="141" s="328" customFormat="1" ht="15.95" customHeight="1" spans="1:15">
      <c r="A141" s="243" t="s">
        <v>497</v>
      </c>
      <c r="B141" s="140">
        <v>1</v>
      </c>
      <c r="C141" s="140">
        <v>54.87</v>
      </c>
      <c r="D141" s="140"/>
      <c r="E141" s="103">
        <v>56</v>
      </c>
      <c r="F141" s="82">
        <f t="shared" si="47"/>
        <v>3072.72</v>
      </c>
      <c r="G141" s="102">
        <v>75.53</v>
      </c>
      <c r="H141" s="82">
        <f t="shared" si="48"/>
        <v>4144.3311</v>
      </c>
      <c r="I141" s="140">
        <v>60</v>
      </c>
      <c r="J141" s="140">
        <v>12</v>
      </c>
      <c r="K141" s="90">
        <f t="shared" si="49"/>
        <v>39506.4</v>
      </c>
      <c r="L141" s="90">
        <f t="shared" si="50"/>
        <v>46723.4511</v>
      </c>
      <c r="M141" s="90"/>
      <c r="N141" s="110" t="s">
        <v>498</v>
      </c>
      <c r="O141" s="474"/>
    </row>
    <row r="142" s="302" customFormat="1" ht="12.95" customHeight="1" spans="1:22">
      <c r="A142" s="110" t="s">
        <v>404</v>
      </c>
      <c r="B142" s="110">
        <v>1</v>
      </c>
      <c r="C142" s="110">
        <v>22</v>
      </c>
      <c r="D142" s="110" t="s">
        <v>27</v>
      </c>
      <c r="E142" s="103">
        <v>56</v>
      </c>
      <c r="F142" s="90">
        <f t="shared" si="47"/>
        <v>1232</v>
      </c>
      <c r="G142" s="103">
        <v>0</v>
      </c>
      <c r="H142" s="90">
        <f t="shared" si="48"/>
        <v>0</v>
      </c>
      <c r="I142" s="103">
        <v>60</v>
      </c>
      <c r="J142" s="103">
        <v>12</v>
      </c>
      <c r="K142" s="90">
        <f t="shared" si="49"/>
        <v>15840</v>
      </c>
      <c r="L142" s="90">
        <f t="shared" si="50"/>
        <v>17072</v>
      </c>
      <c r="M142" s="90"/>
      <c r="N142" s="110" t="s">
        <v>498</v>
      </c>
      <c r="O142" s="409"/>
      <c r="Q142" s="61"/>
      <c r="R142" s="61"/>
      <c r="S142" s="61"/>
      <c r="T142" s="61"/>
      <c r="U142" s="61"/>
      <c r="V142" s="61"/>
    </row>
    <row r="143" s="328" customFormat="1" ht="14.25" customHeight="1" spans="1:15">
      <c r="A143" s="307" t="s">
        <v>23</v>
      </c>
      <c r="B143" s="393"/>
      <c r="C143" s="393"/>
      <c r="D143" s="393"/>
      <c r="E143" s="393"/>
      <c r="F143" s="98">
        <f>SUM(F141:F142)</f>
        <v>4304.72</v>
      </c>
      <c r="G143" s="395"/>
      <c r="H143" s="98">
        <f>SUM(H141:H142)</f>
        <v>4144.3311</v>
      </c>
      <c r="I143" s="393"/>
      <c r="J143" s="393"/>
      <c r="K143" s="98">
        <f>SUM(K141:K142)</f>
        <v>55346.4</v>
      </c>
      <c r="L143" s="98">
        <f>SUM(L141:L142)</f>
        <v>63795.4511</v>
      </c>
      <c r="M143" s="90"/>
      <c r="N143" s="110" t="s">
        <v>498</v>
      </c>
      <c r="O143" s="473"/>
    </row>
    <row r="144" ht="14.25" customHeight="1" spans="1:17">
      <c r="A144" s="93" t="s">
        <v>499</v>
      </c>
      <c r="B144" s="93">
        <v>0.5</v>
      </c>
      <c r="C144" s="93">
        <v>11</v>
      </c>
      <c r="D144" s="93" t="s">
        <v>17</v>
      </c>
      <c r="E144" s="103">
        <v>56</v>
      </c>
      <c r="F144" s="90">
        <f t="shared" ref="F144:F149" si="53">C144*E144</f>
        <v>616</v>
      </c>
      <c r="G144" s="103">
        <v>0</v>
      </c>
      <c r="H144" s="90">
        <f t="shared" ref="H144:H149" si="54">C144*G144</f>
        <v>0</v>
      </c>
      <c r="I144" s="103">
        <v>60</v>
      </c>
      <c r="J144" s="103">
        <v>12</v>
      </c>
      <c r="K144" s="90">
        <f t="shared" ref="K144:K149" si="55">C144*I144*J144</f>
        <v>7920</v>
      </c>
      <c r="L144" s="90">
        <f t="shared" ref="L144:L149" si="56">K144+H144+F144</f>
        <v>8536</v>
      </c>
      <c r="M144" s="90"/>
      <c r="N144" s="93" t="s">
        <v>500</v>
      </c>
      <c r="O144" s="150"/>
      <c r="Q144" s="163"/>
    </row>
    <row r="145" ht="14.25" customHeight="1" spans="1:15">
      <c r="A145" s="93" t="s">
        <v>501</v>
      </c>
      <c r="B145" s="93">
        <v>2</v>
      </c>
      <c r="C145" s="93">
        <v>44</v>
      </c>
      <c r="D145" s="93" t="s">
        <v>17</v>
      </c>
      <c r="E145" s="103">
        <v>56</v>
      </c>
      <c r="F145" s="90">
        <f t="shared" si="53"/>
        <v>2464</v>
      </c>
      <c r="G145" s="103">
        <v>0</v>
      </c>
      <c r="H145" s="90">
        <f t="shared" si="54"/>
        <v>0</v>
      </c>
      <c r="I145" s="103">
        <v>60</v>
      </c>
      <c r="J145" s="103">
        <v>12</v>
      </c>
      <c r="K145" s="90">
        <f t="shared" si="55"/>
        <v>31680</v>
      </c>
      <c r="L145" s="90">
        <f t="shared" si="56"/>
        <v>34144</v>
      </c>
      <c r="M145" s="90"/>
      <c r="N145" s="93" t="s">
        <v>500</v>
      </c>
      <c r="O145" s="150"/>
    </row>
    <row r="146" ht="14.25" customHeight="1" spans="1:15">
      <c r="A146" s="93" t="s">
        <v>502</v>
      </c>
      <c r="B146" s="93">
        <v>1</v>
      </c>
      <c r="C146" s="93">
        <v>22</v>
      </c>
      <c r="D146" s="93" t="s">
        <v>31</v>
      </c>
      <c r="E146" s="103">
        <v>56</v>
      </c>
      <c r="F146" s="90">
        <f t="shared" si="53"/>
        <v>1232</v>
      </c>
      <c r="G146" s="103">
        <v>0</v>
      </c>
      <c r="H146" s="90">
        <f t="shared" si="54"/>
        <v>0</v>
      </c>
      <c r="I146" s="103">
        <v>60</v>
      </c>
      <c r="J146" s="103">
        <v>12</v>
      </c>
      <c r="K146" s="90">
        <f t="shared" si="55"/>
        <v>15840</v>
      </c>
      <c r="L146" s="90">
        <f t="shared" si="56"/>
        <v>17072</v>
      </c>
      <c r="M146" s="90"/>
      <c r="N146" s="93" t="s">
        <v>500</v>
      </c>
      <c r="O146" s="150"/>
    </row>
    <row r="147" ht="14.25" customHeight="1" spans="1:15">
      <c r="A147" s="93" t="s">
        <v>503</v>
      </c>
      <c r="B147" s="93">
        <v>1</v>
      </c>
      <c r="C147" s="93">
        <v>22</v>
      </c>
      <c r="D147" s="93" t="s">
        <v>31</v>
      </c>
      <c r="E147" s="103">
        <v>56</v>
      </c>
      <c r="F147" s="90">
        <f t="shared" si="53"/>
        <v>1232</v>
      </c>
      <c r="G147" s="103">
        <v>0</v>
      </c>
      <c r="H147" s="90">
        <f t="shared" si="54"/>
        <v>0</v>
      </c>
      <c r="I147" s="103">
        <v>60</v>
      </c>
      <c r="J147" s="103">
        <v>12</v>
      </c>
      <c r="K147" s="90">
        <f t="shared" si="55"/>
        <v>15840</v>
      </c>
      <c r="L147" s="90">
        <f t="shared" si="56"/>
        <v>17072</v>
      </c>
      <c r="M147" s="90"/>
      <c r="N147" s="93" t="s">
        <v>500</v>
      </c>
      <c r="O147" s="150"/>
    </row>
    <row r="148" ht="14.25" customHeight="1" spans="1:15">
      <c r="A148" s="93" t="s">
        <v>504</v>
      </c>
      <c r="B148" s="93">
        <v>1</v>
      </c>
      <c r="C148" s="93">
        <v>22</v>
      </c>
      <c r="D148" s="93" t="s">
        <v>17</v>
      </c>
      <c r="E148" s="103">
        <v>56</v>
      </c>
      <c r="F148" s="90">
        <f t="shared" si="53"/>
        <v>1232</v>
      </c>
      <c r="G148" s="103">
        <v>0</v>
      </c>
      <c r="H148" s="90">
        <f t="shared" si="54"/>
        <v>0</v>
      </c>
      <c r="I148" s="103">
        <v>60</v>
      </c>
      <c r="J148" s="103">
        <v>12</v>
      </c>
      <c r="K148" s="90">
        <f t="shared" si="55"/>
        <v>15840</v>
      </c>
      <c r="L148" s="90">
        <f t="shared" si="56"/>
        <v>17072</v>
      </c>
      <c r="M148" s="90"/>
      <c r="N148" s="93" t="s">
        <v>500</v>
      </c>
      <c r="O148" s="150"/>
    </row>
    <row r="149" ht="14.25" customHeight="1" spans="1:15">
      <c r="A149" s="110" t="s">
        <v>505</v>
      </c>
      <c r="B149" s="110">
        <v>1</v>
      </c>
      <c r="C149" s="110">
        <v>22</v>
      </c>
      <c r="D149" s="93" t="s">
        <v>17</v>
      </c>
      <c r="E149" s="103">
        <v>56</v>
      </c>
      <c r="F149" s="90">
        <f t="shared" si="53"/>
        <v>1232</v>
      </c>
      <c r="G149" s="103">
        <v>0</v>
      </c>
      <c r="H149" s="90">
        <f t="shared" si="54"/>
        <v>0</v>
      </c>
      <c r="I149" s="103">
        <v>60</v>
      </c>
      <c r="J149" s="103">
        <v>12</v>
      </c>
      <c r="K149" s="90">
        <f t="shared" si="55"/>
        <v>15840</v>
      </c>
      <c r="L149" s="90">
        <f t="shared" si="56"/>
        <v>17072</v>
      </c>
      <c r="M149" s="90"/>
      <c r="N149" s="93" t="s">
        <v>500</v>
      </c>
      <c r="O149" s="150"/>
    </row>
    <row r="150" s="302" customFormat="1" ht="14.25" customHeight="1" spans="1:16">
      <c r="A150" s="307" t="s">
        <v>23</v>
      </c>
      <c r="B150" s="393"/>
      <c r="C150" s="393"/>
      <c r="D150" s="393"/>
      <c r="E150" s="393"/>
      <c r="F150" s="98">
        <f>SUM(F144:F149)</f>
        <v>8008</v>
      </c>
      <c r="G150" s="397"/>
      <c r="H150" s="98">
        <f>SUM(H144:H149)</f>
        <v>0</v>
      </c>
      <c r="I150" s="397"/>
      <c r="J150" s="397"/>
      <c r="K150" s="98">
        <f>SUM(K144:K149)</f>
        <v>102960</v>
      </c>
      <c r="L150" s="98">
        <f>SUM(L144:L149)</f>
        <v>110968</v>
      </c>
      <c r="M150" s="90"/>
      <c r="N150" s="93" t="s">
        <v>500</v>
      </c>
      <c r="O150" s="410"/>
      <c r="P150" s="408"/>
    </row>
    <row r="151" ht="14.25" customHeight="1" spans="1:16">
      <c r="A151" s="93" t="s">
        <v>506</v>
      </c>
      <c r="B151" s="93">
        <v>1</v>
      </c>
      <c r="C151" s="93">
        <v>22</v>
      </c>
      <c r="D151" s="93" t="s">
        <v>17</v>
      </c>
      <c r="E151" s="103">
        <v>56</v>
      </c>
      <c r="F151" s="90">
        <f>C151*E151</f>
        <v>1232</v>
      </c>
      <c r="G151" s="103">
        <v>0</v>
      </c>
      <c r="H151" s="90">
        <f>C151*G151</f>
        <v>0</v>
      </c>
      <c r="I151" s="103">
        <v>60</v>
      </c>
      <c r="J151" s="103">
        <v>12</v>
      </c>
      <c r="K151" s="90">
        <f>C151*I151*J151</f>
        <v>15840</v>
      </c>
      <c r="L151" s="90">
        <f>K151+H151+F151</f>
        <v>17072</v>
      </c>
      <c r="M151" s="90"/>
      <c r="N151" s="102" t="s">
        <v>507</v>
      </c>
      <c r="O151" s="150"/>
      <c r="P151" s="475"/>
    </row>
    <row r="152" ht="14.25" customHeight="1" spans="1:16">
      <c r="A152" s="110" t="s">
        <v>508</v>
      </c>
      <c r="B152" s="110">
        <v>2</v>
      </c>
      <c r="C152" s="110">
        <v>44</v>
      </c>
      <c r="D152" s="110" t="s">
        <v>27</v>
      </c>
      <c r="E152" s="103">
        <v>56</v>
      </c>
      <c r="F152" s="90">
        <f t="shared" ref="F152:F157" si="57">C152*E152</f>
        <v>2464</v>
      </c>
      <c r="G152" s="103">
        <v>0</v>
      </c>
      <c r="H152" s="90">
        <f t="shared" ref="H152:H157" si="58">C152*G152</f>
        <v>0</v>
      </c>
      <c r="I152" s="103">
        <v>60</v>
      </c>
      <c r="J152" s="103">
        <v>12</v>
      </c>
      <c r="K152" s="90">
        <f t="shared" ref="K152:K157" si="59">C152*I152*J152</f>
        <v>31680</v>
      </c>
      <c r="L152" s="90">
        <f t="shared" ref="L152:L157" si="60">K152+H152+F152</f>
        <v>34144</v>
      </c>
      <c r="M152" s="90"/>
      <c r="N152" s="110" t="s">
        <v>507</v>
      </c>
      <c r="O152" s="150"/>
      <c r="P152" s="163"/>
    </row>
    <row r="153" s="302" customFormat="1" ht="14.25" customHeight="1" spans="1:15">
      <c r="A153" s="102" t="s">
        <v>509</v>
      </c>
      <c r="B153" s="110">
        <v>1</v>
      </c>
      <c r="C153" s="110">
        <v>22</v>
      </c>
      <c r="D153" s="93" t="s">
        <v>17</v>
      </c>
      <c r="E153" s="110">
        <v>56</v>
      </c>
      <c r="F153" s="90">
        <f t="shared" si="57"/>
        <v>1232</v>
      </c>
      <c r="G153" s="437"/>
      <c r="H153" s="90">
        <f t="shared" si="58"/>
        <v>0</v>
      </c>
      <c r="I153" s="103">
        <v>60</v>
      </c>
      <c r="J153" s="103">
        <v>12</v>
      </c>
      <c r="K153" s="90">
        <f t="shared" si="59"/>
        <v>15840</v>
      </c>
      <c r="L153" s="90">
        <f t="shared" si="60"/>
        <v>17072</v>
      </c>
      <c r="M153" s="90"/>
      <c r="N153" s="110" t="s">
        <v>507</v>
      </c>
      <c r="O153" s="410"/>
    </row>
    <row r="154" ht="14.25" customHeight="1" spans="1:15">
      <c r="A154" s="110" t="s">
        <v>510</v>
      </c>
      <c r="B154" s="110">
        <v>2.5</v>
      </c>
      <c r="C154" s="110">
        <v>55</v>
      </c>
      <c r="D154" s="110" t="s">
        <v>17</v>
      </c>
      <c r="E154" s="103">
        <v>56</v>
      </c>
      <c r="F154" s="90">
        <f t="shared" si="57"/>
        <v>3080</v>
      </c>
      <c r="G154" s="103">
        <v>0</v>
      </c>
      <c r="H154" s="90">
        <f t="shared" si="58"/>
        <v>0</v>
      </c>
      <c r="I154" s="103">
        <v>60</v>
      </c>
      <c r="J154" s="103">
        <v>12</v>
      </c>
      <c r="K154" s="90">
        <f t="shared" si="59"/>
        <v>39600</v>
      </c>
      <c r="L154" s="90">
        <f t="shared" si="60"/>
        <v>42680</v>
      </c>
      <c r="M154" s="90"/>
      <c r="N154" s="110" t="s">
        <v>507</v>
      </c>
      <c r="O154" s="150"/>
    </row>
    <row r="155" s="302" customFormat="1" ht="14.25" customHeight="1" spans="1:15">
      <c r="A155" s="102" t="s">
        <v>511</v>
      </c>
      <c r="B155" s="110">
        <v>1</v>
      </c>
      <c r="C155" s="110">
        <v>22</v>
      </c>
      <c r="D155" s="93" t="s">
        <v>17</v>
      </c>
      <c r="E155" s="110">
        <v>56</v>
      </c>
      <c r="F155" s="90">
        <f t="shared" si="57"/>
        <v>1232</v>
      </c>
      <c r="G155" s="437"/>
      <c r="H155" s="90">
        <f t="shared" si="58"/>
        <v>0</v>
      </c>
      <c r="I155" s="103">
        <v>60</v>
      </c>
      <c r="J155" s="103">
        <v>12</v>
      </c>
      <c r="K155" s="90">
        <f t="shared" si="59"/>
        <v>15840</v>
      </c>
      <c r="L155" s="90">
        <f t="shared" si="60"/>
        <v>17072</v>
      </c>
      <c r="M155" s="90"/>
      <c r="N155" s="110" t="s">
        <v>507</v>
      </c>
      <c r="O155" s="410"/>
    </row>
    <row r="156" s="302" customFormat="1" ht="14.25" customHeight="1" spans="1:15">
      <c r="A156" s="307" t="s">
        <v>23</v>
      </c>
      <c r="B156" s="393"/>
      <c r="C156" s="393"/>
      <c r="D156" s="393"/>
      <c r="E156" s="393"/>
      <c r="F156" s="98">
        <f>SUM(F151:F155)</f>
        <v>9240</v>
      </c>
      <c r="G156" s="397"/>
      <c r="H156" s="98">
        <f>SUM(H151:H155)</f>
        <v>0</v>
      </c>
      <c r="I156" s="397"/>
      <c r="J156" s="397"/>
      <c r="K156" s="98">
        <f>SUM(K151:K155)</f>
        <v>118800</v>
      </c>
      <c r="L156" s="98">
        <f>SUM(L151:L155)</f>
        <v>128040</v>
      </c>
      <c r="M156" s="90"/>
      <c r="N156" s="110" t="s">
        <v>507</v>
      </c>
      <c r="O156" s="476"/>
    </row>
    <row r="157" s="302" customFormat="1" ht="14.25" customHeight="1" spans="1:15">
      <c r="A157" s="438" t="s">
        <v>512</v>
      </c>
      <c r="B157" s="439">
        <v>1</v>
      </c>
      <c r="C157" s="439">
        <v>22</v>
      </c>
      <c r="D157" s="440" t="s">
        <v>17</v>
      </c>
      <c r="E157" s="438">
        <v>0</v>
      </c>
      <c r="F157" s="139">
        <f t="shared" si="57"/>
        <v>0</v>
      </c>
      <c r="G157" s="418"/>
      <c r="H157" s="139">
        <f t="shared" si="58"/>
        <v>0</v>
      </c>
      <c r="I157" s="477">
        <v>60</v>
      </c>
      <c r="J157" s="477">
        <v>0</v>
      </c>
      <c r="K157" s="139">
        <f t="shared" si="59"/>
        <v>0</v>
      </c>
      <c r="L157" s="139">
        <f t="shared" si="60"/>
        <v>0</v>
      </c>
      <c r="M157" s="90"/>
      <c r="N157" s="110" t="s">
        <v>507</v>
      </c>
      <c r="O157" s="476"/>
    </row>
    <row r="158" s="302" customFormat="1" ht="14.25" customHeight="1" spans="1:15">
      <c r="A158" s="307" t="s">
        <v>23</v>
      </c>
      <c r="B158" s="394"/>
      <c r="C158" s="394"/>
      <c r="D158" s="441"/>
      <c r="E158" s="398"/>
      <c r="F158" s="98">
        <f>SUM(F157:F157)</f>
        <v>0</v>
      </c>
      <c r="G158" s="397"/>
      <c r="H158" s="98"/>
      <c r="I158" s="397"/>
      <c r="J158" s="397"/>
      <c r="K158" s="98">
        <f>SUM(K157:K157)</f>
        <v>0</v>
      </c>
      <c r="L158" s="98">
        <f>SUM(L157:L157)</f>
        <v>0</v>
      </c>
      <c r="M158" s="90"/>
      <c r="N158" s="110"/>
      <c r="O158" s="476"/>
    </row>
    <row r="159" s="384" customFormat="1" ht="14.25" customHeight="1" spans="1:15">
      <c r="A159" s="442" t="s">
        <v>513</v>
      </c>
      <c r="B159" s="442" t="s">
        <v>59</v>
      </c>
      <c r="C159" s="443">
        <v>162</v>
      </c>
      <c r="D159" s="442"/>
      <c r="E159" s="86" t="s">
        <v>264</v>
      </c>
      <c r="F159" s="82">
        <f t="shared" ref="F159:F165" si="61">C159*E159</f>
        <v>9072</v>
      </c>
      <c r="G159" s="444">
        <v>75.33</v>
      </c>
      <c r="H159" s="82">
        <f t="shared" ref="H159:H161" si="62">G159*C159</f>
        <v>12203.46</v>
      </c>
      <c r="I159" s="86" t="s">
        <v>265</v>
      </c>
      <c r="J159" s="86" t="s">
        <v>266</v>
      </c>
      <c r="K159" s="90">
        <f>C159*I159*J159</f>
        <v>116640</v>
      </c>
      <c r="L159" s="90">
        <f t="shared" ref="L159:L165" si="63">K159+H159+F159</f>
        <v>137915.46</v>
      </c>
      <c r="M159" s="90"/>
      <c r="N159" s="478" t="s">
        <v>514</v>
      </c>
      <c r="O159" s="479"/>
    </row>
    <row r="160" s="384" customFormat="1" ht="14.25" customHeight="1" spans="1:15">
      <c r="A160" s="442" t="s">
        <v>515</v>
      </c>
      <c r="B160" s="442" t="s">
        <v>59</v>
      </c>
      <c r="C160" s="443">
        <v>16</v>
      </c>
      <c r="D160" s="442"/>
      <c r="E160" s="86" t="s">
        <v>264</v>
      </c>
      <c r="F160" s="82">
        <f t="shared" si="61"/>
        <v>896</v>
      </c>
      <c r="G160" s="444">
        <v>75.33</v>
      </c>
      <c r="H160" s="82">
        <f t="shared" si="62"/>
        <v>1205.28</v>
      </c>
      <c r="I160" s="86" t="s">
        <v>265</v>
      </c>
      <c r="J160" s="86" t="s">
        <v>266</v>
      </c>
      <c r="K160" s="90">
        <f t="shared" ref="K160:K165" si="64">C160*I160*J160</f>
        <v>11520</v>
      </c>
      <c r="L160" s="90">
        <f t="shared" si="63"/>
        <v>13621.28</v>
      </c>
      <c r="M160" s="90"/>
      <c r="N160" s="478" t="s">
        <v>514</v>
      </c>
      <c r="O160" s="479"/>
    </row>
    <row r="161" s="384" customFormat="1" ht="14.25" customHeight="1" spans="1:15">
      <c r="A161" s="442" t="s">
        <v>516</v>
      </c>
      <c r="B161" s="442" t="s">
        <v>59</v>
      </c>
      <c r="C161" s="443">
        <v>9</v>
      </c>
      <c r="D161" s="442"/>
      <c r="E161" s="86" t="s">
        <v>264</v>
      </c>
      <c r="F161" s="82">
        <f t="shared" si="61"/>
        <v>504</v>
      </c>
      <c r="G161" s="444">
        <v>75.33</v>
      </c>
      <c r="H161" s="82">
        <f t="shared" si="62"/>
        <v>677.97</v>
      </c>
      <c r="I161" s="86" t="s">
        <v>265</v>
      </c>
      <c r="J161" s="86" t="s">
        <v>266</v>
      </c>
      <c r="K161" s="90">
        <f t="shared" si="64"/>
        <v>6480</v>
      </c>
      <c r="L161" s="90">
        <f t="shared" si="63"/>
        <v>7661.97</v>
      </c>
      <c r="M161" s="90"/>
      <c r="N161" s="478" t="s">
        <v>514</v>
      </c>
      <c r="O161" s="479"/>
    </row>
    <row r="162" s="385" customFormat="1" ht="18.95" customHeight="1" spans="1:15">
      <c r="A162" s="445" t="s">
        <v>517</v>
      </c>
      <c r="B162" s="305">
        <v>1</v>
      </c>
      <c r="C162" s="305">
        <v>33</v>
      </c>
      <c r="D162" s="442" t="s">
        <v>17</v>
      </c>
      <c r="E162" s="446">
        <v>56</v>
      </c>
      <c r="F162" s="90">
        <f t="shared" si="61"/>
        <v>1848</v>
      </c>
      <c r="G162" s="86">
        <v>0</v>
      </c>
      <c r="H162" s="90">
        <v>0</v>
      </c>
      <c r="I162" s="86" t="s">
        <v>265</v>
      </c>
      <c r="J162" s="86" t="s">
        <v>266</v>
      </c>
      <c r="K162" s="90">
        <f t="shared" si="64"/>
        <v>23760</v>
      </c>
      <c r="L162" s="90">
        <f t="shared" si="63"/>
        <v>25608</v>
      </c>
      <c r="M162" s="90"/>
      <c r="N162" s="478" t="s">
        <v>514</v>
      </c>
      <c r="O162" s="480"/>
    </row>
    <row r="163" s="386" customFormat="1" ht="14.25" customHeight="1" spans="1:15">
      <c r="A163" s="447" t="s">
        <v>518</v>
      </c>
      <c r="B163" s="447">
        <v>1</v>
      </c>
      <c r="C163" s="92">
        <v>30</v>
      </c>
      <c r="D163" s="448" t="s">
        <v>17</v>
      </c>
      <c r="E163" s="107">
        <v>56</v>
      </c>
      <c r="F163" s="449">
        <f t="shared" si="61"/>
        <v>1680</v>
      </c>
      <c r="G163" s="450">
        <v>0</v>
      </c>
      <c r="H163" s="449">
        <v>0</v>
      </c>
      <c r="I163" s="86" t="s">
        <v>265</v>
      </c>
      <c r="J163" s="86" t="s">
        <v>266</v>
      </c>
      <c r="K163" s="90">
        <f t="shared" si="64"/>
        <v>21600</v>
      </c>
      <c r="L163" s="90">
        <f t="shared" si="63"/>
        <v>23280</v>
      </c>
      <c r="M163" s="90"/>
      <c r="N163" s="92" t="s">
        <v>514</v>
      </c>
      <c r="O163" s="373"/>
    </row>
    <row r="164" customFormat="1" ht="14.25" spans="1:15">
      <c r="A164" s="243" t="s">
        <v>497</v>
      </c>
      <c r="B164">
        <v>1</v>
      </c>
      <c r="C164">
        <v>44.4</v>
      </c>
      <c r="E164" s="107">
        <v>56</v>
      </c>
      <c r="F164" s="451">
        <f t="shared" si="61"/>
        <v>2486.4</v>
      </c>
      <c r="G164" s="102">
        <v>75.53</v>
      </c>
      <c r="H164" s="82">
        <f>G164*C164</f>
        <v>3353.532</v>
      </c>
      <c r="I164" s="86" t="s">
        <v>265</v>
      </c>
      <c r="J164" s="86" t="s">
        <v>266</v>
      </c>
      <c r="K164" s="90">
        <f t="shared" si="64"/>
        <v>31968</v>
      </c>
      <c r="L164" s="90">
        <f t="shared" si="63"/>
        <v>37807.932</v>
      </c>
      <c r="N164" s="92" t="s">
        <v>514</v>
      </c>
      <c r="O164" s="481"/>
    </row>
    <row r="165" s="386" customFormat="1" ht="14.25" customHeight="1" spans="1:15">
      <c r="A165" s="304" t="s">
        <v>519</v>
      </c>
      <c r="B165" s="304">
        <v>1</v>
      </c>
      <c r="C165" s="102">
        <v>33</v>
      </c>
      <c r="D165" s="424" t="s">
        <v>17</v>
      </c>
      <c r="E165" s="93">
        <v>56</v>
      </c>
      <c r="F165" s="452">
        <f t="shared" si="61"/>
        <v>1848</v>
      </c>
      <c r="G165" s="453">
        <v>0</v>
      </c>
      <c r="H165" s="452">
        <v>0</v>
      </c>
      <c r="I165" s="86" t="s">
        <v>265</v>
      </c>
      <c r="J165" s="86" t="s">
        <v>520</v>
      </c>
      <c r="K165" s="90">
        <f t="shared" si="64"/>
        <v>29700</v>
      </c>
      <c r="L165" s="90">
        <f t="shared" si="63"/>
        <v>31548</v>
      </c>
      <c r="M165" s="90"/>
      <c r="N165" s="92" t="s">
        <v>514</v>
      </c>
      <c r="O165" s="482" t="s">
        <v>237</v>
      </c>
    </row>
    <row r="166" s="387" customFormat="1" ht="14.25" customHeight="1" spans="1:15">
      <c r="A166" s="307" t="s">
        <v>23</v>
      </c>
      <c r="B166" s="454"/>
      <c r="C166" s="307"/>
      <c r="D166" s="455"/>
      <c r="E166" s="399"/>
      <c r="F166" s="456">
        <f>SUM(F159:F165)</f>
        <v>18334.4</v>
      </c>
      <c r="G166" s="457"/>
      <c r="H166" s="456">
        <f>SUM(H159:H165)</f>
        <v>17440.242</v>
      </c>
      <c r="I166" s="457"/>
      <c r="J166" s="397"/>
      <c r="K166" s="98">
        <f>SUM(K159:K165)</f>
        <v>241668</v>
      </c>
      <c r="L166" s="98">
        <f>SUM(L159:L165)</f>
        <v>277442.642</v>
      </c>
      <c r="M166" s="90"/>
      <c r="N166" s="92" t="s">
        <v>514</v>
      </c>
      <c r="O166" s="411"/>
    </row>
    <row r="167" s="385" customFormat="1" ht="14.25" customHeight="1" spans="1:15">
      <c r="A167" s="458" t="s">
        <v>521</v>
      </c>
      <c r="B167" s="86">
        <v>1</v>
      </c>
      <c r="C167" s="86">
        <v>22</v>
      </c>
      <c r="D167" s="86" t="s">
        <v>31</v>
      </c>
      <c r="E167" s="86">
        <v>56</v>
      </c>
      <c r="F167" s="90">
        <f t="shared" ref="F167:F176" si="65">C167*E167</f>
        <v>1232</v>
      </c>
      <c r="G167" s="86">
        <v>0</v>
      </c>
      <c r="H167" s="90">
        <f t="shared" ref="H167:H176" si="66">C167*G167</f>
        <v>0</v>
      </c>
      <c r="I167" s="86" t="s">
        <v>265</v>
      </c>
      <c r="J167" s="86">
        <v>12</v>
      </c>
      <c r="K167" s="90">
        <f t="shared" ref="K167:K176" si="67">C167*I167*J167</f>
        <v>15840</v>
      </c>
      <c r="L167" s="90">
        <f t="shared" ref="L167:L176" si="68">K167+H167+F167</f>
        <v>17072</v>
      </c>
      <c r="M167" s="90"/>
      <c r="N167" s="458" t="s">
        <v>522</v>
      </c>
      <c r="O167" s="483"/>
    </row>
    <row r="168" s="385" customFormat="1" ht="14.25" customHeight="1" spans="1:15">
      <c r="A168" s="459" t="s">
        <v>523</v>
      </c>
      <c r="B168" s="442">
        <v>1</v>
      </c>
      <c r="C168" s="442">
        <v>22</v>
      </c>
      <c r="D168" s="442" t="s">
        <v>27</v>
      </c>
      <c r="E168" s="86">
        <v>56</v>
      </c>
      <c r="F168" s="90">
        <f t="shared" si="65"/>
        <v>1232</v>
      </c>
      <c r="G168" s="86">
        <v>0</v>
      </c>
      <c r="H168" s="90">
        <f t="shared" si="66"/>
        <v>0</v>
      </c>
      <c r="I168" s="86" t="s">
        <v>265</v>
      </c>
      <c r="J168" s="86">
        <v>12</v>
      </c>
      <c r="K168" s="90">
        <f t="shared" si="67"/>
        <v>15840</v>
      </c>
      <c r="L168" s="90">
        <f t="shared" si="68"/>
        <v>17072</v>
      </c>
      <c r="M168" s="90"/>
      <c r="N168" s="458" t="s">
        <v>522</v>
      </c>
      <c r="O168" s="483"/>
    </row>
    <row r="169" s="385" customFormat="1" ht="14.25" customHeight="1" spans="1:15">
      <c r="A169" s="458" t="s">
        <v>524</v>
      </c>
      <c r="B169" s="86">
        <v>1</v>
      </c>
      <c r="C169" s="86">
        <v>22</v>
      </c>
      <c r="D169" s="86" t="s">
        <v>17</v>
      </c>
      <c r="E169" s="86">
        <v>56</v>
      </c>
      <c r="F169" s="90">
        <f t="shared" si="65"/>
        <v>1232</v>
      </c>
      <c r="G169" s="86">
        <v>0</v>
      </c>
      <c r="H169" s="90">
        <f t="shared" si="66"/>
        <v>0</v>
      </c>
      <c r="I169" s="86" t="s">
        <v>265</v>
      </c>
      <c r="J169" s="86">
        <v>12</v>
      </c>
      <c r="K169" s="90">
        <f t="shared" si="67"/>
        <v>15840</v>
      </c>
      <c r="L169" s="90">
        <f t="shared" si="68"/>
        <v>17072</v>
      </c>
      <c r="M169" s="90"/>
      <c r="N169" s="458" t="s">
        <v>522</v>
      </c>
      <c r="O169" s="483"/>
    </row>
    <row r="170" s="385" customFormat="1" ht="14.25" customHeight="1" spans="1:15">
      <c r="A170" s="458" t="s">
        <v>525</v>
      </c>
      <c r="B170" s="86">
        <v>2</v>
      </c>
      <c r="C170" s="86">
        <v>44</v>
      </c>
      <c r="D170" s="86" t="s">
        <v>17</v>
      </c>
      <c r="E170" s="86">
        <v>56</v>
      </c>
      <c r="F170" s="90">
        <f t="shared" si="65"/>
        <v>2464</v>
      </c>
      <c r="G170" s="86">
        <v>0</v>
      </c>
      <c r="H170" s="90">
        <f t="shared" si="66"/>
        <v>0</v>
      </c>
      <c r="I170" s="86" t="s">
        <v>265</v>
      </c>
      <c r="J170" s="86">
        <v>12</v>
      </c>
      <c r="K170" s="90">
        <f t="shared" si="67"/>
        <v>31680</v>
      </c>
      <c r="L170" s="90">
        <f t="shared" si="68"/>
        <v>34144</v>
      </c>
      <c r="M170" s="90"/>
      <c r="N170" s="458" t="s">
        <v>522</v>
      </c>
      <c r="O170" s="483"/>
    </row>
    <row r="171" s="385" customFormat="1" ht="14.25" customHeight="1" spans="1:15">
      <c r="A171" s="458" t="s">
        <v>526</v>
      </c>
      <c r="B171" s="86">
        <v>0.5</v>
      </c>
      <c r="C171" s="86">
        <v>11</v>
      </c>
      <c r="D171" s="86" t="s">
        <v>17</v>
      </c>
      <c r="E171" s="86">
        <v>56</v>
      </c>
      <c r="F171" s="90">
        <f t="shared" si="65"/>
        <v>616</v>
      </c>
      <c r="G171" s="86">
        <v>0</v>
      </c>
      <c r="H171" s="90">
        <f t="shared" si="66"/>
        <v>0</v>
      </c>
      <c r="I171" s="86" t="s">
        <v>265</v>
      </c>
      <c r="J171" s="86">
        <v>12</v>
      </c>
      <c r="K171" s="90">
        <f t="shared" si="67"/>
        <v>7920</v>
      </c>
      <c r="L171" s="90">
        <f t="shared" si="68"/>
        <v>8536</v>
      </c>
      <c r="M171" s="90"/>
      <c r="N171" s="458" t="s">
        <v>522</v>
      </c>
      <c r="O171" s="483"/>
    </row>
    <row r="172" s="385" customFormat="1" ht="14.25" customHeight="1" spans="1:15">
      <c r="A172" s="458" t="s">
        <v>527</v>
      </c>
      <c r="B172" s="86">
        <v>1</v>
      </c>
      <c r="C172" s="86">
        <v>22</v>
      </c>
      <c r="D172" s="86" t="s">
        <v>17</v>
      </c>
      <c r="E172" s="86">
        <v>56</v>
      </c>
      <c r="F172" s="90">
        <f t="shared" si="65"/>
        <v>1232</v>
      </c>
      <c r="G172" s="86">
        <v>0</v>
      </c>
      <c r="H172" s="90">
        <f t="shared" si="66"/>
        <v>0</v>
      </c>
      <c r="I172" s="86" t="s">
        <v>265</v>
      </c>
      <c r="J172" s="86">
        <v>12</v>
      </c>
      <c r="K172" s="90">
        <f t="shared" si="67"/>
        <v>15840</v>
      </c>
      <c r="L172" s="90">
        <f t="shared" si="68"/>
        <v>17072</v>
      </c>
      <c r="M172" s="90"/>
      <c r="N172" s="458" t="s">
        <v>522</v>
      </c>
      <c r="O172" s="483"/>
    </row>
    <row r="173" s="385" customFormat="1" ht="14.25" customHeight="1" spans="1:15">
      <c r="A173" s="458" t="s">
        <v>528</v>
      </c>
      <c r="B173" s="86">
        <v>2</v>
      </c>
      <c r="C173" s="86">
        <v>44</v>
      </c>
      <c r="D173" s="86" t="s">
        <v>31</v>
      </c>
      <c r="E173" s="86">
        <v>56</v>
      </c>
      <c r="F173" s="90">
        <f t="shared" si="65"/>
        <v>2464</v>
      </c>
      <c r="G173" s="86">
        <v>0</v>
      </c>
      <c r="H173" s="90">
        <f t="shared" si="66"/>
        <v>0</v>
      </c>
      <c r="I173" s="86" t="s">
        <v>265</v>
      </c>
      <c r="J173" s="86">
        <v>12</v>
      </c>
      <c r="K173" s="90">
        <f t="shared" si="67"/>
        <v>31680</v>
      </c>
      <c r="L173" s="90">
        <f t="shared" si="68"/>
        <v>34144</v>
      </c>
      <c r="M173" s="90"/>
      <c r="N173" s="458" t="s">
        <v>522</v>
      </c>
      <c r="O173" s="483"/>
    </row>
    <row r="174" s="385" customFormat="1" ht="14.25" customHeight="1" spans="1:15">
      <c r="A174" s="458" t="s">
        <v>529</v>
      </c>
      <c r="B174" s="86">
        <v>1</v>
      </c>
      <c r="C174" s="86">
        <v>22</v>
      </c>
      <c r="D174" s="86" t="s">
        <v>17</v>
      </c>
      <c r="E174" s="86">
        <v>56</v>
      </c>
      <c r="F174" s="90">
        <f t="shared" si="65"/>
        <v>1232</v>
      </c>
      <c r="G174" s="86">
        <v>0</v>
      </c>
      <c r="H174" s="90">
        <f t="shared" si="66"/>
        <v>0</v>
      </c>
      <c r="I174" s="86" t="s">
        <v>265</v>
      </c>
      <c r="J174" s="86">
        <v>12</v>
      </c>
      <c r="K174" s="90">
        <f t="shared" si="67"/>
        <v>15840</v>
      </c>
      <c r="L174" s="90">
        <f t="shared" si="68"/>
        <v>17072</v>
      </c>
      <c r="M174" s="90"/>
      <c r="N174" s="458" t="s">
        <v>522</v>
      </c>
      <c r="O174" s="483"/>
    </row>
    <row r="175" s="385" customFormat="1" ht="14.25" customHeight="1" spans="1:15">
      <c r="A175" s="458" t="s">
        <v>530</v>
      </c>
      <c r="B175" s="86">
        <v>1.5</v>
      </c>
      <c r="C175" s="86">
        <v>33</v>
      </c>
      <c r="D175" s="86" t="s">
        <v>27</v>
      </c>
      <c r="E175" s="86">
        <v>56</v>
      </c>
      <c r="F175" s="90">
        <f t="shared" si="65"/>
        <v>1848</v>
      </c>
      <c r="G175" s="86">
        <v>0</v>
      </c>
      <c r="H175" s="90">
        <f t="shared" si="66"/>
        <v>0</v>
      </c>
      <c r="I175" s="86" t="s">
        <v>265</v>
      </c>
      <c r="J175" s="86">
        <v>12</v>
      </c>
      <c r="K175" s="90">
        <f t="shared" si="67"/>
        <v>23760</v>
      </c>
      <c r="L175" s="90">
        <f t="shared" si="68"/>
        <v>25608</v>
      </c>
      <c r="M175" s="90"/>
      <c r="N175" s="458" t="s">
        <v>522</v>
      </c>
      <c r="O175" s="483"/>
    </row>
    <row r="176" s="385" customFormat="1" ht="14.25" customHeight="1" spans="1:15">
      <c r="A176" s="458" t="s">
        <v>531</v>
      </c>
      <c r="B176" s="86">
        <v>1</v>
      </c>
      <c r="C176" s="86">
        <v>22</v>
      </c>
      <c r="D176" s="86" t="s">
        <v>17</v>
      </c>
      <c r="E176" s="86">
        <v>56</v>
      </c>
      <c r="F176" s="90">
        <f t="shared" si="65"/>
        <v>1232</v>
      </c>
      <c r="G176" s="86">
        <v>0</v>
      </c>
      <c r="H176" s="90">
        <f t="shared" si="66"/>
        <v>0</v>
      </c>
      <c r="I176" s="86" t="s">
        <v>265</v>
      </c>
      <c r="J176" s="86">
        <v>12</v>
      </c>
      <c r="K176" s="90">
        <f t="shared" si="67"/>
        <v>15840</v>
      </c>
      <c r="L176" s="90">
        <f t="shared" si="68"/>
        <v>17072</v>
      </c>
      <c r="M176" s="90"/>
      <c r="N176" s="458" t="s">
        <v>522</v>
      </c>
      <c r="O176" s="483"/>
    </row>
    <row r="177" s="388" customFormat="1" ht="14.25" customHeight="1" spans="1:15">
      <c r="A177" s="307" t="s">
        <v>23</v>
      </c>
      <c r="B177" s="460"/>
      <c r="C177" s="460"/>
      <c r="D177" s="460"/>
      <c r="E177" s="461"/>
      <c r="F177" s="98">
        <f>SUM(F167:F176)</f>
        <v>14784</v>
      </c>
      <c r="G177" s="461"/>
      <c r="H177" s="98">
        <f>SUM(H167:H176)</f>
        <v>0</v>
      </c>
      <c r="I177" s="461"/>
      <c r="J177" s="461"/>
      <c r="K177" s="98">
        <f>SUM(K167:K176)</f>
        <v>190080</v>
      </c>
      <c r="L177" s="98">
        <f>SUM(L167:L176)</f>
        <v>204864</v>
      </c>
      <c r="M177" s="90"/>
      <c r="N177" s="462" t="s">
        <v>522</v>
      </c>
      <c r="O177" s="484"/>
    </row>
    <row r="178" s="385" customFormat="1" ht="14.25" customHeight="1" spans="1:15">
      <c r="A178" s="458" t="s">
        <v>532</v>
      </c>
      <c r="B178" s="86">
        <v>1.5</v>
      </c>
      <c r="C178" s="86">
        <v>33</v>
      </c>
      <c r="D178" s="86" t="s">
        <v>27</v>
      </c>
      <c r="E178" s="86">
        <v>56</v>
      </c>
      <c r="F178" s="90">
        <f t="shared" ref="F178:F180" si="69">C178*E178</f>
        <v>1848</v>
      </c>
      <c r="G178" s="86">
        <v>0</v>
      </c>
      <c r="H178" s="90">
        <f t="shared" ref="H178:H186" si="70">C178*G178</f>
        <v>0</v>
      </c>
      <c r="I178" s="86" t="s">
        <v>265</v>
      </c>
      <c r="J178" s="86">
        <v>12</v>
      </c>
      <c r="K178" s="90">
        <f t="shared" ref="K178:K180" si="71">C178*I178*J178</f>
        <v>23760</v>
      </c>
      <c r="L178" s="90">
        <f t="shared" ref="L178:L180" si="72">K178+H178+F178</f>
        <v>25608</v>
      </c>
      <c r="M178" s="90"/>
      <c r="N178" s="462" t="s">
        <v>522</v>
      </c>
      <c r="O178" s="483"/>
    </row>
    <row r="179" s="385" customFormat="1" ht="14.25" customHeight="1" spans="1:15">
      <c r="A179" s="458" t="s">
        <v>533</v>
      </c>
      <c r="B179" s="442">
        <v>1</v>
      </c>
      <c r="C179" s="442">
        <v>22</v>
      </c>
      <c r="D179" s="86" t="s">
        <v>17</v>
      </c>
      <c r="E179" s="86">
        <v>56</v>
      </c>
      <c r="F179" s="90">
        <f t="shared" si="69"/>
        <v>1232</v>
      </c>
      <c r="G179" s="86">
        <v>0</v>
      </c>
      <c r="H179" s="90">
        <v>0</v>
      </c>
      <c r="I179" s="86" t="s">
        <v>265</v>
      </c>
      <c r="J179" s="86">
        <v>12</v>
      </c>
      <c r="K179" s="90">
        <f t="shared" si="71"/>
        <v>15840</v>
      </c>
      <c r="L179" s="90">
        <f t="shared" si="72"/>
        <v>17072</v>
      </c>
      <c r="M179" s="90"/>
      <c r="N179" s="462" t="s">
        <v>522</v>
      </c>
      <c r="O179" s="483"/>
    </row>
    <row r="180" s="385" customFormat="1" ht="14.25" customHeight="1" spans="1:15">
      <c r="A180" s="458" t="s">
        <v>534</v>
      </c>
      <c r="B180" s="86">
        <v>4.5</v>
      </c>
      <c r="C180" s="86">
        <v>110</v>
      </c>
      <c r="D180" s="86" t="s">
        <v>17</v>
      </c>
      <c r="E180" s="86">
        <v>56</v>
      </c>
      <c r="F180" s="90">
        <f t="shared" si="69"/>
        <v>6160</v>
      </c>
      <c r="G180" s="86">
        <v>0</v>
      </c>
      <c r="H180" s="90">
        <f t="shared" si="70"/>
        <v>0</v>
      </c>
      <c r="I180" s="86" t="s">
        <v>265</v>
      </c>
      <c r="J180" s="86">
        <v>12</v>
      </c>
      <c r="K180" s="90">
        <f t="shared" si="71"/>
        <v>79200</v>
      </c>
      <c r="L180" s="90">
        <f t="shared" si="72"/>
        <v>85360</v>
      </c>
      <c r="M180" s="90"/>
      <c r="N180" s="462" t="s">
        <v>522</v>
      </c>
      <c r="O180" s="483"/>
    </row>
    <row r="181" s="388" customFormat="1" ht="14.25" customHeight="1" spans="1:15">
      <c r="A181" s="307" t="s">
        <v>23</v>
      </c>
      <c r="B181" s="460"/>
      <c r="C181" s="460"/>
      <c r="D181" s="460"/>
      <c r="E181" s="461"/>
      <c r="F181" s="98">
        <f>SUM(F178:F180)</f>
        <v>9240</v>
      </c>
      <c r="G181" s="461"/>
      <c r="H181" s="98">
        <f>SUM(H178:H180)</f>
        <v>0</v>
      </c>
      <c r="I181" s="461"/>
      <c r="J181" s="461"/>
      <c r="K181" s="98">
        <f>SUM(K178:K180)</f>
        <v>118800</v>
      </c>
      <c r="L181" s="98">
        <f>SUM(L178:L180)</f>
        <v>128040</v>
      </c>
      <c r="M181" s="90"/>
      <c r="N181" s="462" t="s">
        <v>522</v>
      </c>
      <c r="O181" s="484"/>
    </row>
    <row r="182" s="385" customFormat="1" ht="14.25" customHeight="1" spans="1:15">
      <c r="A182" s="458" t="s">
        <v>530</v>
      </c>
      <c r="B182" s="86">
        <v>1</v>
      </c>
      <c r="C182" s="86">
        <v>22</v>
      </c>
      <c r="D182" s="86" t="s">
        <v>17</v>
      </c>
      <c r="E182" s="86">
        <v>56</v>
      </c>
      <c r="F182" s="90">
        <f t="shared" ref="F182:F186" si="73">C182*E182</f>
        <v>1232</v>
      </c>
      <c r="G182" s="86">
        <v>0</v>
      </c>
      <c r="H182" s="90">
        <f t="shared" si="70"/>
        <v>0</v>
      </c>
      <c r="I182" s="86" t="s">
        <v>265</v>
      </c>
      <c r="J182" s="86">
        <v>12</v>
      </c>
      <c r="K182" s="90">
        <f t="shared" ref="K182:K186" si="74">C182*I182*J182</f>
        <v>15840</v>
      </c>
      <c r="L182" s="90">
        <f t="shared" ref="L182:L186" si="75">K182+H182+F182</f>
        <v>17072</v>
      </c>
      <c r="M182" s="90"/>
      <c r="N182" s="458" t="s">
        <v>522</v>
      </c>
      <c r="O182" s="483"/>
    </row>
    <row r="183" s="385" customFormat="1" ht="14.25" customHeight="1" spans="1:15">
      <c r="A183" s="458" t="s">
        <v>65</v>
      </c>
      <c r="B183" s="86">
        <v>2</v>
      </c>
      <c r="C183" s="86">
        <v>46</v>
      </c>
      <c r="D183" s="86"/>
      <c r="E183" s="86"/>
      <c r="F183" s="90">
        <v>0</v>
      </c>
      <c r="G183" s="86">
        <v>0</v>
      </c>
      <c r="H183" s="90">
        <f t="shared" si="70"/>
        <v>0</v>
      </c>
      <c r="I183" s="86" t="s">
        <v>535</v>
      </c>
      <c r="J183" s="86">
        <v>12</v>
      </c>
      <c r="K183" s="90">
        <f t="shared" si="74"/>
        <v>11040</v>
      </c>
      <c r="L183" s="90">
        <f t="shared" si="75"/>
        <v>11040</v>
      </c>
      <c r="M183" s="90"/>
      <c r="N183" s="458" t="s">
        <v>522</v>
      </c>
      <c r="O183" s="483"/>
    </row>
    <row r="184" s="385" customFormat="1" ht="14.25" customHeight="1" spans="1:15">
      <c r="A184" s="458" t="s">
        <v>231</v>
      </c>
      <c r="B184" s="86">
        <v>1</v>
      </c>
      <c r="C184" s="86">
        <v>25</v>
      </c>
      <c r="D184" s="86" t="s">
        <v>17</v>
      </c>
      <c r="E184" s="86">
        <v>56</v>
      </c>
      <c r="F184" s="90">
        <f t="shared" si="73"/>
        <v>1400</v>
      </c>
      <c r="G184" s="86">
        <v>0</v>
      </c>
      <c r="H184" s="90">
        <f t="shared" si="70"/>
        <v>0</v>
      </c>
      <c r="I184" s="86" t="s">
        <v>265</v>
      </c>
      <c r="J184" s="86">
        <v>12</v>
      </c>
      <c r="K184" s="90">
        <f t="shared" si="74"/>
        <v>18000</v>
      </c>
      <c r="L184" s="90">
        <f t="shared" si="75"/>
        <v>19400</v>
      </c>
      <c r="M184" s="90"/>
      <c r="N184" s="458" t="s">
        <v>522</v>
      </c>
      <c r="O184" s="483"/>
    </row>
    <row r="185" s="385" customFormat="1" ht="14.25" customHeight="1" spans="1:15">
      <c r="A185" s="462" t="s">
        <v>536</v>
      </c>
      <c r="B185" s="463">
        <v>1</v>
      </c>
      <c r="C185" s="463">
        <v>25</v>
      </c>
      <c r="D185" s="463" t="s">
        <v>17</v>
      </c>
      <c r="E185" s="463">
        <v>56</v>
      </c>
      <c r="F185" s="138">
        <f t="shared" si="73"/>
        <v>1400</v>
      </c>
      <c r="G185" s="463">
        <v>0</v>
      </c>
      <c r="H185" s="138">
        <f t="shared" si="70"/>
        <v>0</v>
      </c>
      <c r="I185" s="463" t="s">
        <v>265</v>
      </c>
      <c r="J185" s="463">
        <v>12</v>
      </c>
      <c r="K185" s="138">
        <f t="shared" si="74"/>
        <v>18000</v>
      </c>
      <c r="L185" s="138">
        <f t="shared" si="75"/>
        <v>19400</v>
      </c>
      <c r="M185" s="90"/>
      <c r="N185" s="458" t="s">
        <v>522</v>
      </c>
      <c r="O185" s="483"/>
    </row>
    <row r="186" s="385" customFormat="1" ht="14.25" customHeight="1" spans="1:15">
      <c r="A186" s="458" t="s">
        <v>537</v>
      </c>
      <c r="B186" s="86">
        <v>2</v>
      </c>
      <c r="C186" s="86">
        <v>50</v>
      </c>
      <c r="D186" s="86" t="s">
        <v>17</v>
      </c>
      <c r="E186" s="86">
        <v>56</v>
      </c>
      <c r="F186" s="90">
        <f t="shared" si="73"/>
        <v>2800</v>
      </c>
      <c r="G186" s="86">
        <v>0</v>
      </c>
      <c r="H186" s="90">
        <f t="shared" si="70"/>
        <v>0</v>
      </c>
      <c r="I186" s="86" t="s">
        <v>265</v>
      </c>
      <c r="J186" s="86">
        <v>12</v>
      </c>
      <c r="K186" s="90">
        <f t="shared" si="74"/>
        <v>36000</v>
      </c>
      <c r="L186" s="90">
        <f t="shared" si="75"/>
        <v>38800</v>
      </c>
      <c r="M186" s="90"/>
      <c r="N186" s="458" t="s">
        <v>522</v>
      </c>
      <c r="O186" s="483"/>
    </row>
    <row r="187" s="388" customFormat="1" ht="14.25" customHeight="1" spans="1:15">
      <c r="A187" s="307" t="s">
        <v>23</v>
      </c>
      <c r="B187" s="461"/>
      <c r="C187" s="461"/>
      <c r="D187" s="461"/>
      <c r="E187" s="461"/>
      <c r="F187" s="98">
        <f>SUM(F182:F186)</f>
        <v>6832</v>
      </c>
      <c r="G187" s="461"/>
      <c r="H187" s="98">
        <f>SUM(H182:H186)</f>
        <v>0</v>
      </c>
      <c r="I187" s="461"/>
      <c r="J187" s="461"/>
      <c r="K187" s="98">
        <f>SUM(K182:K186)</f>
        <v>98880</v>
      </c>
      <c r="L187" s="98">
        <f>SUM(L182:L186)</f>
        <v>105712</v>
      </c>
      <c r="M187" s="90"/>
      <c r="N187" s="462" t="s">
        <v>522</v>
      </c>
      <c r="O187" s="484"/>
    </row>
    <row r="188" ht="22.5" customHeight="1" spans="1:17">
      <c r="A188" s="464" t="s">
        <v>184</v>
      </c>
      <c r="B188" s="465"/>
      <c r="C188" s="464"/>
      <c r="D188" s="465"/>
      <c r="E188" s="466"/>
      <c r="F188" s="125">
        <f>F6+F20+F50+F52+F56+F60+F65+F73+F83+F91+F101+F114+F118+F125+F136+F140+F143+F150+F156+F158+F166+F177+F181+F187</f>
        <v>275215.92</v>
      </c>
      <c r="G188" s="125">
        <v>0</v>
      </c>
      <c r="H188" s="125">
        <f t="shared" ref="G188:L188" si="76">H6+H20+H50+H52+H56+H60+H65+H73+H83+H91+H101+H114+H118+H125+H136+H140+H143+H150+H156+H158+H166+H177+H181+H187</f>
        <v>28835.4531</v>
      </c>
      <c r="I188" s="125">
        <f t="shared" si="76"/>
        <v>0</v>
      </c>
      <c r="J188" s="125">
        <f t="shared" si="76"/>
        <v>0</v>
      </c>
      <c r="K188" s="125">
        <f t="shared" si="76"/>
        <v>3850670.4</v>
      </c>
      <c r="L188" s="125">
        <f t="shared" si="76"/>
        <v>4154721.7731</v>
      </c>
      <c r="M188" s="485"/>
      <c r="N188" s="486"/>
      <c r="O188" s="487"/>
      <c r="Q188" s="163"/>
    </row>
    <row r="189" customHeight="1" spans="1:16">
      <c r="A189" s="264" t="s">
        <v>185</v>
      </c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  <c r="P189" s="298"/>
    </row>
    <row r="190" s="64" customFormat="1" customHeight="1" spans="1:15">
      <c r="A190" s="64" t="s">
        <v>186</v>
      </c>
      <c r="B190" s="265"/>
      <c r="C190" s="265"/>
      <c r="D190" s="265"/>
      <c r="E190" s="265"/>
      <c r="F190" s="266"/>
      <c r="G190" s="265"/>
      <c r="H190" s="266"/>
      <c r="I190" s="265"/>
      <c r="J190" s="265"/>
      <c r="K190" s="266"/>
      <c r="L190" s="266"/>
      <c r="M190" s="266"/>
      <c r="N190" s="265"/>
      <c r="O190" s="488"/>
    </row>
    <row r="191" customHeight="1" spans="1:2">
      <c r="A191" s="64"/>
      <c r="B191" s="64"/>
    </row>
    <row r="192" customHeight="1" spans="1:10">
      <c r="A192" s="64"/>
      <c r="B192" s="64"/>
      <c r="D192" s="467" t="s">
        <v>316</v>
      </c>
      <c r="E192" s="467"/>
      <c r="F192" s="390">
        <f>F79+F80+F81</f>
        <v>8064</v>
      </c>
      <c r="H192" s="468" t="s">
        <v>538</v>
      </c>
      <c r="I192" s="489">
        <f>H79+H81</f>
        <v>7250.88</v>
      </c>
      <c r="J192" s="489"/>
    </row>
    <row r="193" customHeight="1" spans="1:11">
      <c r="A193" s="64"/>
      <c r="B193" s="64"/>
      <c r="D193" s="490" t="s">
        <v>189</v>
      </c>
      <c r="E193" s="490"/>
      <c r="F193" s="390">
        <f>F188-F192-F194</f>
        <v>251120.8</v>
      </c>
      <c r="H193" s="468" t="s">
        <v>188</v>
      </c>
      <c r="J193" s="491">
        <f>H188-I192</f>
        <v>21584.5731</v>
      </c>
      <c r="K193" s="491"/>
    </row>
    <row r="194" customHeight="1" spans="1:9">
      <c r="A194" s="64"/>
      <c r="B194" s="64"/>
      <c r="D194" s="302" t="s">
        <v>539</v>
      </c>
      <c r="F194" s="390">
        <f>F141+F159+F160+F161+F164</f>
        <v>16031.12</v>
      </c>
      <c r="H194" s="468"/>
      <c r="I194" s="389" t="s">
        <v>540</v>
      </c>
    </row>
    <row r="195" ht="30" customHeight="1" spans="1:2">
      <c r="A195" s="64"/>
      <c r="B195" s="64"/>
    </row>
    <row r="196" ht="30" customHeight="1" spans="1:2">
      <c r="A196" s="64"/>
      <c r="B196" s="64"/>
    </row>
    <row r="197" ht="30" customHeight="1" spans="1:2">
      <c r="A197" s="64"/>
      <c r="B197" s="64"/>
    </row>
    <row r="198" ht="30" customHeight="1" spans="1:2">
      <c r="A198" s="64"/>
      <c r="B198" s="64"/>
    </row>
    <row r="199" ht="30" customHeight="1" spans="1:1">
      <c r="A199" s="64"/>
    </row>
    <row r="200" ht="30" customHeight="1" spans="1:1">
      <c r="A200" s="64"/>
    </row>
  </sheetData>
  <autoFilter ref="A2:V190">
    <extLst/>
  </autoFilter>
  <mergeCells count="7">
    <mergeCell ref="A1:O1"/>
    <mergeCell ref="A189:O189"/>
    <mergeCell ref="D192:E192"/>
    <mergeCell ref="I192:J192"/>
    <mergeCell ref="D193:E193"/>
    <mergeCell ref="J193:K193"/>
    <mergeCell ref="O3:O5"/>
  </mergeCells>
  <pageMargins left="0.748031496062992" right="0.15748031496063" top="0.748031496062992" bottom="0.393700787401575" header="0.433070866141732" footer="0.511811023622047"/>
  <pageSetup paperSize="9" scale="88" fitToHeight="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opLeftCell="A19" workbookViewId="0">
      <selection activeCell="L36" sqref="L36"/>
    </sheetView>
  </sheetViews>
  <sheetFormatPr defaultColWidth="10.25" defaultRowHeight="12"/>
  <cols>
    <col min="1" max="1" width="9.375" style="292" customWidth="1"/>
    <col min="2" max="3" width="3.875" style="292" customWidth="1"/>
    <col min="4" max="4" width="8.625" style="292" customWidth="1"/>
    <col min="5" max="5" width="6.25" style="292" customWidth="1"/>
    <col min="6" max="6" width="9.75" style="329" customWidth="1"/>
    <col min="7" max="7" width="10" style="292" customWidth="1"/>
    <col min="8" max="8" width="12" style="329" customWidth="1"/>
    <col min="9" max="10" width="5.875" style="292" customWidth="1"/>
    <col min="11" max="11" width="12.375" style="329" customWidth="1"/>
    <col min="12" max="12" width="12.75" style="329" customWidth="1"/>
    <col min="13" max="13" width="11.5" style="329" customWidth="1"/>
    <col min="14" max="14" width="7" style="292" customWidth="1"/>
    <col min="15" max="15" width="10.625" style="292" customWidth="1"/>
    <col min="16" max="16384" width="10.25" style="64"/>
  </cols>
  <sheetData>
    <row r="1" ht="26.25" customHeight="1" spans="1:15">
      <c r="A1" s="330" t="s">
        <v>541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</row>
    <row r="2" s="61" customFormat="1" ht="61.5" customHeight="1" spans="1:15">
      <c r="A2" s="70" t="s">
        <v>1</v>
      </c>
      <c r="B2" s="70" t="s">
        <v>2</v>
      </c>
      <c r="C2" s="70" t="s">
        <v>3</v>
      </c>
      <c r="D2" s="71" t="s">
        <v>4</v>
      </c>
      <c r="E2" s="72" t="s">
        <v>5</v>
      </c>
      <c r="F2" s="73" t="s">
        <v>6</v>
      </c>
      <c r="G2" s="72" t="s">
        <v>7</v>
      </c>
      <c r="H2" s="73" t="s">
        <v>8</v>
      </c>
      <c r="I2" s="72" t="s">
        <v>9</v>
      </c>
      <c r="J2" s="72" t="s">
        <v>10</v>
      </c>
      <c r="K2" s="73" t="s">
        <v>11</v>
      </c>
      <c r="L2" s="73" t="s">
        <v>12</v>
      </c>
      <c r="M2" s="130" t="s">
        <v>13</v>
      </c>
      <c r="N2" s="131" t="s">
        <v>14</v>
      </c>
      <c r="O2" s="132" t="s">
        <v>15</v>
      </c>
    </row>
    <row r="3" s="322" customFormat="1" ht="14.25" customHeight="1" spans="1:16">
      <c r="A3" s="230" t="s">
        <v>542</v>
      </c>
      <c r="B3" s="230">
        <v>1</v>
      </c>
      <c r="C3" s="230">
        <v>22</v>
      </c>
      <c r="D3" s="230" t="s">
        <v>17</v>
      </c>
      <c r="E3" s="230">
        <v>0</v>
      </c>
      <c r="F3" s="275">
        <f>C3*E3</f>
        <v>0</v>
      </c>
      <c r="G3" s="230">
        <v>0</v>
      </c>
      <c r="H3" s="275">
        <f>G3*C3</f>
        <v>0</v>
      </c>
      <c r="I3" s="230">
        <v>0</v>
      </c>
      <c r="J3" s="353">
        <v>12</v>
      </c>
      <c r="K3" s="354">
        <f>C3*I3*J3</f>
        <v>0</v>
      </c>
      <c r="L3" s="354">
        <f>K3+H3+F3</f>
        <v>0</v>
      </c>
      <c r="M3" s="354"/>
      <c r="N3" s="230" t="s">
        <v>22</v>
      </c>
      <c r="O3" s="284"/>
      <c r="P3" s="327"/>
    </row>
    <row r="4" s="323" customFormat="1" ht="14.25" customHeight="1" spans="1:15">
      <c r="A4" s="331" t="s">
        <v>23</v>
      </c>
      <c r="B4" s="331"/>
      <c r="C4" s="331"/>
      <c r="D4" s="331"/>
      <c r="E4" s="331"/>
      <c r="F4" s="332">
        <v>0</v>
      </c>
      <c r="G4" s="333"/>
      <c r="H4" s="332"/>
      <c r="I4" s="333"/>
      <c r="J4" s="355"/>
      <c r="K4" s="356">
        <v>0</v>
      </c>
      <c r="L4" s="356">
        <v>0</v>
      </c>
      <c r="M4" s="357"/>
      <c r="N4" s="358"/>
      <c r="O4" s="359"/>
    </row>
    <row r="5" s="322" customFormat="1" ht="14.25" customHeight="1" spans="1:15">
      <c r="A5" s="230" t="s">
        <v>543</v>
      </c>
      <c r="B5" s="230">
        <v>1</v>
      </c>
      <c r="C5" s="230">
        <v>12.5</v>
      </c>
      <c r="D5" s="230" t="s">
        <v>17</v>
      </c>
      <c r="E5" s="230">
        <v>56</v>
      </c>
      <c r="F5" s="275">
        <f t="shared" ref="F5:F16" si="0">C5*E5</f>
        <v>700</v>
      </c>
      <c r="G5" s="230">
        <v>75.53</v>
      </c>
      <c r="H5" s="275">
        <f t="shared" ref="H5:H8" si="1">G5*C5</f>
        <v>944.125</v>
      </c>
      <c r="I5" s="230">
        <v>60</v>
      </c>
      <c r="J5" s="353">
        <v>12</v>
      </c>
      <c r="K5" s="354">
        <f t="shared" ref="K5:K16" si="2">C5*I5*J5</f>
        <v>9000</v>
      </c>
      <c r="L5" s="354">
        <f t="shared" ref="L5:L16" si="3">K5+H5+F5</f>
        <v>10644.125</v>
      </c>
      <c r="M5" s="360"/>
      <c r="N5" s="361" t="s">
        <v>544</v>
      </c>
      <c r="O5" s="284"/>
    </row>
    <row r="6" s="322" customFormat="1" ht="14.25" customHeight="1" spans="1:15">
      <c r="A6" s="230" t="s">
        <v>545</v>
      </c>
      <c r="B6" s="230">
        <v>1</v>
      </c>
      <c r="C6" s="230">
        <v>24</v>
      </c>
      <c r="D6" s="230" t="s">
        <v>17</v>
      </c>
      <c r="E6" s="230">
        <v>56</v>
      </c>
      <c r="F6" s="275">
        <f t="shared" si="0"/>
        <v>1344</v>
      </c>
      <c r="G6" s="230">
        <v>75.53</v>
      </c>
      <c r="H6" s="275">
        <f t="shared" si="1"/>
        <v>1812.72</v>
      </c>
      <c r="I6" s="230">
        <v>60</v>
      </c>
      <c r="J6" s="353">
        <v>12</v>
      </c>
      <c r="K6" s="354">
        <f t="shared" si="2"/>
        <v>17280</v>
      </c>
      <c r="L6" s="354">
        <f t="shared" si="3"/>
        <v>20436.72</v>
      </c>
      <c r="M6" s="360"/>
      <c r="N6" s="361" t="s">
        <v>544</v>
      </c>
      <c r="O6" s="284"/>
    </row>
    <row r="7" s="324" customFormat="1" ht="14.25" customHeight="1" spans="1:15">
      <c r="A7" s="230" t="s">
        <v>546</v>
      </c>
      <c r="B7" s="230">
        <v>1</v>
      </c>
      <c r="C7" s="230">
        <v>24</v>
      </c>
      <c r="D7" s="230" t="s">
        <v>17</v>
      </c>
      <c r="E7" s="230">
        <v>56</v>
      </c>
      <c r="F7" s="275">
        <f t="shared" si="0"/>
        <v>1344</v>
      </c>
      <c r="G7" s="230">
        <v>75.53</v>
      </c>
      <c r="H7" s="275">
        <f t="shared" si="1"/>
        <v>1812.72</v>
      </c>
      <c r="I7" s="230">
        <v>60</v>
      </c>
      <c r="J7" s="353">
        <v>12</v>
      </c>
      <c r="K7" s="354">
        <f t="shared" si="2"/>
        <v>17280</v>
      </c>
      <c r="L7" s="354">
        <f t="shared" si="3"/>
        <v>20436.72</v>
      </c>
      <c r="M7" s="360"/>
      <c r="N7" s="361" t="s">
        <v>544</v>
      </c>
      <c r="O7" s="284"/>
    </row>
    <row r="8" s="322" customFormat="1" ht="14.25" customHeight="1" spans="1:15">
      <c r="A8" s="230" t="s">
        <v>547</v>
      </c>
      <c r="B8" s="230">
        <v>1</v>
      </c>
      <c r="C8" s="230">
        <v>24</v>
      </c>
      <c r="D8" s="230" t="s">
        <v>17</v>
      </c>
      <c r="E8" s="230">
        <v>56</v>
      </c>
      <c r="F8" s="275">
        <f t="shared" si="0"/>
        <v>1344</v>
      </c>
      <c r="G8" s="230">
        <v>75.53</v>
      </c>
      <c r="H8" s="275">
        <f t="shared" si="1"/>
        <v>1812.72</v>
      </c>
      <c r="I8" s="230">
        <v>60</v>
      </c>
      <c r="J8" s="353">
        <v>12</v>
      </c>
      <c r="K8" s="354">
        <f t="shared" si="2"/>
        <v>17280</v>
      </c>
      <c r="L8" s="354">
        <f t="shared" si="3"/>
        <v>20436.72</v>
      </c>
      <c r="M8" s="360"/>
      <c r="N8" s="361" t="s">
        <v>544</v>
      </c>
      <c r="O8" s="284"/>
    </row>
    <row r="9" s="322" customFormat="1" ht="14.25" customHeight="1" spans="1:15">
      <c r="A9" s="230" t="s">
        <v>548</v>
      </c>
      <c r="B9" s="230">
        <v>1</v>
      </c>
      <c r="C9" s="230">
        <v>66</v>
      </c>
      <c r="D9" s="230" t="s">
        <v>17</v>
      </c>
      <c r="E9" s="230">
        <v>56</v>
      </c>
      <c r="F9" s="275">
        <f t="shared" si="0"/>
        <v>3696</v>
      </c>
      <c r="G9" s="230">
        <v>75.53</v>
      </c>
      <c r="H9" s="276">
        <f>C9*G9</f>
        <v>4984.98</v>
      </c>
      <c r="I9" s="230">
        <v>60</v>
      </c>
      <c r="J9" s="353">
        <v>12</v>
      </c>
      <c r="K9" s="354">
        <f t="shared" si="2"/>
        <v>47520</v>
      </c>
      <c r="L9" s="354">
        <f t="shared" si="3"/>
        <v>56200.98</v>
      </c>
      <c r="M9" s="360"/>
      <c r="N9" s="361" t="s">
        <v>544</v>
      </c>
      <c r="O9" s="284"/>
    </row>
    <row r="10" s="322" customFormat="1" ht="14.25" customHeight="1" spans="1:15">
      <c r="A10" s="230" t="s">
        <v>549</v>
      </c>
      <c r="B10" s="230">
        <v>1</v>
      </c>
      <c r="C10" s="230">
        <v>120</v>
      </c>
      <c r="D10" s="334" t="s">
        <v>17</v>
      </c>
      <c r="E10" s="230">
        <v>56</v>
      </c>
      <c r="F10" s="275">
        <f t="shared" si="0"/>
        <v>6720</v>
      </c>
      <c r="G10" s="230">
        <v>75.53</v>
      </c>
      <c r="H10" s="276">
        <f t="shared" ref="H10" si="4">C10*G10</f>
        <v>9063.6</v>
      </c>
      <c r="I10" s="230">
        <v>60</v>
      </c>
      <c r="J10" s="353">
        <v>12</v>
      </c>
      <c r="K10" s="354">
        <f t="shared" si="2"/>
        <v>86400</v>
      </c>
      <c r="L10" s="354">
        <f t="shared" si="3"/>
        <v>102183.6</v>
      </c>
      <c r="M10" s="360"/>
      <c r="N10" s="361" t="s">
        <v>544</v>
      </c>
      <c r="O10" s="284"/>
    </row>
    <row r="11" s="325" customFormat="1" ht="14.25" customHeight="1" spans="1:16">
      <c r="A11" s="335" t="s">
        <v>550</v>
      </c>
      <c r="B11" s="335">
        <v>1</v>
      </c>
      <c r="C11" s="335">
        <v>56</v>
      </c>
      <c r="D11" s="335" t="s">
        <v>17</v>
      </c>
      <c r="E11" s="335">
        <v>56</v>
      </c>
      <c r="F11" s="276">
        <f t="shared" si="0"/>
        <v>3136</v>
      </c>
      <c r="G11" s="335">
        <v>75.53</v>
      </c>
      <c r="H11" s="276">
        <f>G11*C11</f>
        <v>4229.68</v>
      </c>
      <c r="I11" s="230">
        <v>60</v>
      </c>
      <c r="J11" s="353">
        <v>12</v>
      </c>
      <c r="K11" s="362">
        <f t="shared" si="2"/>
        <v>40320</v>
      </c>
      <c r="L11" s="362">
        <f t="shared" si="3"/>
        <v>47685.68</v>
      </c>
      <c r="M11" s="360"/>
      <c r="N11" s="361" t="s">
        <v>544</v>
      </c>
      <c r="O11" s="363"/>
      <c r="P11" s="61"/>
    </row>
    <row r="12" s="325" customFormat="1" ht="14.25" customHeight="1" spans="1:16">
      <c r="A12" s="335" t="s">
        <v>551</v>
      </c>
      <c r="B12" s="335">
        <v>5</v>
      </c>
      <c r="C12" s="335">
        <v>120</v>
      </c>
      <c r="D12" s="335" t="s">
        <v>17</v>
      </c>
      <c r="E12" s="335">
        <v>28</v>
      </c>
      <c r="F12" s="276">
        <f t="shared" si="0"/>
        <v>3360</v>
      </c>
      <c r="G12" s="335">
        <v>75.53</v>
      </c>
      <c r="H12" s="276">
        <f>C12*G12</f>
        <v>9063.6</v>
      </c>
      <c r="I12" s="230">
        <v>60</v>
      </c>
      <c r="J12" s="364">
        <v>12</v>
      </c>
      <c r="K12" s="276">
        <f t="shared" si="2"/>
        <v>86400</v>
      </c>
      <c r="L12" s="276">
        <f t="shared" si="3"/>
        <v>98823.6</v>
      </c>
      <c r="M12" s="360"/>
      <c r="N12" s="361" t="s">
        <v>544</v>
      </c>
      <c r="O12" s="363"/>
      <c r="P12" s="365"/>
    </row>
    <row r="13" s="324" customFormat="1" ht="14.25" customHeight="1" spans="1:16">
      <c r="A13" s="230" t="s">
        <v>552</v>
      </c>
      <c r="B13" s="230">
        <v>1</v>
      </c>
      <c r="C13" s="230">
        <v>66</v>
      </c>
      <c r="D13" s="230" t="s">
        <v>17</v>
      </c>
      <c r="E13" s="230">
        <v>56</v>
      </c>
      <c r="F13" s="275">
        <f t="shared" si="0"/>
        <v>3696</v>
      </c>
      <c r="G13" s="230">
        <v>75.53</v>
      </c>
      <c r="H13" s="275">
        <f>G13*C13</f>
        <v>4984.98</v>
      </c>
      <c r="I13" s="230">
        <v>60</v>
      </c>
      <c r="J13" s="353">
        <v>12</v>
      </c>
      <c r="K13" s="354">
        <f t="shared" si="2"/>
        <v>47520</v>
      </c>
      <c r="L13" s="354">
        <f t="shared" si="3"/>
        <v>56200.98</v>
      </c>
      <c r="M13" s="360"/>
      <c r="N13" s="361" t="s">
        <v>544</v>
      </c>
      <c r="O13" s="284"/>
      <c r="P13" s="322"/>
    </row>
    <row r="14" s="322" customFormat="1" ht="14.25" customHeight="1" spans="1:15">
      <c r="A14" s="230" t="s">
        <v>553</v>
      </c>
      <c r="B14" s="230">
        <v>1</v>
      </c>
      <c r="C14" s="230">
        <v>24</v>
      </c>
      <c r="D14" s="230" t="s">
        <v>17</v>
      </c>
      <c r="E14" s="230">
        <v>56</v>
      </c>
      <c r="F14" s="275">
        <f t="shared" si="0"/>
        <v>1344</v>
      </c>
      <c r="G14" s="230">
        <v>75.53</v>
      </c>
      <c r="H14" s="275">
        <f>G14*C14</f>
        <v>1812.72</v>
      </c>
      <c r="I14" s="230">
        <v>60</v>
      </c>
      <c r="J14" s="353">
        <v>12</v>
      </c>
      <c r="K14" s="354">
        <f t="shared" si="2"/>
        <v>17280</v>
      </c>
      <c r="L14" s="354">
        <f t="shared" si="3"/>
        <v>20436.72</v>
      </c>
      <c r="M14" s="360"/>
      <c r="N14" s="361" t="s">
        <v>544</v>
      </c>
      <c r="O14" s="284"/>
    </row>
    <row r="15" s="322" customFormat="1" ht="17.25" customHeight="1" spans="1:15">
      <c r="A15" s="230" t="s">
        <v>554</v>
      </c>
      <c r="B15" s="230">
        <v>1</v>
      </c>
      <c r="C15" s="230">
        <v>22</v>
      </c>
      <c r="D15" s="230" t="s">
        <v>31</v>
      </c>
      <c r="E15" s="230">
        <v>56</v>
      </c>
      <c r="F15" s="336">
        <f t="shared" si="0"/>
        <v>1232</v>
      </c>
      <c r="G15" s="230">
        <v>0</v>
      </c>
      <c r="H15" s="275">
        <f>G15*C15</f>
        <v>0</v>
      </c>
      <c r="I15" s="230">
        <v>60</v>
      </c>
      <c r="J15" s="353">
        <v>12</v>
      </c>
      <c r="K15" s="354">
        <f t="shared" si="2"/>
        <v>15840</v>
      </c>
      <c r="L15" s="354">
        <f t="shared" si="3"/>
        <v>17072</v>
      </c>
      <c r="M15" s="360"/>
      <c r="N15" s="361" t="s">
        <v>544</v>
      </c>
      <c r="O15" s="284"/>
    </row>
    <row r="16" s="322" customFormat="1" ht="17.25" customHeight="1" spans="1:15">
      <c r="A16" s="337" t="s">
        <v>555</v>
      </c>
      <c r="B16" s="338">
        <v>1</v>
      </c>
      <c r="C16" s="339">
        <v>33</v>
      </c>
      <c r="D16" s="340" t="s">
        <v>17</v>
      </c>
      <c r="E16" s="341">
        <v>56</v>
      </c>
      <c r="F16" s="342">
        <f t="shared" si="0"/>
        <v>1848</v>
      </c>
      <c r="G16" s="343">
        <v>0</v>
      </c>
      <c r="H16" s="342">
        <v>0</v>
      </c>
      <c r="I16" s="343">
        <v>60</v>
      </c>
      <c r="J16" s="364">
        <v>12</v>
      </c>
      <c r="K16" s="362">
        <f t="shared" si="2"/>
        <v>23760</v>
      </c>
      <c r="L16" s="90">
        <f t="shared" si="3"/>
        <v>25608</v>
      </c>
      <c r="M16" s="360"/>
      <c r="N16" s="361" t="s">
        <v>544</v>
      </c>
      <c r="O16" s="359"/>
    </row>
    <row r="17" s="326" customFormat="1" ht="14.25" customHeight="1" spans="1:16">
      <c r="A17" s="331" t="s">
        <v>23</v>
      </c>
      <c r="B17" s="344"/>
      <c r="C17" s="344"/>
      <c r="D17" s="344"/>
      <c r="E17" s="344"/>
      <c r="F17" s="345">
        <f>SUM(F5:F16)</f>
        <v>29764</v>
      </c>
      <c r="G17" s="346"/>
      <c r="H17" s="345">
        <f>SUM(H5:H16)</f>
        <v>40521.845</v>
      </c>
      <c r="I17" s="346"/>
      <c r="J17" s="366"/>
      <c r="K17" s="367">
        <f>SUM(K5:K16)</f>
        <v>425880</v>
      </c>
      <c r="L17" s="367">
        <f>SUM(L5:L16)</f>
        <v>496165.845</v>
      </c>
      <c r="M17" s="360"/>
      <c r="N17" s="361" t="s">
        <v>544</v>
      </c>
      <c r="O17" s="293"/>
      <c r="P17" s="302"/>
    </row>
    <row r="18" s="327" customFormat="1" ht="24" customHeight="1" spans="1:16">
      <c r="A18" s="347" t="s">
        <v>556</v>
      </c>
      <c r="B18" s="347">
        <v>1</v>
      </c>
      <c r="C18" s="347">
        <v>200</v>
      </c>
      <c r="D18" s="347" t="s">
        <v>27</v>
      </c>
      <c r="E18" s="347">
        <f>56*2</f>
        <v>112</v>
      </c>
      <c r="F18" s="281">
        <f>C18*E18</f>
        <v>22400</v>
      </c>
      <c r="G18" s="347">
        <v>0</v>
      </c>
      <c r="H18" s="275">
        <f>G18*C18</f>
        <v>0</v>
      </c>
      <c r="I18" s="347">
        <v>60</v>
      </c>
      <c r="J18" s="368">
        <v>12</v>
      </c>
      <c r="K18" s="369">
        <f t="shared" ref="K18:K25" si="5">C18*I18*J18</f>
        <v>144000</v>
      </c>
      <c r="L18" s="369">
        <f>K18+H18+F18</f>
        <v>166400</v>
      </c>
      <c r="M18" s="357"/>
      <c r="N18" s="361" t="s">
        <v>544</v>
      </c>
      <c r="O18" s="370" t="s">
        <v>557</v>
      </c>
      <c r="P18" s="322"/>
    </row>
    <row r="19" s="327" customFormat="1" ht="15.75" customHeight="1" spans="1:15">
      <c r="A19" s="348" t="s">
        <v>62</v>
      </c>
      <c r="B19" s="348">
        <v>1</v>
      </c>
      <c r="C19" s="348">
        <v>100</v>
      </c>
      <c r="D19" s="348" t="s">
        <v>27</v>
      </c>
      <c r="E19" s="348">
        <v>56</v>
      </c>
      <c r="F19" s="349">
        <f>C19*E19</f>
        <v>5600</v>
      </c>
      <c r="G19" s="230">
        <v>0</v>
      </c>
      <c r="H19" s="350">
        <v>0</v>
      </c>
      <c r="I19" s="348">
        <v>30</v>
      </c>
      <c r="J19" s="348">
        <v>12</v>
      </c>
      <c r="K19" s="354">
        <f t="shared" si="5"/>
        <v>36000</v>
      </c>
      <c r="L19" s="350">
        <f>F19+H19+K19</f>
        <v>41600</v>
      </c>
      <c r="M19" s="357"/>
      <c r="N19" s="361" t="s">
        <v>544</v>
      </c>
      <c r="O19" s="371"/>
    </row>
    <row r="20" s="327" customFormat="1" ht="15.75" customHeight="1" spans="1:16">
      <c r="A20" s="230" t="s">
        <v>558</v>
      </c>
      <c r="B20" s="230">
        <v>1</v>
      </c>
      <c r="C20" s="230">
        <v>22</v>
      </c>
      <c r="D20" s="230" t="s">
        <v>31</v>
      </c>
      <c r="E20" s="230">
        <v>56</v>
      </c>
      <c r="F20" s="275">
        <f>C20*E20</f>
        <v>1232</v>
      </c>
      <c r="G20" s="230">
        <v>0</v>
      </c>
      <c r="H20" s="275">
        <f>G20*C20</f>
        <v>0</v>
      </c>
      <c r="I20" s="230">
        <v>60</v>
      </c>
      <c r="J20" s="353">
        <v>12</v>
      </c>
      <c r="K20" s="354">
        <f t="shared" si="5"/>
        <v>15840</v>
      </c>
      <c r="L20" s="354">
        <f>K20+H20+F20</f>
        <v>17072</v>
      </c>
      <c r="M20" s="357"/>
      <c r="N20" s="361" t="s">
        <v>544</v>
      </c>
      <c r="O20" s="284"/>
      <c r="P20" s="322"/>
    </row>
    <row r="21" s="327" customFormat="1" ht="35.25" customHeight="1" spans="1:15">
      <c r="A21" s="348" t="s">
        <v>62</v>
      </c>
      <c r="B21" s="348">
        <v>1</v>
      </c>
      <c r="C21" s="348">
        <v>104</v>
      </c>
      <c r="D21" s="348" t="s">
        <v>27</v>
      </c>
      <c r="E21" s="348">
        <v>56</v>
      </c>
      <c r="F21" s="349">
        <f>C21*E21</f>
        <v>5824</v>
      </c>
      <c r="G21" s="230">
        <v>0</v>
      </c>
      <c r="H21" s="350">
        <v>0</v>
      </c>
      <c r="I21" s="348">
        <v>30</v>
      </c>
      <c r="J21" s="353">
        <v>12</v>
      </c>
      <c r="K21" s="354">
        <f t="shared" si="5"/>
        <v>37440</v>
      </c>
      <c r="L21" s="350">
        <f>F21+H21+K21</f>
        <v>43264</v>
      </c>
      <c r="M21" s="357"/>
      <c r="N21" s="361" t="s">
        <v>544</v>
      </c>
      <c r="O21" s="372" t="s">
        <v>559</v>
      </c>
    </row>
    <row r="22" s="322" customFormat="1" ht="25.5" customHeight="1" spans="1:16">
      <c r="A22" s="92" t="s">
        <v>560</v>
      </c>
      <c r="B22" s="92">
        <v>1</v>
      </c>
      <c r="C22" s="92">
        <v>60</v>
      </c>
      <c r="D22" s="92" t="s">
        <v>27</v>
      </c>
      <c r="E22" s="92">
        <v>0</v>
      </c>
      <c r="F22" s="95">
        <v>0</v>
      </c>
      <c r="G22" s="92">
        <v>0</v>
      </c>
      <c r="H22" s="95">
        <v>0</v>
      </c>
      <c r="I22" s="92">
        <v>60</v>
      </c>
      <c r="J22" s="92">
        <v>12</v>
      </c>
      <c r="K22" s="95">
        <f t="shared" si="5"/>
        <v>43200</v>
      </c>
      <c r="L22" s="95">
        <f>F22+H22+K22</f>
        <v>43200</v>
      </c>
      <c r="M22" s="357"/>
      <c r="N22" s="361" t="s">
        <v>544</v>
      </c>
      <c r="O22" s="373" t="s">
        <v>561</v>
      </c>
      <c r="P22" s="327"/>
    </row>
    <row r="23" s="322" customFormat="1" ht="15" customHeight="1" spans="1:15">
      <c r="A23" s="230" t="s">
        <v>562</v>
      </c>
      <c r="B23" s="230"/>
      <c r="C23" s="230">
        <v>889</v>
      </c>
      <c r="D23" s="230" t="s">
        <v>155</v>
      </c>
      <c r="E23" s="230"/>
      <c r="F23" s="275">
        <f>C23*E23</f>
        <v>0</v>
      </c>
      <c r="G23" s="230">
        <v>0</v>
      </c>
      <c r="H23" s="275">
        <f>G23*C23</f>
        <v>0</v>
      </c>
      <c r="I23" s="230">
        <v>60</v>
      </c>
      <c r="J23" s="353">
        <v>12</v>
      </c>
      <c r="K23" s="354">
        <f t="shared" si="5"/>
        <v>640080</v>
      </c>
      <c r="L23" s="354">
        <f>K23+H23+F23</f>
        <v>640080</v>
      </c>
      <c r="M23" s="357"/>
      <c r="N23" s="361" t="s">
        <v>544</v>
      </c>
      <c r="O23" s="284" t="s">
        <v>40</v>
      </c>
    </row>
    <row r="24" ht="15" customHeight="1" spans="1:16">
      <c r="A24" s="347" t="s">
        <v>563</v>
      </c>
      <c r="B24" s="347">
        <v>2</v>
      </c>
      <c r="C24" s="347">
        <v>44</v>
      </c>
      <c r="D24" s="230" t="s">
        <v>27</v>
      </c>
      <c r="E24" s="230">
        <v>56</v>
      </c>
      <c r="F24" s="275">
        <f>C24*E24</f>
        <v>2464</v>
      </c>
      <c r="G24" s="230">
        <v>0</v>
      </c>
      <c r="H24" s="275">
        <f>G24*C24</f>
        <v>0</v>
      </c>
      <c r="I24" s="230">
        <v>60</v>
      </c>
      <c r="J24" s="353">
        <v>12</v>
      </c>
      <c r="K24" s="354">
        <f t="shared" si="5"/>
        <v>31680</v>
      </c>
      <c r="L24" s="354">
        <f>K24+H24+F24</f>
        <v>34144</v>
      </c>
      <c r="M24" s="357"/>
      <c r="N24" s="361" t="s">
        <v>544</v>
      </c>
      <c r="O24" s="374"/>
      <c r="P24" s="322"/>
    </row>
    <row r="25" s="322" customFormat="1" ht="15" customHeight="1" spans="1:15">
      <c r="A25" s="230" t="s">
        <v>564</v>
      </c>
      <c r="B25" s="230"/>
      <c r="C25" s="230">
        <v>60</v>
      </c>
      <c r="D25" s="230"/>
      <c r="E25" s="230">
        <v>0</v>
      </c>
      <c r="F25" s="275">
        <f>C25*E25</f>
        <v>0</v>
      </c>
      <c r="G25" s="230">
        <v>0</v>
      </c>
      <c r="H25" s="275">
        <f>G25*C25</f>
        <v>0</v>
      </c>
      <c r="I25" s="230">
        <v>60</v>
      </c>
      <c r="J25" s="353">
        <v>12</v>
      </c>
      <c r="K25" s="354">
        <f t="shared" si="5"/>
        <v>43200</v>
      </c>
      <c r="L25" s="354">
        <f>K25+H25+F25</f>
        <v>43200</v>
      </c>
      <c r="M25" s="357"/>
      <c r="N25" s="361" t="s">
        <v>544</v>
      </c>
      <c r="O25" s="284" t="s">
        <v>40</v>
      </c>
    </row>
    <row r="26" s="328" customFormat="1" ht="16.5" customHeight="1" spans="1:16">
      <c r="A26" s="257" t="s">
        <v>23</v>
      </c>
      <c r="B26" s="257"/>
      <c r="C26" s="257"/>
      <c r="D26" s="257"/>
      <c r="E26" s="257"/>
      <c r="F26" s="351">
        <f>SUM(F18:F25)</f>
        <v>37520</v>
      </c>
      <c r="G26" s="257"/>
      <c r="H26" s="352">
        <f>SUM(H18)</f>
        <v>0</v>
      </c>
      <c r="I26" s="257"/>
      <c r="J26" s="375"/>
      <c r="K26" s="376">
        <f>SUM(K18:K25)</f>
        <v>991440</v>
      </c>
      <c r="L26" s="376">
        <f>SUM(L18:L25)</f>
        <v>1028960</v>
      </c>
      <c r="M26" s="357"/>
      <c r="N26" s="361" t="s">
        <v>544</v>
      </c>
      <c r="O26" s="377"/>
      <c r="P26" s="323"/>
    </row>
    <row r="27" s="322" customFormat="1" ht="16.5" customHeight="1" spans="1:16">
      <c r="A27" s="230" t="s">
        <v>565</v>
      </c>
      <c r="B27" s="230"/>
      <c r="C27" s="230">
        <v>617</v>
      </c>
      <c r="D27" s="230" t="s">
        <v>155</v>
      </c>
      <c r="E27" s="230">
        <v>0</v>
      </c>
      <c r="F27" s="275">
        <f>C27*E27</f>
        <v>0</v>
      </c>
      <c r="G27" s="230">
        <v>0</v>
      </c>
      <c r="H27" s="275">
        <f>G27*C27</f>
        <v>0</v>
      </c>
      <c r="I27" s="230">
        <v>60</v>
      </c>
      <c r="J27" s="353">
        <v>12</v>
      </c>
      <c r="K27" s="354">
        <f>C27*I27*J27</f>
        <v>444240</v>
      </c>
      <c r="L27" s="354">
        <f>K27+H27+F27</f>
        <v>444240</v>
      </c>
      <c r="M27" s="362"/>
      <c r="N27" s="339" t="s">
        <v>566</v>
      </c>
      <c r="O27" s="284" t="s">
        <v>40</v>
      </c>
      <c r="P27" s="378"/>
    </row>
    <row r="28" s="323" customFormat="1" ht="16.5" customHeight="1" spans="1:15">
      <c r="A28" s="249" t="s">
        <v>23</v>
      </c>
      <c r="B28" s="249"/>
      <c r="C28" s="249"/>
      <c r="D28" s="249"/>
      <c r="E28" s="249"/>
      <c r="F28" s="352">
        <f>SUM(F25)</f>
        <v>0</v>
      </c>
      <c r="G28" s="249"/>
      <c r="H28" s="352">
        <f>SUM(H25)</f>
        <v>0</v>
      </c>
      <c r="I28" s="249"/>
      <c r="J28" s="379"/>
      <c r="K28" s="380">
        <f>SUM(K27:K27)</f>
        <v>444240</v>
      </c>
      <c r="L28" s="380">
        <f>SUM(L27:L27)</f>
        <v>444240</v>
      </c>
      <c r="M28" s="362"/>
      <c r="N28" s="339" t="s">
        <v>566</v>
      </c>
      <c r="O28" s="359"/>
    </row>
    <row r="29" s="322" customFormat="1" ht="16.5" customHeight="1" spans="1:15">
      <c r="A29" s="230" t="s">
        <v>567</v>
      </c>
      <c r="B29" s="230">
        <v>3</v>
      </c>
      <c r="C29" s="230">
        <v>66</v>
      </c>
      <c r="D29" s="230" t="s">
        <v>31</v>
      </c>
      <c r="E29" s="230">
        <v>56</v>
      </c>
      <c r="F29" s="275">
        <f>C29*E29</f>
        <v>3696</v>
      </c>
      <c r="G29" s="230">
        <v>0</v>
      </c>
      <c r="H29" s="275">
        <f>G29*C29</f>
        <v>0</v>
      </c>
      <c r="I29" s="230">
        <v>60</v>
      </c>
      <c r="J29" s="353">
        <v>12</v>
      </c>
      <c r="K29" s="354">
        <f>C29*I29*J29</f>
        <v>47520</v>
      </c>
      <c r="L29" s="354">
        <f>K29+H29+F29</f>
        <v>51216</v>
      </c>
      <c r="M29" s="369"/>
      <c r="N29" s="230" t="s">
        <v>568</v>
      </c>
      <c r="O29" s="284"/>
    </row>
    <row r="30" s="328" customFormat="1" ht="16.5" customHeight="1" spans="1:16">
      <c r="A30" s="331" t="s">
        <v>23</v>
      </c>
      <c r="B30" s="331"/>
      <c r="C30" s="331"/>
      <c r="D30" s="331"/>
      <c r="E30" s="331"/>
      <c r="F30" s="332">
        <f>SUM(F29:F29)</f>
        <v>3696</v>
      </c>
      <c r="G30" s="333"/>
      <c r="H30" s="332">
        <f>SUM(H15:H16)</f>
        <v>0</v>
      </c>
      <c r="I30" s="333"/>
      <c r="J30" s="355"/>
      <c r="K30" s="356">
        <f>SUM(K29:K29)</f>
        <v>47520</v>
      </c>
      <c r="L30" s="356">
        <f>SUM(L29:L29)</f>
        <v>51216</v>
      </c>
      <c r="M30" s="369"/>
      <c r="N30" s="230" t="s">
        <v>568</v>
      </c>
      <c r="O30" s="359"/>
      <c r="P30" s="323"/>
    </row>
    <row r="31" s="326" customFormat="1" ht="15.75" customHeight="1" spans="1:16">
      <c r="A31" s="261" t="s">
        <v>184</v>
      </c>
      <c r="B31" s="261"/>
      <c r="C31" s="261"/>
      <c r="D31" s="261"/>
      <c r="E31" s="261"/>
      <c r="F31" s="263">
        <f>F4+F17+F26+F28+F30</f>
        <v>70980</v>
      </c>
      <c r="G31" s="263"/>
      <c r="H31" s="263">
        <f>H4+H17+H26+H28+H30</f>
        <v>40521.845</v>
      </c>
      <c r="I31" s="263"/>
      <c r="J31" s="263"/>
      <c r="K31" s="263">
        <f>K4+K17+K26+K28+K30</f>
        <v>1909080</v>
      </c>
      <c r="L31" s="263">
        <f>L4+L17+L26+L28+L30</f>
        <v>2020581.845</v>
      </c>
      <c r="M31" s="381"/>
      <c r="N31" s="382"/>
      <c r="O31" s="383"/>
      <c r="P31" s="302"/>
    </row>
    <row r="32" s="61" customFormat="1" ht="16.5" customHeight="1" spans="1:16">
      <c r="A32" s="264" t="s">
        <v>185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98"/>
    </row>
    <row r="33" ht="20.25" customHeight="1" spans="1:15">
      <c r="A33" s="64" t="s">
        <v>186</v>
      </c>
      <c r="B33" s="265"/>
      <c r="C33" s="265"/>
      <c r="D33" s="265"/>
      <c r="E33" s="265"/>
      <c r="F33" s="266"/>
      <c r="G33" s="265"/>
      <c r="H33" s="266"/>
      <c r="I33" s="265"/>
      <c r="J33" s="265"/>
      <c r="K33" s="266"/>
      <c r="L33" s="266"/>
      <c r="M33" s="266"/>
      <c r="N33" s="265"/>
      <c r="O33" s="265"/>
    </row>
    <row r="34" ht="7.5" customHeight="1"/>
    <row r="35" spans="5:7">
      <c r="E35" s="268" t="s">
        <v>187</v>
      </c>
      <c r="F35" s="268"/>
      <c r="G35" s="329">
        <f>F19+F21</f>
        <v>11424</v>
      </c>
    </row>
    <row r="36" ht="19.5" customHeight="1" spans="5:12">
      <c r="E36" s="268" t="s">
        <v>316</v>
      </c>
      <c r="F36" s="268"/>
      <c r="G36" s="329">
        <f>F17-F16-F15</f>
        <v>26684</v>
      </c>
      <c r="I36" s="222" t="s">
        <v>569</v>
      </c>
      <c r="L36" s="329">
        <f>H31</f>
        <v>40521.845</v>
      </c>
    </row>
    <row r="37" ht="20.25" customHeight="1" spans="5:7">
      <c r="E37" s="268" t="s">
        <v>189</v>
      </c>
      <c r="F37" s="268"/>
      <c r="G37" s="329">
        <f>F31-G36-G35</f>
        <v>32872</v>
      </c>
    </row>
    <row r="38" ht="40.5" customHeight="1" spans="7:7">
      <c r="G38" s="329"/>
    </row>
  </sheetData>
  <autoFilter ref="A2:P33">
    <extLst/>
  </autoFilter>
  <sortState ref="A3:P24">
    <sortCondition ref="A3:A24"/>
  </sortState>
  <mergeCells count="5">
    <mergeCell ref="A1:O1"/>
    <mergeCell ref="A32:O32"/>
    <mergeCell ref="E35:F35"/>
    <mergeCell ref="E36:F36"/>
    <mergeCell ref="E37:F37"/>
  </mergeCells>
  <pageMargins left="0.748031496062992" right="0.15748031496063" top="0.748031496062992" bottom="0.31496062992126" header="0.511811023622047" footer="0.511811023622047"/>
  <pageSetup paperSize="9" scale="67" orientation="landscape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R8" sqref="R8"/>
    </sheetView>
  </sheetViews>
  <sheetFormatPr defaultColWidth="9" defaultRowHeight="16.5"/>
  <cols>
    <col min="1" max="1" width="10.5" style="2" customWidth="1"/>
    <col min="2" max="2" width="4.125" style="2" customWidth="1"/>
    <col min="3" max="3" width="5" style="2" customWidth="1"/>
    <col min="4" max="4" width="9" style="2"/>
    <col min="5" max="5" width="6.375" style="2" customWidth="1"/>
    <col min="6" max="6" width="10.125" style="3" customWidth="1"/>
    <col min="7" max="7" width="6.75" style="2" customWidth="1"/>
    <col min="8" max="8" width="9.875" style="3" customWidth="1"/>
    <col min="9" max="9" width="6.25" style="2" customWidth="1"/>
    <col min="10" max="10" width="5.125" style="2" customWidth="1"/>
    <col min="11" max="11" width="11.375" style="3" customWidth="1"/>
    <col min="12" max="12" width="11.25" style="3" customWidth="1"/>
    <col min="13" max="13" width="11.875" style="3" customWidth="1"/>
    <col min="14" max="14" width="6.625" style="2" customWidth="1"/>
    <col min="15" max="15" width="7.625" style="2" customWidth="1"/>
    <col min="16" max="16384" width="9" style="2"/>
  </cols>
  <sheetData>
    <row r="1" ht="36" customHeight="1" spans="1:15">
      <c r="A1" s="303" t="s">
        <v>570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ht="96.75" customHeight="1" spans="1:1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312" t="s">
        <v>13</v>
      </c>
      <c r="N2" s="36" t="s">
        <v>14</v>
      </c>
      <c r="O2" s="37" t="s">
        <v>15</v>
      </c>
    </row>
    <row r="3" s="61" customFormat="1" ht="30" customHeight="1" spans="1:15">
      <c r="A3" s="304" t="s">
        <v>571</v>
      </c>
      <c r="B3" s="305" t="s">
        <v>59</v>
      </c>
      <c r="C3" s="102">
        <v>22</v>
      </c>
      <c r="D3" s="102" t="s">
        <v>17</v>
      </c>
      <c r="E3" s="102">
        <v>0</v>
      </c>
      <c r="F3" s="114">
        <f t="shared" ref="F3:F6" si="0">E3*C3</f>
        <v>0</v>
      </c>
      <c r="G3" s="102">
        <v>0</v>
      </c>
      <c r="H3" s="114">
        <v>0</v>
      </c>
      <c r="I3" s="102">
        <v>0</v>
      </c>
      <c r="J3" s="102">
        <v>0</v>
      </c>
      <c r="K3" s="90">
        <f>C3*I3*J3</f>
        <v>0</v>
      </c>
      <c r="L3" s="114">
        <f>K3+H3+F3</f>
        <v>0</v>
      </c>
      <c r="M3" s="114"/>
      <c r="N3" s="305" t="s">
        <v>22</v>
      </c>
      <c r="O3" s="313"/>
    </row>
    <row r="4" s="61" customFormat="1" ht="23.45" customHeight="1" spans="1:15">
      <c r="A4" s="102" t="s">
        <v>572</v>
      </c>
      <c r="B4" s="306"/>
      <c r="C4" s="102">
        <v>288</v>
      </c>
      <c r="D4" s="102" t="s">
        <v>39</v>
      </c>
      <c r="E4" s="102">
        <v>0</v>
      </c>
      <c r="F4" s="114">
        <f t="shared" si="0"/>
        <v>0</v>
      </c>
      <c r="G4" s="102">
        <v>0</v>
      </c>
      <c r="H4" s="114">
        <v>0</v>
      </c>
      <c r="I4" s="102">
        <v>60</v>
      </c>
      <c r="J4" s="102">
        <v>12</v>
      </c>
      <c r="K4" s="90">
        <f>C4*I4*J4</f>
        <v>207360</v>
      </c>
      <c r="L4" s="114">
        <f>K4+H4+F4</f>
        <v>207360</v>
      </c>
      <c r="M4" s="314"/>
      <c r="N4" s="305" t="s">
        <v>573</v>
      </c>
      <c r="O4" s="315" t="s">
        <v>40</v>
      </c>
    </row>
    <row r="5" s="302" customFormat="1" ht="23.45" customHeight="1" spans="1:15">
      <c r="A5" s="307" t="s">
        <v>23</v>
      </c>
      <c r="B5" s="118"/>
      <c r="C5" s="307"/>
      <c r="D5" s="307"/>
      <c r="E5" s="118">
        <f>SUM(E3:E4)</f>
        <v>0</v>
      </c>
      <c r="F5" s="308">
        <f>SUM(F3:F4)</f>
        <v>0</v>
      </c>
      <c r="G5" s="118"/>
      <c r="H5" s="308">
        <f>SUM(H3:H4)</f>
        <v>0</v>
      </c>
      <c r="I5" s="307"/>
      <c r="J5" s="307"/>
      <c r="K5" s="98">
        <f>SUM(K3:K4)</f>
        <v>207360</v>
      </c>
      <c r="L5" s="316">
        <f>SUM(L3:L4)</f>
        <v>207360</v>
      </c>
      <c r="M5" s="314"/>
      <c r="N5" s="317" t="s">
        <v>573</v>
      </c>
      <c r="O5" s="318"/>
    </row>
    <row r="6" s="61" customFormat="1" ht="23.45" customHeight="1" spans="1:15">
      <c r="A6" s="102" t="s">
        <v>572</v>
      </c>
      <c r="B6" s="306"/>
      <c r="C6" s="102">
        <v>562</v>
      </c>
      <c r="D6" s="102" t="s">
        <v>39</v>
      </c>
      <c r="E6" s="102">
        <v>0</v>
      </c>
      <c r="F6" s="114">
        <f t="shared" si="0"/>
        <v>0</v>
      </c>
      <c r="G6" s="102">
        <v>0</v>
      </c>
      <c r="H6" s="114">
        <v>0</v>
      </c>
      <c r="I6" s="102">
        <v>60</v>
      </c>
      <c r="J6" s="102">
        <v>12</v>
      </c>
      <c r="K6" s="90">
        <f t="shared" ref="K6:K10" si="1">C6*I6*J6</f>
        <v>404640</v>
      </c>
      <c r="L6" s="114">
        <f t="shared" ref="L6:L10" si="2">K6+H6+F6</f>
        <v>404640</v>
      </c>
      <c r="M6" s="314"/>
      <c r="N6" s="305" t="s">
        <v>573</v>
      </c>
      <c r="O6" s="315" t="s">
        <v>40</v>
      </c>
    </row>
    <row r="7" s="302" customFormat="1" ht="23.45" customHeight="1" spans="1:15">
      <c r="A7" s="307" t="s">
        <v>23</v>
      </c>
      <c r="B7" s="118"/>
      <c r="C7" s="307"/>
      <c r="D7" s="307"/>
      <c r="E7" s="118">
        <f>SUM(E6)</f>
        <v>0</v>
      </c>
      <c r="F7" s="308">
        <f>SUM(F6)</f>
        <v>0</v>
      </c>
      <c r="G7" s="118"/>
      <c r="H7" s="308">
        <f>SUM(H6)</f>
        <v>0</v>
      </c>
      <c r="I7" s="307"/>
      <c r="J7" s="307"/>
      <c r="K7" s="98">
        <f>SUM(K6)</f>
        <v>404640</v>
      </c>
      <c r="L7" s="316">
        <f>SUM(L6)</f>
        <v>404640</v>
      </c>
      <c r="M7" s="314"/>
      <c r="N7" s="317" t="s">
        <v>573</v>
      </c>
      <c r="O7" s="318"/>
    </row>
    <row r="8" s="61" customFormat="1" ht="23.45" customHeight="1" spans="1:15">
      <c r="A8" s="102" t="s">
        <v>571</v>
      </c>
      <c r="B8" s="102"/>
      <c r="C8" s="102">
        <f>290-22</f>
        <v>268</v>
      </c>
      <c r="D8" s="102" t="s">
        <v>17</v>
      </c>
      <c r="E8" s="102">
        <v>56</v>
      </c>
      <c r="F8" s="95">
        <f>E8*C8</f>
        <v>15008</v>
      </c>
      <c r="G8" s="102">
        <v>75.53</v>
      </c>
      <c r="H8" s="95">
        <f>C8*G8</f>
        <v>20242.04</v>
      </c>
      <c r="I8" s="102">
        <v>60</v>
      </c>
      <c r="J8" s="102">
        <v>12</v>
      </c>
      <c r="K8" s="90">
        <f t="shared" si="1"/>
        <v>192960</v>
      </c>
      <c r="L8" s="114">
        <f t="shared" si="2"/>
        <v>228210.04</v>
      </c>
      <c r="M8" s="314"/>
      <c r="N8" s="305" t="s">
        <v>573</v>
      </c>
      <c r="O8" s="319"/>
    </row>
    <row r="9" s="302" customFormat="1" ht="23.45" customHeight="1" spans="1:15">
      <c r="A9" s="118" t="s">
        <v>23</v>
      </c>
      <c r="B9" s="118"/>
      <c r="C9" s="118"/>
      <c r="D9" s="118"/>
      <c r="E9" s="118"/>
      <c r="F9" s="308">
        <f>SUM(F8)</f>
        <v>15008</v>
      </c>
      <c r="G9" s="118"/>
      <c r="H9" s="308">
        <f>SUM(H8)</f>
        <v>20242.04</v>
      </c>
      <c r="I9" s="118"/>
      <c r="J9" s="118"/>
      <c r="K9" s="120">
        <f>SUM(K8)</f>
        <v>192960</v>
      </c>
      <c r="L9" s="308">
        <f>SUM(L8)</f>
        <v>228210.04</v>
      </c>
      <c r="M9" s="314"/>
      <c r="N9" s="317" t="s">
        <v>573</v>
      </c>
      <c r="O9" s="320"/>
    </row>
    <row r="10" s="302" customFormat="1" ht="23.45" customHeight="1" spans="1:15">
      <c r="A10" s="102" t="s">
        <v>574</v>
      </c>
      <c r="B10" s="102">
        <v>2</v>
      </c>
      <c r="C10" s="102">
        <v>108</v>
      </c>
      <c r="D10" s="102" t="s">
        <v>76</v>
      </c>
      <c r="E10" s="102">
        <v>0</v>
      </c>
      <c r="F10" s="114">
        <v>0</v>
      </c>
      <c r="G10" s="102">
        <v>0</v>
      </c>
      <c r="H10" s="95">
        <v>0</v>
      </c>
      <c r="I10" s="102">
        <v>0</v>
      </c>
      <c r="J10" s="102">
        <v>0</v>
      </c>
      <c r="K10" s="90">
        <v>0</v>
      </c>
      <c r="L10" s="114">
        <v>0</v>
      </c>
      <c r="M10" s="314"/>
      <c r="N10" s="305" t="s">
        <v>573</v>
      </c>
      <c r="O10" s="320"/>
    </row>
    <row r="11" s="302" customFormat="1" ht="23.45" customHeight="1" spans="1:15">
      <c r="A11" s="118" t="s">
        <v>23</v>
      </c>
      <c r="B11" s="121"/>
      <c r="C11" s="121"/>
      <c r="D11" s="121"/>
      <c r="E11" s="121"/>
      <c r="F11" s="308">
        <f>SUM(F10:F10)</f>
        <v>0</v>
      </c>
      <c r="G11" s="118"/>
      <c r="H11" s="308"/>
      <c r="I11" s="118"/>
      <c r="J11" s="118"/>
      <c r="K11" s="120">
        <f>SUM(K10:K10)</f>
        <v>0</v>
      </c>
      <c r="L11" s="308">
        <f>SUM(L10:L10)</f>
        <v>0</v>
      </c>
      <c r="M11" s="314"/>
      <c r="N11" s="305"/>
      <c r="O11" s="320"/>
    </row>
    <row r="12" s="302" customFormat="1" ht="20.25" customHeight="1" spans="1:15">
      <c r="A12" s="309" t="s">
        <v>184</v>
      </c>
      <c r="B12" s="309"/>
      <c r="C12" s="309">
        <f>SUM(C3:C8)</f>
        <v>1140</v>
      </c>
      <c r="D12" s="309"/>
      <c r="E12" s="309"/>
      <c r="F12" s="310">
        <f t="shared" ref="F12:L12" si="3">F5+F7+F9+F11</f>
        <v>15008</v>
      </c>
      <c r="G12" s="310"/>
      <c r="H12" s="310">
        <f t="shared" si="3"/>
        <v>20242.04</v>
      </c>
      <c r="I12" s="310"/>
      <c r="J12" s="310"/>
      <c r="K12" s="310">
        <f t="shared" si="3"/>
        <v>804960</v>
      </c>
      <c r="L12" s="310">
        <f t="shared" si="3"/>
        <v>840210.04</v>
      </c>
      <c r="M12" s="155"/>
      <c r="N12" s="317" t="s">
        <v>573</v>
      </c>
      <c r="O12" s="321"/>
    </row>
    <row r="13" ht="18.75" customHeight="1" spans="1:15">
      <c r="A13" s="34" t="s">
        <v>185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66" customFormat="1" ht="23.25" customHeight="1" spans="1:15">
      <c r="A14" s="66" t="s">
        <v>186</v>
      </c>
      <c r="B14" s="127"/>
      <c r="C14" s="127"/>
      <c r="D14" s="127"/>
      <c r="E14" s="127"/>
      <c r="F14" s="128"/>
      <c r="G14" s="127"/>
      <c r="H14" s="128"/>
      <c r="I14" s="127"/>
      <c r="J14" s="127"/>
      <c r="K14" s="128"/>
      <c r="L14" s="128"/>
      <c r="M14" s="128"/>
      <c r="N14" s="127"/>
      <c r="O14" s="127"/>
    </row>
    <row r="15" spans="4:11">
      <c r="D15" s="267" t="s">
        <v>187</v>
      </c>
      <c r="F15" s="3">
        <f>F9</f>
        <v>15008</v>
      </c>
      <c r="H15" s="311" t="s">
        <v>575</v>
      </c>
      <c r="I15" s="311"/>
      <c r="J15" s="311"/>
      <c r="K15" s="311"/>
    </row>
    <row r="16" spans="4:6">
      <c r="D16" s="269" t="s">
        <v>189</v>
      </c>
      <c r="F16" s="3">
        <f>F12-F15</f>
        <v>0</v>
      </c>
    </row>
  </sheetData>
  <autoFilter ref="A2:O16">
    <extLst/>
  </autoFilter>
  <mergeCells count="4">
    <mergeCell ref="A1:O1"/>
    <mergeCell ref="A13:O13"/>
    <mergeCell ref="H15:K15"/>
    <mergeCell ref="M4:M9"/>
  </mergeCells>
  <pageMargins left="0.905511811023622" right="0" top="0.393700787401575" bottom="0.236220472440945" header="0.31496062992126" footer="0.196850393700787"/>
  <pageSetup paperSize="9" orientation="landscape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opLeftCell="A13" workbookViewId="0">
      <selection activeCell="L45" sqref="L45"/>
    </sheetView>
  </sheetViews>
  <sheetFormatPr defaultColWidth="9" defaultRowHeight="12"/>
  <cols>
    <col min="1" max="1" width="11.25" style="223" customWidth="1"/>
    <col min="2" max="2" width="4.125" style="224" customWidth="1"/>
    <col min="3" max="3" width="6.875" style="224" customWidth="1"/>
    <col min="4" max="4" width="8.75" style="224"/>
    <col min="5" max="5" width="6.75" style="224" customWidth="1"/>
    <col min="6" max="6" width="10.625" style="225" customWidth="1"/>
    <col min="7" max="7" width="7.375" style="224" customWidth="1"/>
    <col min="8" max="8" width="10.75" style="225" customWidth="1"/>
    <col min="9" max="9" width="5.5" style="224" customWidth="1"/>
    <col min="10" max="10" width="4.375" style="226" customWidth="1"/>
    <col min="11" max="11" width="11.75" style="225" customWidth="1"/>
    <col min="12" max="12" width="12.625" style="225" customWidth="1"/>
    <col min="13" max="13" width="11.5" style="227" customWidth="1"/>
    <col min="14" max="14" width="8.125" style="224" customWidth="1"/>
    <col min="15" max="15" width="8.25" style="224" customWidth="1"/>
    <col min="16" max="16384" width="9" style="61"/>
  </cols>
  <sheetData>
    <row r="1" ht="32.25" customHeight="1" spans="1:15">
      <c r="A1" s="228" t="s">
        <v>576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72"/>
      <c r="N1" s="228"/>
      <c r="O1" s="228"/>
    </row>
    <row r="2" ht="80.25" customHeight="1" spans="1:15">
      <c r="A2" s="70" t="s">
        <v>1</v>
      </c>
      <c r="B2" s="70" t="s">
        <v>2</v>
      </c>
      <c r="C2" s="70" t="s">
        <v>3</v>
      </c>
      <c r="D2" s="71" t="s">
        <v>4</v>
      </c>
      <c r="E2" s="72" t="s">
        <v>5</v>
      </c>
      <c r="F2" s="73" t="s">
        <v>6</v>
      </c>
      <c r="G2" s="72" t="s">
        <v>7</v>
      </c>
      <c r="H2" s="73" t="s">
        <v>8</v>
      </c>
      <c r="I2" s="72" t="s">
        <v>9</v>
      </c>
      <c r="J2" s="72" t="s">
        <v>10</v>
      </c>
      <c r="K2" s="73" t="s">
        <v>11</v>
      </c>
      <c r="L2" s="73" t="s">
        <v>12</v>
      </c>
      <c r="M2" s="273" t="s">
        <v>13</v>
      </c>
      <c r="N2" s="131" t="s">
        <v>14</v>
      </c>
      <c r="O2" s="132" t="s">
        <v>15</v>
      </c>
    </row>
    <row r="3" s="220" customFormat="1" ht="22.5" customHeight="1" spans="1:15">
      <c r="A3" s="229" t="s">
        <v>577</v>
      </c>
      <c r="B3" s="230">
        <v>1</v>
      </c>
      <c r="C3" s="231">
        <v>22</v>
      </c>
      <c r="D3" s="230" t="s">
        <v>17</v>
      </c>
      <c r="E3" s="232">
        <v>0</v>
      </c>
      <c r="F3" s="233">
        <f>C3*E3</f>
        <v>0</v>
      </c>
      <c r="G3" s="232">
        <v>0</v>
      </c>
      <c r="H3" s="233">
        <f>C3*G3</f>
        <v>0</v>
      </c>
      <c r="I3" s="232">
        <v>0</v>
      </c>
      <c r="J3" s="274">
        <v>0</v>
      </c>
      <c r="K3" s="275">
        <f>C3*I3*J3</f>
        <v>0</v>
      </c>
      <c r="L3" s="275">
        <f>K3+H3+F3</f>
        <v>0</v>
      </c>
      <c r="M3" s="276"/>
      <c r="N3" s="255" t="s">
        <v>22</v>
      </c>
      <c r="O3" s="277"/>
    </row>
    <row r="4" s="220" customFormat="1" ht="22.5" customHeight="1" spans="1:15">
      <c r="A4" s="234"/>
      <c r="B4" s="234"/>
      <c r="C4" s="235"/>
      <c r="D4" s="234"/>
      <c r="E4" s="236"/>
      <c r="F4" s="237">
        <f>SUM(F3:F3)</f>
        <v>0</v>
      </c>
      <c r="G4" s="236"/>
      <c r="H4" s="237">
        <f>SUM(H3:H3)</f>
        <v>0</v>
      </c>
      <c r="I4" s="236"/>
      <c r="J4" s="278"/>
      <c r="K4" s="279">
        <f>SUM(K3:K3)</f>
        <v>0</v>
      </c>
      <c r="L4" s="279">
        <f>SUM(L3:L3)</f>
        <v>0</v>
      </c>
      <c r="M4" s="276"/>
      <c r="N4" s="255"/>
      <c r="O4" s="277"/>
    </row>
    <row r="5" s="220" customFormat="1" ht="22.5" customHeight="1" spans="1:15">
      <c r="A5" s="229" t="s">
        <v>578</v>
      </c>
      <c r="B5" s="230">
        <v>1</v>
      </c>
      <c r="C5" s="231">
        <v>22</v>
      </c>
      <c r="D5" s="230" t="s">
        <v>17</v>
      </c>
      <c r="E5" s="232">
        <v>56</v>
      </c>
      <c r="F5" s="233">
        <f t="shared" ref="F5:F27" si="0">C5*E5</f>
        <v>1232</v>
      </c>
      <c r="G5" s="232">
        <v>75.53</v>
      </c>
      <c r="H5" s="233">
        <f t="shared" ref="H5:H27" si="1">C5*G5</f>
        <v>1661.66</v>
      </c>
      <c r="I5" s="232">
        <v>60</v>
      </c>
      <c r="J5" s="274">
        <v>12</v>
      </c>
      <c r="K5" s="275">
        <f t="shared" ref="K5:K27" si="2">C5*I5*J5</f>
        <v>15840</v>
      </c>
      <c r="L5" s="275">
        <f t="shared" ref="L5:L27" si="3">K5+H5+F5</f>
        <v>18733.66</v>
      </c>
      <c r="M5" s="276"/>
      <c r="N5" s="255" t="s">
        <v>579</v>
      </c>
      <c r="O5" s="280"/>
    </row>
    <row r="6" s="220" customFormat="1" ht="22.5" customHeight="1" spans="1:15">
      <c r="A6" s="229" t="s">
        <v>580</v>
      </c>
      <c r="B6" s="230">
        <v>1</v>
      </c>
      <c r="C6" s="231">
        <v>38</v>
      </c>
      <c r="D6" s="230" t="s">
        <v>17</v>
      </c>
      <c r="E6" s="232">
        <v>56</v>
      </c>
      <c r="F6" s="233">
        <f t="shared" si="0"/>
        <v>2128</v>
      </c>
      <c r="G6" s="232">
        <v>75.53</v>
      </c>
      <c r="H6" s="233">
        <f t="shared" si="1"/>
        <v>2870.14</v>
      </c>
      <c r="I6" s="232">
        <v>60</v>
      </c>
      <c r="J6" s="274">
        <v>12</v>
      </c>
      <c r="K6" s="275">
        <f t="shared" si="2"/>
        <v>27360</v>
      </c>
      <c r="L6" s="275">
        <f t="shared" si="3"/>
        <v>32358.14</v>
      </c>
      <c r="M6" s="276"/>
      <c r="N6" s="255" t="s">
        <v>579</v>
      </c>
      <c r="O6" s="277"/>
    </row>
    <row r="7" s="220" customFormat="1" ht="22.5" customHeight="1" spans="1:15">
      <c r="A7" s="229" t="s">
        <v>581</v>
      </c>
      <c r="B7" s="230">
        <v>1</v>
      </c>
      <c r="C7" s="231">
        <f>3.82*6.25</f>
        <v>23.875</v>
      </c>
      <c r="D7" s="230" t="s">
        <v>17</v>
      </c>
      <c r="E7" s="232">
        <v>56</v>
      </c>
      <c r="F7" s="233">
        <f t="shared" si="0"/>
        <v>1337</v>
      </c>
      <c r="G7" s="232">
        <v>75.53</v>
      </c>
      <c r="H7" s="233">
        <f t="shared" si="1"/>
        <v>1803.27875</v>
      </c>
      <c r="I7" s="232">
        <v>60</v>
      </c>
      <c r="J7" s="274">
        <v>12</v>
      </c>
      <c r="K7" s="275">
        <f t="shared" si="2"/>
        <v>17190</v>
      </c>
      <c r="L7" s="281">
        <f t="shared" si="3"/>
        <v>20330.27875</v>
      </c>
      <c r="M7" s="276"/>
      <c r="N7" s="255" t="s">
        <v>579</v>
      </c>
      <c r="O7" s="277"/>
    </row>
    <row r="8" s="220" customFormat="1" ht="22.5" customHeight="1" spans="1:15">
      <c r="A8" s="229" t="s">
        <v>582</v>
      </c>
      <c r="B8" s="230">
        <v>1</v>
      </c>
      <c r="C8" s="231">
        <v>33.5</v>
      </c>
      <c r="D8" s="230" t="s">
        <v>17</v>
      </c>
      <c r="E8" s="232">
        <v>56</v>
      </c>
      <c r="F8" s="233">
        <f t="shared" si="0"/>
        <v>1876</v>
      </c>
      <c r="G8" s="232">
        <v>75.53</v>
      </c>
      <c r="H8" s="233">
        <f t="shared" si="1"/>
        <v>2530.255</v>
      </c>
      <c r="I8" s="232">
        <v>60</v>
      </c>
      <c r="J8" s="274">
        <v>12</v>
      </c>
      <c r="K8" s="282">
        <f t="shared" si="2"/>
        <v>24120</v>
      </c>
      <c r="L8" s="283">
        <f t="shared" si="3"/>
        <v>28526.255</v>
      </c>
      <c r="M8" s="276"/>
      <c r="N8" s="255" t="s">
        <v>579</v>
      </c>
      <c r="O8" s="277"/>
    </row>
    <row r="9" s="220" customFormat="1" ht="22.5" customHeight="1" spans="1:15">
      <c r="A9" s="229" t="s">
        <v>583</v>
      </c>
      <c r="B9" s="230">
        <v>1</v>
      </c>
      <c r="C9" s="231">
        <f>2.83*6.25</f>
        <v>17.6875</v>
      </c>
      <c r="D9" s="230" t="s">
        <v>17</v>
      </c>
      <c r="E9" s="232">
        <v>56</v>
      </c>
      <c r="F9" s="233">
        <f t="shared" si="0"/>
        <v>990.5</v>
      </c>
      <c r="G9" s="232">
        <v>75.53</v>
      </c>
      <c r="H9" s="233">
        <f t="shared" si="1"/>
        <v>1335.936875</v>
      </c>
      <c r="I9" s="232">
        <v>60</v>
      </c>
      <c r="J9" s="274">
        <v>12</v>
      </c>
      <c r="K9" s="275">
        <f t="shared" si="2"/>
        <v>12735</v>
      </c>
      <c r="L9" s="233">
        <f t="shared" si="3"/>
        <v>15061.436875</v>
      </c>
      <c r="M9" s="276"/>
      <c r="N9" s="255" t="s">
        <v>579</v>
      </c>
      <c r="O9" s="277"/>
    </row>
    <row r="10" s="220" customFormat="1" ht="22.5" customHeight="1" spans="1:15">
      <c r="A10" s="229" t="s">
        <v>584</v>
      </c>
      <c r="B10" s="230">
        <v>1</v>
      </c>
      <c r="C10" s="231">
        <v>26.1</v>
      </c>
      <c r="D10" s="230" t="s">
        <v>17</v>
      </c>
      <c r="E10" s="232">
        <v>56</v>
      </c>
      <c r="F10" s="233">
        <f t="shared" si="0"/>
        <v>1461.6</v>
      </c>
      <c r="G10" s="232">
        <v>75.53</v>
      </c>
      <c r="H10" s="233">
        <f t="shared" si="1"/>
        <v>1971.333</v>
      </c>
      <c r="I10" s="232">
        <v>60</v>
      </c>
      <c r="J10" s="274">
        <v>12</v>
      </c>
      <c r="K10" s="275">
        <f t="shared" si="2"/>
        <v>18792</v>
      </c>
      <c r="L10" s="275">
        <f t="shared" si="3"/>
        <v>22224.933</v>
      </c>
      <c r="M10" s="276"/>
      <c r="N10" s="255" t="s">
        <v>579</v>
      </c>
      <c r="O10" s="277"/>
    </row>
    <row r="11" s="220" customFormat="1" ht="22.5" customHeight="1" spans="1:15">
      <c r="A11" s="229" t="s">
        <v>577</v>
      </c>
      <c r="B11" s="230">
        <v>1</v>
      </c>
      <c r="C11" s="231">
        <v>26.8</v>
      </c>
      <c r="D11" s="230" t="s">
        <v>17</v>
      </c>
      <c r="E11" s="232">
        <v>56</v>
      </c>
      <c r="F11" s="233">
        <f t="shared" si="0"/>
        <v>1500.8</v>
      </c>
      <c r="G11" s="232">
        <v>76.53</v>
      </c>
      <c r="H11" s="233">
        <f t="shared" si="1"/>
        <v>2051.004</v>
      </c>
      <c r="I11" s="232">
        <v>60</v>
      </c>
      <c r="J11" s="274">
        <v>12</v>
      </c>
      <c r="K11" s="275">
        <f t="shared" si="2"/>
        <v>19296</v>
      </c>
      <c r="L11" s="275">
        <f t="shared" si="3"/>
        <v>22847.804</v>
      </c>
      <c r="M11" s="276"/>
      <c r="N11" s="255" t="s">
        <v>579</v>
      </c>
      <c r="O11" s="277"/>
    </row>
    <row r="12" s="220" customFormat="1" ht="22.5" customHeight="1" spans="1:15">
      <c r="A12" s="229" t="s">
        <v>585</v>
      </c>
      <c r="B12" s="230">
        <v>1</v>
      </c>
      <c r="C12" s="231">
        <v>26.1</v>
      </c>
      <c r="D12" s="230" t="s">
        <v>17</v>
      </c>
      <c r="E12" s="232">
        <v>56</v>
      </c>
      <c r="F12" s="233">
        <f t="shared" si="0"/>
        <v>1461.6</v>
      </c>
      <c r="G12" s="232">
        <v>75.53</v>
      </c>
      <c r="H12" s="233">
        <f t="shared" si="1"/>
        <v>1971.333</v>
      </c>
      <c r="I12" s="232">
        <v>60</v>
      </c>
      <c r="J12" s="274">
        <v>12</v>
      </c>
      <c r="K12" s="275">
        <f t="shared" si="2"/>
        <v>18792</v>
      </c>
      <c r="L12" s="275">
        <f t="shared" si="3"/>
        <v>22224.933</v>
      </c>
      <c r="M12" s="276"/>
      <c r="N12" s="255" t="s">
        <v>579</v>
      </c>
      <c r="O12" s="277"/>
    </row>
    <row r="13" s="220" customFormat="1" ht="22.5" customHeight="1" spans="1:15">
      <c r="A13" s="229" t="s">
        <v>586</v>
      </c>
      <c r="B13" s="230">
        <v>1</v>
      </c>
      <c r="C13" s="231">
        <f>3.9*6.7</f>
        <v>26.13</v>
      </c>
      <c r="D13" s="230" t="s">
        <v>17</v>
      </c>
      <c r="E13" s="232">
        <v>56</v>
      </c>
      <c r="F13" s="233">
        <f t="shared" si="0"/>
        <v>1463.28</v>
      </c>
      <c r="G13" s="232">
        <v>75.53</v>
      </c>
      <c r="H13" s="233">
        <f t="shared" si="1"/>
        <v>1973.5989</v>
      </c>
      <c r="I13" s="232">
        <v>60</v>
      </c>
      <c r="J13" s="274">
        <v>12</v>
      </c>
      <c r="K13" s="275">
        <f t="shared" si="2"/>
        <v>18813.6</v>
      </c>
      <c r="L13" s="275">
        <f t="shared" si="3"/>
        <v>22250.4789</v>
      </c>
      <c r="M13" s="276"/>
      <c r="N13" s="255" t="s">
        <v>579</v>
      </c>
      <c r="O13" s="277"/>
    </row>
    <row r="14" s="220" customFormat="1" ht="22.5" customHeight="1" spans="1:15">
      <c r="A14" s="229" t="s">
        <v>587</v>
      </c>
      <c r="B14" s="230">
        <v>1</v>
      </c>
      <c r="C14" s="231">
        <v>21.1</v>
      </c>
      <c r="D14" s="230" t="s">
        <v>17</v>
      </c>
      <c r="E14" s="232">
        <v>56</v>
      </c>
      <c r="F14" s="233">
        <f t="shared" si="0"/>
        <v>1181.6</v>
      </c>
      <c r="G14" s="232">
        <v>75.53</v>
      </c>
      <c r="H14" s="233">
        <f t="shared" si="1"/>
        <v>1593.683</v>
      </c>
      <c r="I14" s="232">
        <v>60</v>
      </c>
      <c r="J14" s="274">
        <v>12</v>
      </c>
      <c r="K14" s="275">
        <f t="shared" si="2"/>
        <v>15192</v>
      </c>
      <c r="L14" s="275">
        <f t="shared" si="3"/>
        <v>17967.283</v>
      </c>
      <c r="M14" s="276"/>
      <c r="N14" s="255" t="s">
        <v>579</v>
      </c>
      <c r="O14" s="277"/>
    </row>
    <row r="15" s="220" customFormat="1" ht="22.5" customHeight="1" spans="1:15">
      <c r="A15" s="229" t="s">
        <v>588</v>
      </c>
      <c r="B15" s="230">
        <v>1</v>
      </c>
      <c r="C15" s="231">
        <v>34.4</v>
      </c>
      <c r="D15" s="230" t="s">
        <v>17</v>
      </c>
      <c r="E15" s="232">
        <v>56</v>
      </c>
      <c r="F15" s="233">
        <f t="shared" si="0"/>
        <v>1926.4</v>
      </c>
      <c r="G15" s="232">
        <v>75.53</v>
      </c>
      <c r="H15" s="233">
        <f t="shared" si="1"/>
        <v>2598.232</v>
      </c>
      <c r="I15" s="232">
        <v>60</v>
      </c>
      <c r="J15" s="274">
        <v>12</v>
      </c>
      <c r="K15" s="275">
        <f t="shared" si="2"/>
        <v>24768</v>
      </c>
      <c r="L15" s="275">
        <f t="shared" si="3"/>
        <v>29292.632</v>
      </c>
      <c r="M15" s="276"/>
      <c r="N15" s="255" t="s">
        <v>579</v>
      </c>
      <c r="O15" s="277"/>
    </row>
    <row r="16" s="220" customFormat="1" ht="22.5" customHeight="1" spans="1:15">
      <c r="A16" s="229" t="s">
        <v>589</v>
      </c>
      <c r="B16" s="230">
        <v>1</v>
      </c>
      <c r="C16" s="231">
        <v>53.4</v>
      </c>
      <c r="D16" s="230" t="s">
        <v>17</v>
      </c>
      <c r="E16" s="232">
        <v>56</v>
      </c>
      <c r="F16" s="233">
        <f t="shared" si="0"/>
        <v>2990.4</v>
      </c>
      <c r="G16" s="232">
        <v>75.53</v>
      </c>
      <c r="H16" s="233">
        <f t="shared" si="1"/>
        <v>4033.302</v>
      </c>
      <c r="I16" s="232">
        <v>60</v>
      </c>
      <c r="J16" s="274">
        <v>12</v>
      </c>
      <c r="K16" s="275">
        <f t="shared" si="2"/>
        <v>38448</v>
      </c>
      <c r="L16" s="275">
        <f t="shared" si="3"/>
        <v>45471.702</v>
      </c>
      <c r="M16" s="276"/>
      <c r="N16" s="255" t="s">
        <v>579</v>
      </c>
      <c r="O16" s="277"/>
    </row>
    <row r="17" s="220" customFormat="1" ht="22.5" customHeight="1" spans="1:15">
      <c r="A17" s="229" t="s">
        <v>590</v>
      </c>
      <c r="B17" s="230">
        <v>1</v>
      </c>
      <c r="C17" s="231">
        <v>22.4</v>
      </c>
      <c r="D17" s="230" t="s">
        <v>17</v>
      </c>
      <c r="E17" s="232">
        <v>56</v>
      </c>
      <c r="F17" s="233">
        <f t="shared" si="0"/>
        <v>1254.4</v>
      </c>
      <c r="G17" s="232">
        <v>75.53</v>
      </c>
      <c r="H17" s="233">
        <f t="shared" si="1"/>
        <v>1691.872</v>
      </c>
      <c r="I17" s="232">
        <v>60</v>
      </c>
      <c r="J17" s="274">
        <v>12</v>
      </c>
      <c r="K17" s="275">
        <f t="shared" si="2"/>
        <v>16128</v>
      </c>
      <c r="L17" s="275">
        <f t="shared" si="3"/>
        <v>19074.272</v>
      </c>
      <c r="M17" s="276"/>
      <c r="N17" s="255" t="s">
        <v>579</v>
      </c>
      <c r="O17" s="277"/>
    </row>
    <row r="18" s="220" customFormat="1" ht="22.5" customHeight="1" spans="1:15">
      <c r="A18" s="229" t="s">
        <v>591</v>
      </c>
      <c r="B18" s="230">
        <v>1</v>
      </c>
      <c r="C18" s="231">
        <v>14.1</v>
      </c>
      <c r="D18" s="230" t="s">
        <v>17</v>
      </c>
      <c r="E18" s="232">
        <v>56</v>
      </c>
      <c r="F18" s="233">
        <f t="shared" si="0"/>
        <v>789.6</v>
      </c>
      <c r="G18" s="232">
        <v>75.53</v>
      </c>
      <c r="H18" s="233">
        <f t="shared" si="1"/>
        <v>1064.973</v>
      </c>
      <c r="I18" s="232">
        <v>60</v>
      </c>
      <c r="J18" s="274">
        <v>12</v>
      </c>
      <c r="K18" s="275">
        <f t="shared" si="2"/>
        <v>10152</v>
      </c>
      <c r="L18" s="275">
        <f t="shared" si="3"/>
        <v>12006.573</v>
      </c>
      <c r="M18" s="276"/>
      <c r="N18" s="255" t="s">
        <v>579</v>
      </c>
      <c r="O18" s="277"/>
    </row>
    <row r="19" s="220" customFormat="1" ht="22.5" customHeight="1" spans="1:15">
      <c r="A19" s="229" t="s">
        <v>592</v>
      </c>
      <c r="B19" s="230">
        <v>1</v>
      </c>
      <c r="C19" s="231">
        <v>70.2</v>
      </c>
      <c r="D19" s="230" t="s">
        <v>17</v>
      </c>
      <c r="E19" s="232">
        <v>56</v>
      </c>
      <c r="F19" s="233">
        <f t="shared" si="0"/>
        <v>3931.2</v>
      </c>
      <c r="G19" s="232">
        <v>75.53</v>
      </c>
      <c r="H19" s="233">
        <f t="shared" si="1"/>
        <v>5302.206</v>
      </c>
      <c r="I19" s="232">
        <v>60</v>
      </c>
      <c r="J19" s="274">
        <v>12</v>
      </c>
      <c r="K19" s="275">
        <f t="shared" si="2"/>
        <v>50544</v>
      </c>
      <c r="L19" s="275">
        <f t="shared" si="3"/>
        <v>59777.406</v>
      </c>
      <c r="M19" s="276"/>
      <c r="N19" s="255" t="s">
        <v>579</v>
      </c>
      <c r="O19" s="277"/>
    </row>
    <row r="20" s="220" customFormat="1" ht="22.5" customHeight="1" spans="1:15">
      <c r="A20" s="229" t="s">
        <v>593</v>
      </c>
      <c r="B20" s="230">
        <v>1</v>
      </c>
      <c r="C20" s="231">
        <v>12.6</v>
      </c>
      <c r="D20" s="230" t="s">
        <v>17</v>
      </c>
      <c r="E20" s="232">
        <v>56</v>
      </c>
      <c r="F20" s="233">
        <f t="shared" si="0"/>
        <v>705.6</v>
      </c>
      <c r="G20" s="232">
        <v>75.53</v>
      </c>
      <c r="H20" s="233">
        <f t="shared" si="1"/>
        <v>951.678</v>
      </c>
      <c r="I20" s="232">
        <v>60</v>
      </c>
      <c r="J20" s="274">
        <v>12</v>
      </c>
      <c r="K20" s="275">
        <f t="shared" si="2"/>
        <v>9072</v>
      </c>
      <c r="L20" s="275">
        <f t="shared" si="3"/>
        <v>10729.278</v>
      </c>
      <c r="M20" s="276"/>
      <c r="N20" s="255" t="s">
        <v>579</v>
      </c>
      <c r="O20" s="277"/>
    </row>
    <row r="21" s="220" customFormat="1" ht="22.5" customHeight="1" spans="1:15">
      <c r="A21" s="229" t="s">
        <v>594</v>
      </c>
      <c r="B21" s="230">
        <v>1</v>
      </c>
      <c r="C21" s="231">
        <v>20.9</v>
      </c>
      <c r="D21" s="230" t="s">
        <v>17</v>
      </c>
      <c r="E21" s="232">
        <v>56</v>
      </c>
      <c r="F21" s="233">
        <f t="shared" si="0"/>
        <v>1170.4</v>
      </c>
      <c r="G21" s="232">
        <v>75.53</v>
      </c>
      <c r="H21" s="233">
        <f t="shared" si="1"/>
        <v>1578.577</v>
      </c>
      <c r="I21" s="232">
        <v>60</v>
      </c>
      <c r="J21" s="274">
        <v>12</v>
      </c>
      <c r="K21" s="275">
        <f t="shared" si="2"/>
        <v>15048</v>
      </c>
      <c r="L21" s="275">
        <f t="shared" si="3"/>
        <v>17796.977</v>
      </c>
      <c r="M21" s="276"/>
      <c r="N21" s="255" t="s">
        <v>579</v>
      </c>
      <c r="O21" s="277"/>
    </row>
    <row r="22" s="220" customFormat="1" ht="22.5" customHeight="1" spans="1:15">
      <c r="A22" s="229" t="s">
        <v>595</v>
      </c>
      <c r="B22" s="230">
        <v>1</v>
      </c>
      <c r="C22" s="231">
        <v>53.6</v>
      </c>
      <c r="D22" s="230" t="s">
        <v>17</v>
      </c>
      <c r="E22" s="232">
        <v>56</v>
      </c>
      <c r="F22" s="233">
        <f t="shared" si="0"/>
        <v>3001.6</v>
      </c>
      <c r="G22" s="232">
        <v>75.53</v>
      </c>
      <c r="H22" s="233">
        <f t="shared" si="1"/>
        <v>4048.408</v>
      </c>
      <c r="I22" s="232">
        <v>60</v>
      </c>
      <c r="J22" s="274">
        <v>12</v>
      </c>
      <c r="K22" s="275">
        <f t="shared" si="2"/>
        <v>38592</v>
      </c>
      <c r="L22" s="275">
        <f t="shared" si="3"/>
        <v>45642.008</v>
      </c>
      <c r="M22" s="276"/>
      <c r="N22" s="255" t="s">
        <v>579</v>
      </c>
      <c r="O22" s="277"/>
    </row>
    <row r="23" s="220" customFormat="1" ht="22.5" customHeight="1" spans="1:15">
      <c r="A23" s="229" t="s">
        <v>596</v>
      </c>
      <c r="B23" s="230">
        <v>1</v>
      </c>
      <c r="C23" s="231">
        <v>27.6</v>
      </c>
      <c r="D23" s="230" t="s">
        <v>17</v>
      </c>
      <c r="E23" s="232">
        <v>56</v>
      </c>
      <c r="F23" s="233">
        <f t="shared" si="0"/>
        <v>1545.6</v>
      </c>
      <c r="G23" s="232">
        <v>75.53</v>
      </c>
      <c r="H23" s="233">
        <f t="shared" si="1"/>
        <v>2084.628</v>
      </c>
      <c r="I23" s="232">
        <v>60</v>
      </c>
      <c r="J23" s="274">
        <v>12</v>
      </c>
      <c r="K23" s="275">
        <f t="shared" si="2"/>
        <v>19872</v>
      </c>
      <c r="L23" s="275">
        <f t="shared" si="3"/>
        <v>23502.228</v>
      </c>
      <c r="M23" s="276"/>
      <c r="N23" s="255" t="s">
        <v>579</v>
      </c>
      <c r="O23" s="277"/>
    </row>
    <row r="24" s="220" customFormat="1" ht="22.5" customHeight="1" spans="1:15">
      <c r="A24" s="229" t="s">
        <v>597</v>
      </c>
      <c r="B24" s="230">
        <v>1</v>
      </c>
      <c r="C24" s="231">
        <v>21</v>
      </c>
      <c r="D24" s="230" t="s">
        <v>17</v>
      </c>
      <c r="E24" s="232">
        <v>56</v>
      </c>
      <c r="F24" s="233">
        <f t="shared" si="0"/>
        <v>1176</v>
      </c>
      <c r="G24" s="232">
        <v>75.53</v>
      </c>
      <c r="H24" s="233">
        <f t="shared" si="1"/>
        <v>1586.13</v>
      </c>
      <c r="I24" s="232">
        <v>60</v>
      </c>
      <c r="J24" s="274">
        <v>12</v>
      </c>
      <c r="K24" s="275">
        <f t="shared" si="2"/>
        <v>15120</v>
      </c>
      <c r="L24" s="275">
        <f t="shared" si="3"/>
        <v>17882.13</v>
      </c>
      <c r="M24" s="276"/>
      <c r="N24" s="255" t="s">
        <v>579</v>
      </c>
      <c r="O24" s="277"/>
    </row>
    <row r="25" s="220" customFormat="1" ht="22.5" customHeight="1" spans="1:15">
      <c r="A25" s="238" t="s">
        <v>598</v>
      </c>
      <c r="B25" s="232">
        <v>2</v>
      </c>
      <c r="C25" s="232">
        <v>134</v>
      </c>
      <c r="D25" s="232"/>
      <c r="E25" s="232">
        <v>28</v>
      </c>
      <c r="F25" s="233">
        <f t="shared" si="0"/>
        <v>3752</v>
      </c>
      <c r="G25" s="232">
        <v>0</v>
      </c>
      <c r="H25" s="233">
        <f t="shared" si="1"/>
        <v>0</v>
      </c>
      <c r="I25" s="232">
        <v>30</v>
      </c>
      <c r="J25" s="274">
        <v>12</v>
      </c>
      <c r="K25" s="275">
        <f t="shared" si="2"/>
        <v>48240</v>
      </c>
      <c r="L25" s="275">
        <f t="shared" si="3"/>
        <v>51992</v>
      </c>
      <c r="M25" s="276"/>
      <c r="N25" s="255" t="s">
        <v>579</v>
      </c>
      <c r="O25" s="284"/>
    </row>
    <row r="26" s="220" customFormat="1" ht="22.5" customHeight="1" spans="1:15">
      <c r="A26" s="239" t="s">
        <v>599</v>
      </c>
      <c r="B26" s="240">
        <v>1</v>
      </c>
      <c r="C26" s="240">
        <v>75</v>
      </c>
      <c r="D26" s="241" t="s">
        <v>17</v>
      </c>
      <c r="E26" s="232">
        <v>56</v>
      </c>
      <c r="F26" s="82">
        <f t="shared" si="0"/>
        <v>4200</v>
      </c>
      <c r="G26" s="242">
        <v>0</v>
      </c>
      <c r="H26" s="82">
        <f t="shared" si="1"/>
        <v>0</v>
      </c>
      <c r="I26" s="240">
        <v>60</v>
      </c>
      <c r="J26" s="240">
        <v>12</v>
      </c>
      <c r="K26" s="82">
        <f t="shared" si="2"/>
        <v>54000</v>
      </c>
      <c r="L26" s="82">
        <f t="shared" si="3"/>
        <v>58200</v>
      </c>
      <c r="M26" s="276"/>
      <c r="N26" s="285" t="s">
        <v>579</v>
      </c>
      <c r="O26" s="286"/>
    </row>
    <row r="27" s="220" customFormat="1" ht="22.5" customHeight="1" spans="1:15">
      <c r="A27" s="243" t="s">
        <v>497</v>
      </c>
      <c r="B27" s="244"/>
      <c r="C27" s="244">
        <v>600.73</v>
      </c>
      <c r="D27" s="244" t="s">
        <v>31</v>
      </c>
      <c r="E27" s="245">
        <f>56</f>
        <v>56</v>
      </c>
      <c r="F27" s="246">
        <f t="shared" si="0"/>
        <v>33640.88</v>
      </c>
      <c r="G27" s="245">
        <v>75.53</v>
      </c>
      <c r="H27" s="247">
        <f t="shared" si="1"/>
        <v>45373.1369</v>
      </c>
      <c r="I27" s="245">
        <v>60</v>
      </c>
      <c r="J27" s="287">
        <v>12</v>
      </c>
      <c r="K27" s="247">
        <f t="shared" si="2"/>
        <v>432525.6</v>
      </c>
      <c r="L27" s="247">
        <f t="shared" si="3"/>
        <v>511539.6169</v>
      </c>
      <c r="M27" s="276"/>
      <c r="N27" s="255" t="s">
        <v>579</v>
      </c>
      <c r="O27" s="286"/>
    </row>
    <row r="28" s="221" customFormat="1" ht="22.5" customHeight="1" spans="1:15">
      <c r="A28" s="248" t="s">
        <v>23</v>
      </c>
      <c r="B28" s="249"/>
      <c r="C28" s="250"/>
      <c r="D28" s="249"/>
      <c r="E28" s="251"/>
      <c r="F28" s="252">
        <f>SUM(F5:F27)</f>
        <v>74716.46</v>
      </c>
      <c r="G28" s="252"/>
      <c r="H28" s="252">
        <f>SUM(H5:H27)</f>
        <v>90075.365425</v>
      </c>
      <c r="I28" s="252"/>
      <c r="J28" s="252"/>
      <c r="K28" s="252">
        <f>SUM(K5:K27)</f>
        <v>960640.2</v>
      </c>
      <c r="L28" s="252">
        <f>SUM(L5:L27)</f>
        <v>1125432.025425</v>
      </c>
      <c r="M28" s="276"/>
      <c r="N28" s="288" t="s">
        <v>579</v>
      </c>
      <c r="O28" s="289"/>
    </row>
    <row r="29" s="220" customFormat="1" ht="22.5" customHeight="1" spans="1:16">
      <c r="A29" s="229" t="s">
        <v>600</v>
      </c>
      <c r="B29" s="230"/>
      <c r="C29" s="253">
        <v>1093</v>
      </c>
      <c r="D29" s="230" t="s">
        <v>17</v>
      </c>
      <c r="E29" s="232">
        <v>56</v>
      </c>
      <c r="F29" s="233">
        <f>C29*E29</f>
        <v>61208</v>
      </c>
      <c r="G29" s="232">
        <v>75.53</v>
      </c>
      <c r="H29" s="233">
        <f>C29*G29</f>
        <v>82554.29</v>
      </c>
      <c r="I29" s="232">
        <v>60</v>
      </c>
      <c r="J29" s="274">
        <v>12</v>
      </c>
      <c r="K29" s="275">
        <f>C29*I29*J29</f>
        <v>786960</v>
      </c>
      <c r="L29" s="276">
        <f>K29+H29+F29</f>
        <v>930722.29</v>
      </c>
      <c r="M29" s="276"/>
      <c r="N29" s="290" t="s">
        <v>579</v>
      </c>
      <c r="O29" s="291"/>
      <c r="P29" s="292"/>
    </row>
    <row r="30" s="222" customFormat="1" ht="22.5" customHeight="1" spans="1:15">
      <c r="A30" s="248" t="s">
        <v>23</v>
      </c>
      <c r="B30" s="249"/>
      <c r="C30" s="254"/>
      <c r="D30" s="249"/>
      <c r="E30" s="251"/>
      <c r="F30" s="252">
        <f>SUM(F29)</f>
        <v>61208</v>
      </c>
      <c r="G30" s="252"/>
      <c r="H30" s="252">
        <f t="shared" ref="H30:L30" si="4">SUM(H29)</f>
        <v>82554.29</v>
      </c>
      <c r="I30" s="252"/>
      <c r="J30" s="252"/>
      <c r="K30" s="252">
        <f t="shared" si="4"/>
        <v>786960</v>
      </c>
      <c r="L30" s="252">
        <f t="shared" si="4"/>
        <v>930722.29</v>
      </c>
      <c r="M30" s="276"/>
      <c r="N30" s="290" t="s">
        <v>579</v>
      </c>
      <c r="O30" s="289"/>
    </row>
    <row r="31" s="220" customFormat="1" ht="22.5" customHeight="1" spans="1:15">
      <c r="A31" s="229" t="s">
        <v>601</v>
      </c>
      <c r="B31" s="255">
        <v>1</v>
      </c>
      <c r="C31" s="255">
        <v>22</v>
      </c>
      <c r="D31" s="230" t="s">
        <v>17</v>
      </c>
      <c r="E31" s="232">
        <v>56</v>
      </c>
      <c r="F31" s="247">
        <f t="shared" ref="F31:F39" si="5">C31*E31</f>
        <v>1232</v>
      </c>
      <c r="G31" s="232">
        <v>75.53</v>
      </c>
      <c r="H31" s="247">
        <f t="shared" ref="H31:H39" si="6">C31*G31</f>
        <v>1661.66</v>
      </c>
      <c r="I31" s="232">
        <v>60</v>
      </c>
      <c r="J31" s="274">
        <v>12</v>
      </c>
      <c r="K31" s="275">
        <f t="shared" ref="K31:K39" si="7">C31*I31*J31</f>
        <v>15840</v>
      </c>
      <c r="L31" s="275">
        <f t="shared" ref="L31:L39" si="8">K31+H31+F31</f>
        <v>18733.66</v>
      </c>
      <c r="M31" s="276"/>
      <c r="N31" s="290" t="s">
        <v>579</v>
      </c>
      <c r="O31" s="280"/>
    </row>
    <row r="32" s="220" customFormat="1" ht="22.5" customHeight="1" spans="1:15">
      <c r="A32" s="229" t="s">
        <v>602</v>
      </c>
      <c r="B32" s="230">
        <v>1</v>
      </c>
      <c r="C32" s="230">
        <v>56</v>
      </c>
      <c r="D32" s="230" t="s">
        <v>17</v>
      </c>
      <c r="E32" s="232">
        <v>56</v>
      </c>
      <c r="F32" s="247">
        <f t="shared" si="5"/>
        <v>3136</v>
      </c>
      <c r="G32" s="232">
        <v>75.53</v>
      </c>
      <c r="H32" s="247">
        <f t="shared" si="6"/>
        <v>4229.68</v>
      </c>
      <c r="I32" s="232">
        <v>60</v>
      </c>
      <c r="J32" s="274">
        <v>12</v>
      </c>
      <c r="K32" s="275">
        <f t="shared" si="7"/>
        <v>40320</v>
      </c>
      <c r="L32" s="275">
        <f t="shared" si="8"/>
        <v>47685.68</v>
      </c>
      <c r="M32" s="276"/>
      <c r="N32" s="290" t="s">
        <v>579</v>
      </c>
      <c r="O32" s="284"/>
    </row>
    <row r="33" s="220" customFormat="1" ht="22.5" customHeight="1" spans="1:15">
      <c r="A33" s="229" t="s">
        <v>603</v>
      </c>
      <c r="B33" s="230">
        <v>1</v>
      </c>
      <c r="C33" s="230">
        <v>275</v>
      </c>
      <c r="D33" s="230" t="s">
        <v>76</v>
      </c>
      <c r="E33" s="232">
        <v>0</v>
      </c>
      <c r="F33" s="233">
        <f t="shared" si="5"/>
        <v>0</v>
      </c>
      <c r="G33" s="232">
        <v>0</v>
      </c>
      <c r="H33" s="233">
        <f t="shared" si="6"/>
        <v>0</v>
      </c>
      <c r="I33" s="232">
        <v>60</v>
      </c>
      <c r="J33" s="274">
        <v>12</v>
      </c>
      <c r="K33" s="275">
        <f t="shared" si="7"/>
        <v>198000</v>
      </c>
      <c r="L33" s="275">
        <f t="shared" si="8"/>
        <v>198000</v>
      </c>
      <c r="M33" s="276"/>
      <c r="N33" s="290" t="s">
        <v>579</v>
      </c>
      <c r="O33" s="284" t="s">
        <v>40</v>
      </c>
    </row>
    <row r="34" s="220" customFormat="1" ht="22.5" customHeight="1" spans="1:15">
      <c r="A34" s="229" t="s">
        <v>603</v>
      </c>
      <c r="B34" s="230">
        <v>1</v>
      </c>
      <c r="C34" s="230">
        <v>80</v>
      </c>
      <c r="D34" s="230" t="s">
        <v>76</v>
      </c>
      <c r="E34" s="232">
        <v>0</v>
      </c>
      <c r="F34" s="233">
        <f t="shared" si="5"/>
        <v>0</v>
      </c>
      <c r="G34" s="232">
        <v>0</v>
      </c>
      <c r="H34" s="233">
        <f t="shared" si="6"/>
        <v>0</v>
      </c>
      <c r="I34" s="232">
        <v>60</v>
      </c>
      <c r="J34" s="274">
        <v>12</v>
      </c>
      <c r="K34" s="275">
        <f t="shared" si="7"/>
        <v>57600</v>
      </c>
      <c r="L34" s="275">
        <f t="shared" si="8"/>
        <v>57600</v>
      </c>
      <c r="M34" s="276"/>
      <c r="N34" s="290" t="s">
        <v>579</v>
      </c>
      <c r="O34" s="284" t="s">
        <v>40</v>
      </c>
    </row>
    <row r="35" s="220" customFormat="1" ht="22.5" customHeight="1" spans="1:15">
      <c r="A35" s="229" t="s">
        <v>603</v>
      </c>
      <c r="B35" s="230"/>
      <c r="C35" s="230">
        <v>59</v>
      </c>
      <c r="D35" s="230" t="s">
        <v>76</v>
      </c>
      <c r="E35" s="232">
        <v>0</v>
      </c>
      <c r="F35" s="233">
        <f t="shared" si="5"/>
        <v>0</v>
      </c>
      <c r="G35" s="232">
        <v>0</v>
      </c>
      <c r="H35" s="233">
        <f t="shared" si="6"/>
        <v>0</v>
      </c>
      <c r="I35" s="232">
        <v>60</v>
      </c>
      <c r="J35" s="274">
        <v>12</v>
      </c>
      <c r="K35" s="275">
        <f t="shared" si="7"/>
        <v>42480</v>
      </c>
      <c r="L35" s="275">
        <f t="shared" si="8"/>
        <v>42480</v>
      </c>
      <c r="M35" s="276"/>
      <c r="N35" s="290" t="s">
        <v>579</v>
      </c>
      <c r="O35" s="284" t="s">
        <v>40</v>
      </c>
    </row>
    <row r="36" s="220" customFormat="1" ht="22.5" customHeight="1" spans="1:15">
      <c r="A36" s="229" t="s">
        <v>603</v>
      </c>
      <c r="B36" s="230"/>
      <c r="C36" s="230">
        <v>52</v>
      </c>
      <c r="D36" s="230" t="s">
        <v>76</v>
      </c>
      <c r="E36" s="232">
        <v>0</v>
      </c>
      <c r="F36" s="233">
        <f t="shared" si="5"/>
        <v>0</v>
      </c>
      <c r="G36" s="232">
        <v>0</v>
      </c>
      <c r="H36" s="233">
        <f t="shared" si="6"/>
        <v>0</v>
      </c>
      <c r="I36" s="232">
        <v>60</v>
      </c>
      <c r="J36" s="274">
        <v>12</v>
      </c>
      <c r="K36" s="275">
        <f t="shared" si="7"/>
        <v>37440</v>
      </c>
      <c r="L36" s="275">
        <f t="shared" si="8"/>
        <v>37440</v>
      </c>
      <c r="M36" s="276"/>
      <c r="N36" s="290" t="s">
        <v>579</v>
      </c>
      <c r="O36" s="284" t="s">
        <v>40</v>
      </c>
    </row>
    <row r="37" s="220" customFormat="1" ht="22.5" customHeight="1" spans="1:15">
      <c r="A37" s="229" t="s">
        <v>603</v>
      </c>
      <c r="B37" s="230">
        <v>1</v>
      </c>
      <c r="C37" s="230">
        <v>6.75</v>
      </c>
      <c r="D37" s="230" t="s">
        <v>76</v>
      </c>
      <c r="E37" s="232">
        <v>0</v>
      </c>
      <c r="F37" s="233">
        <f t="shared" si="5"/>
        <v>0</v>
      </c>
      <c r="G37" s="232">
        <v>0</v>
      </c>
      <c r="H37" s="233">
        <f t="shared" si="6"/>
        <v>0</v>
      </c>
      <c r="I37" s="232">
        <v>60</v>
      </c>
      <c r="J37" s="274">
        <v>12</v>
      </c>
      <c r="K37" s="275">
        <f t="shared" si="7"/>
        <v>4860</v>
      </c>
      <c r="L37" s="275">
        <f t="shared" si="8"/>
        <v>4860</v>
      </c>
      <c r="M37" s="276"/>
      <c r="N37" s="290" t="s">
        <v>579</v>
      </c>
      <c r="O37" s="284" t="s">
        <v>40</v>
      </c>
    </row>
    <row r="38" s="220" customFormat="1" ht="22.5" customHeight="1" spans="1:15">
      <c r="A38" s="229" t="s">
        <v>603</v>
      </c>
      <c r="B38" s="230"/>
      <c r="C38" s="230">
        <v>654.5</v>
      </c>
      <c r="D38" s="230" t="s">
        <v>76</v>
      </c>
      <c r="E38" s="232">
        <v>0</v>
      </c>
      <c r="F38" s="233">
        <f t="shared" si="5"/>
        <v>0</v>
      </c>
      <c r="G38" s="232">
        <v>0</v>
      </c>
      <c r="H38" s="233">
        <f t="shared" si="6"/>
        <v>0</v>
      </c>
      <c r="I38" s="232">
        <v>60</v>
      </c>
      <c r="J38" s="274">
        <v>12</v>
      </c>
      <c r="K38" s="275">
        <f t="shared" si="7"/>
        <v>471240</v>
      </c>
      <c r="L38" s="275">
        <f t="shared" si="8"/>
        <v>471240</v>
      </c>
      <c r="M38" s="276"/>
      <c r="N38" s="290" t="s">
        <v>579</v>
      </c>
      <c r="O38" s="284" t="s">
        <v>40</v>
      </c>
    </row>
    <row r="39" s="220" customFormat="1" ht="22.5" customHeight="1" spans="1:15">
      <c r="A39" s="229" t="s">
        <v>564</v>
      </c>
      <c r="B39" s="230"/>
      <c r="C39" s="230">
        <v>55</v>
      </c>
      <c r="D39" s="230"/>
      <c r="E39" s="232">
        <v>0</v>
      </c>
      <c r="F39" s="233">
        <f t="shared" si="5"/>
        <v>0</v>
      </c>
      <c r="G39" s="232">
        <v>0</v>
      </c>
      <c r="H39" s="233">
        <f t="shared" si="6"/>
        <v>0</v>
      </c>
      <c r="I39" s="232">
        <v>60</v>
      </c>
      <c r="J39" s="274">
        <v>12</v>
      </c>
      <c r="K39" s="275">
        <f t="shared" si="7"/>
        <v>39600</v>
      </c>
      <c r="L39" s="275">
        <f t="shared" si="8"/>
        <v>39600</v>
      </c>
      <c r="M39" s="276"/>
      <c r="N39" s="290" t="s">
        <v>579</v>
      </c>
      <c r="O39" s="284" t="s">
        <v>40</v>
      </c>
    </row>
    <row r="40" s="220" customFormat="1" ht="22.5" customHeight="1" spans="1:15">
      <c r="A40" s="256" t="s">
        <v>23</v>
      </c>
      <c r="B40" s="257"/>
      <c r="C40" s="257"/>
      <c r="D40" s="257"/>
      <c r="E40" s="258"/>
      <c r="F40" s="259">
        <f>SUM(F31:F39)</f>
        <v>4368</v>
      </c>
      <c r="G40" s="259"/>
      <c r="H40" s="259">
        <f>SUM(H31:H39)</f>
        <v>5891.34</v>
      </c>
      <c r="I40" s="259"/>
      <c r="J40" s="259"/>
      <c r="K40" s="259">
        <f>SUM(K31:K39)</f>
        <v>907380</v>
      </c>
      <c r="L40" s="259">
        <f>SUM(L31:L39)</f>
        <v>917639.34</v>
      </c>
      <c r="M40" s="276"/>
      <c r="N40" s="290" t="s">
        <v>579</v>
      </c>
      <c r="O40" s="293"/>
    </row>
    <row r="41" ht="29.25" customHeight="1" spans="1:15">
      <c r="A41" s="260" t="s">
        <v>184</v>
      </c>
      <c r="B41" s="261"/>
      <c r="C41" s="262"/>
      <c r="D41" s="261"/>
      <c r="E41" s="261"/>
      <c r="F41" s="263">
        <f>F28+F30+F40</f>
        <v>140292.46</v>
      </c>
      <c r="G41" s="263"/>
      <c r="H41" s="263">
        <f>H4+H28+H30+H40</f>
        <v>178520.995425</v>
      </c>
      <c r="I41" s="263"/>
      <c r="J41" s="263"/>
      <c r="K41" s="263">
        <f t="shared" ref="H41:L41" si="9">K28+K30+K40</f>
        <v>2654980.2</v>
      </c>
      <c r="L41" s="263">
        <f t="shared" si="9"/>
        <v>2973793.655425</v>
      </c>
      <c r="M41" s="294"/>
      <c r="N41" s="295"/>
      <c r="O41" s="296"/>
    </row>
    <row r="42" ht="18.75" customHeight="1" spans="1:16">
      <c r="A42" s="264" t="s">
        <v>185</v>
      </c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97"/>
      <c r="N42" s="264"/>
      <c r="O42" s="264"/>
      <c r="P42" s="298"/>
    </row>
    <row r="43" s="64" customFormat="1" ht="23.25" customHeight="1" spans="1:15">
      <c r="A43" s="64" t="s">
        <v>186</v>
      </c>
      <c r="B43" s="265"/>
      <c r="C43" s="265"/>
      <c r="D43" s="265"/>
      <c r="E43" s="265"/>
      <c r="F43" s="266"/>
      <c r="G43" s="265"/>
      <c r="H43" s="266"/>
      <c r="I43" s="265"/>
      <c r="J43" s="265"/>
      <c r="K43" s="266"/>
      <c r="L43" s="266"/>
      <c r="M43" s="299"/>
      <c r="N43" s="265"/>
      <c r="O43" s="265"/>
    </row>
    <row r="45" ht="33.95" customHeight="1" spans="1:10">
      <c r="A45" s="223" t="s">
        <v>604</v>
      </c>
      <c r="D45" s="267" t="s">
        <v>187</v>
      </c>
      <c r="E45" s="267"/>
      <c r="F45" s="225">
        <f>F41-F46-F47</f>
        <v>131724.46</v>
      </c>
      <c r="G45" s="268" t="s">
        <v>188</v>
      </c>
      <c r="H45" s="268"/>
      <c r="I45" s="300">
        <f>H41-I46</f>
        <v>172629.655425</v>
      </c>
      <c r="J45" s="300"/>
    </row>
    <row r="46" ht="26.25" customHeight="1" spans="4:10">
      <c r="D46" s="267" t="s">
        <v>316</v>
      </c>
      <c r="E46" s="267"/>
      <c r="F46" s="225">
        <f>F31+F32</f>
        <v>4368</v>
      </c>
      <c r="G46" s="268" t="s">
        <v>538</v>
      </c>
      <c r="H46" s="268"/>
      <c r="I46" s="301">
        <f>H31+H32</f>
        <v>5891.34</v>
      </c>
      <c r="J46" s="301"/>
    </row>
    <row r="47" ht="33" customHeight="1" spans="4:6">
      <c r="D47" s="269" t="s">
        <v>189</v>
      </c>
      <c r="F47" s="225">
        <f>F26</f>
        <v>4200</v>
      </c>
    </row>
    <row r="48" ht="26.25" customHeight="1" spans="1:15">
      <c r="A48" s="270" t="s">
        <v>605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</row>
    <row r="49" ht="26.25" customHeight="1" spans="1:1">
      <c r="A49" s="271"/>
    </row>
    <row r="50" ht="26.25" customHeight="1"/>
    <row r="51" ht="26.25" customHeight="1"/>
    <row r="52" ht="26.25" customHeight="1"/>
    <row r="53" ht="26.25" customHeight="1"/>
    <row r="54" ht="26.25" customHeight="1"/>
  </sheetData>
  <mergeCells count="7">
    <mergeCell ref="A1:O1"/>
    <mergeCell ref="A42:O42"/>
    <mergeCell ref="G45:H45"/>
    <mergeCell ref="I45:J45"/>
    <mergeCell ref="G46:H46"/>
    <mergeCell ref="I46:J46"/>
    <mergeCell ref="A48:O48"/>
  </mergeCells>
  <pageMargins left="0.748031496062992" right="0.196850393700787" top="0.511811023622047" bottom="0.551181102362205" header="0.31496062992126" footer="0.433070866141732"/>
  <pageSetup paperSize="9" scale="82" orientation="landscape" horizontalDpi="1200" verticalDpi="1200"/>
  <headerFooter alignWithMargins="0"/>
  <ignoredErrors>
    <ignoredError sqref="L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22" workbookViewId="0">
      <selection activeCell="F22" sqref="F22:K22"/>
    </sheetView>
  </sheetViews>
  <sheetFormatPr defaultColWidth="8.625" defaultRowHeight="16.5"/>
  <cols>
    <col min="1" max="1" width="8.625" style="178"/>
    <col min="2" max="2" width="5.25" style="178" customWidth="1"/>
    <col min="3" max="3" width="6.5" style="178" customWidth="1"/>
    <col min="4" max="4" width="8.625" style="178"/>
    <col min="5" max="5" width="5.875" style="178" customWidth="1"/>
    <col min="6" max="6" width="9.875" style="179" customWidth="1"/>
    <col min="7" max="7" width="6.25" style="178" customWidth="1"/>
    <col min="8" max="8" width="8" style="179" customWidth="1"/>
    <col min="9" max="9" width="7.25" style="178" customWidth="1"/>
    <col min="10" max="10" width="6.75" style="178" customWidth="1"/>
    <col min="11" max="11" width="10.5" style="179" customWidth="1"/>
    <col min="12" max="12" width="11.25" style="179" customWidth="1"/>
    <col min="13" max="13" width="12.375" style="180" customWidth="1"/>
    <col min="14" max="14" width="10.625" style="178" customWidth="1"/>
    <col min="15" max="15" width="9.625" style="178" customWidth="1"/>
    <col min="16" max="16384" width="8.625" style="2"/>
  </cols>
  <sheetData>
    <row r="1" ht="24.75" customHeight="1" spans="1:15">
      <c r="A1" s="181" t="s">
        <v>606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ht="93" customHeight="1" spans="1:1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35" t="s">
        <v>13</v>
      </c>
      <c r="N2" s="36" t="s">
        <v>14</v>
      </c>
      <c r="O2" s="37" t="s">
        <v>15</v>
      </c>
    </row>
    <row r="3" s="175" customFormat="1" ht="21" customHeight="1" spans="1:15">
      <c r="A3" s="182" t="s">
        <v>607</v>
      </c>
      <c r="B3" s="182">
        <v>1</v>
      </c>
      <c r="C3" s="182">
        <v>22</v>
      </c>
      <c r="D3" s="182" t="s">
        <v>17</v>
      </c>
      <c r="E3" s="182">
        <v>0</v>
      </c>
      <c r="F3" s="183">
        <f>C3*E3</f>
        <v>0</v>
      </c>
      <c r="G3" s="182">
        <v>0</v>
      </c>
      <c r="H3" s="183">
        <f>G3*C3</f>
        <v>0</v>
      </c>
      <c r="I3" s="182">
        <v>0</v>
      </c>
      <c r="J3" s="182">
        <v>0</v>
      </c>
      <c r="K3" s="183">
        <f>C3*I3*J3</f>
        <v>0</v>
      </c>
      <c r="L3" s="183">
        <f>F3+H3+K3</f>
        <v>0</v>
      </c>
      <c r="M3" s="204"/>
      <c r="N3" s="182" t="s">
        <v>22</v>
      </c>
      <c r="O3" s="205"/>
    </row>
    <row r="4" s="175" customFormat="1" ht="21" customHeight="1" spans="1:15">
      <c r="A4" s="184" t="s">
        <v>23</v>
      </c>
      <c r="B4" s="185"/>
      <c r="C4" s="185"/>
      <c r="D4" s="185"/>
      <c r="E4" s="185"/>
      <c r="F4" s="186"/>
      <c r="G4" s="185"/>
      <c r="H4" s="186"/>
      <c r="I4" s="185"/>
      <c r="J4" s="185"/>
      <c r="K4" s="186"/>
      <c r="L4" s="186"/>
      <c r="M4" s="204"/>
      <c r="N4" s="182"/>
      <c r="O4" s="205"/>
    </row>
    <row r="5" s="175" customFormat="1" ht="21" customHeight="1" spans="1:15">
      <c r="A5" s="187" t="s">
        <v>608</v>
      </c>
      <c r="B5" s="187">
        <v>1</v>
      </c>
      <c r="C5" s="187">
        <v>22</v>
      </c>
      <c r="D5" s="187" t="s">
        <v>17</v>
      </c>
      <c r="E5" s="182">
        <v>56</v>
      </c>
      <c r="F5" s="183">
        <f t="shared" ref="F5:F10" si="0">C5*E5</f>
        <v>1232</v>
      </c>
      <c r="G5" s="182">
        <v>0</v>
      </c>
      <c r="H5" s="183">
        <f t="shared" ref="H5:H10" si="1">G5*C5</f>
        <v>0</v>
      </c>
      <c r="I5" s="182">
        <v>60</v>
      </c>
      <c r="J5" s="182">
        <v>12</v>
      </c>
      <c r="K5" s="183">
        <f t="shared" ref="K5:K10" si="2">C5*I5*J5</f>
        <v>15840</v>
      </c>
      <c r="L5" s="183">
        <f t="shared" ref="L5:L10" si="3">F5+H5+K5</f>
        <v>17072</v>
      </c>
      <c r="M5" s="204"/>
      <c r="N5" s="182" t="s">
        <v>609</v>
      </c>
      <c r="O5" s="206"/>
    </row>
    <row r="6" s="175" customFormat="1" ht="21" customHeight="1" spans="1:15">
      <c r="A6" s="182" t="s">
        <v>610</v>
      </c>
      <c r="B6" s="182">
        <v>2</v>
      </c>
      <c r="C6" s="182">
        <v>44</v>
      </c>
      <c r="D6" s="182" t="s">
        <v>17</v>
      </c>
      <c r="E6" s="182">
        <v>56</v>
      </c>
      <c r="F6" s="183">
        <f t="shared" si="0"/>
        <v>2464</v>
      </c>
      <c r="G6" s="182">
        <v>0</v>
      </c>
      <c r="H6" s="183">
        <f t="shared" si="1"/>
        <v>0</v>
      </c>
      <c r="I6" s="182">
        <v>60</v>
      </c>
      <c r="J6" s="182">
        <v>12</v>
      </c>
      <c r="K6" s="183">
        <f t="shared" si="2"/>
        <v>31680</v>
      </c>
      <c r="L6" s="183">
        <f t="shared" si="3"/>
        <v>34144</v>
      </c>
      <c r="M6" s="204"/>
      <c r="N6" s="182" t="s">
        <v>609</v>
      </c>
      <c r="O6" s="205"/>
    </row>
    <row r="7" s="175" customFormat="1" ht="21" customHeight="1" spans="1:15">
      <c r="A7" s="187" t="s">
        <v>611</v>
      </c>
      <c r="B7" s="187">
        <v>2</v>
      </c>
      <c r="C7" s="187">
        <v>44</v>
      </c>
      <c r="D7" s="187" t="s">
        <v>17</v>
      </c>
      <c r="E7" s="182">
        <v>56</v>
      </c>
      <c r="F7" s="183">
        <f t="shared" si="0"/>
        <v>2464</v>
      </c>
      <c r="G7" s="182">
        <v>0</v>
      </c>
      <c r="H7" s="183">
        <f t="shared" si="1"/>
        <v>0</v>
      </c>
      <c r="I7" s="182">
        <v>60</v>
      </c>
      <c r="J7" s="182">
        <v>12</v>
      </c>
      <c r="K7" s="183">
        <f t="shared" si="2"/>
        <v>31680</v>
      </c>
      <c r="L7" s="183">
        <f t="shared" si="3"/>
        <v>34144</v>
      </c>
      <c r="M7" s="204"/>
      <c r="N7" s="182" t="s">
        <v>609</v>
      </c>
      <c r="O7" s="206"/>
    </row>
    <row r="8" s="175" customFormat="1" ht="21" customHeight="1" spans="1:15">
      <c r="A8" s="182" t="s">
        <v>612</v>
      </c>
      <c r="B8" s="182">
        <v>1</v>
      </c>
      <c r="C8" s="182">
        <v>22</v>
      </c>
      <c r="D8" s="182" t="s">
        <v>17</v>
      </c>
      <c r="E8" s="182">
        <v>56</v>
      </c>
      <c r="F8" s="183">
        <f t="shared" si="0"/>
        <v>1232</v>
      </c>
      <c r="G8" s="182">
        <v>0</v>
      </c>
      <c r="H8" s="183">
        <f t="shared" si="1"/>
        <v>0</v>
      </c>
      <c r="I8" s="182">
        <v>60</v>
      </c>
      <c r="J8" s="182">
        <v>12</v>
      </c>
      <c r="K8" s="183">
        <f t="shared" si="2"/>
        <v>15840</v>
      </c>
      <c r="L8" s="183">
        <f t="shared" si="3"/>
        <v>17072</v>
      </c>
      <c r="M8" s="204"/>
      <c r="N8" s="182" t="s">
        <v>609</v>
      </c>
      <c r="O8" s="205"/>
    </row>
    <row r="9" s="175" customFormat="1" ht="21" customHeight="1" spans="1:15">
      <c r="A9" s="188" t="s">
        <v>564</v>
      </c>
      <c r="B9" s="187"/>
      <c r="C9" s="187">
        <v>20</v>
      </c>
      <c r="D9" s="182" t="s">
        <v>76</v>
      </c>
      <c r="E9" s="189">
        <v>0</v>
      </c>
      <c r="F9" s="183">
        <f t="shared" si="0"/>
        <v>0</v>
      </c>
      <c r="G9" s="182">
        <v>0</v>
      </c>
      <c r="H9" s="183">
        <f t="shared" si="1"/>
        <v>0</v>
      </c>
      <c r="I9" s="182">
        <v>60</v>
      </c>
      <c r="J9" s="182">
        <v>12</v>
      </c>
      <c r="K9" s="183">
        <f t="shared" si="2"/>
        <v>14400</v>
      </c>
      <c r="L9" s="183">
        <f t="shared" si="3"/>
        <v>14400</v>
      </c>
      <c r="M9" s="204"/>
      <c r="N9" s="182" t="s">
        <v>609</v>
      </c>
      <c r="O9" s="207" t="s">
        <v>40</v>
      </c>
    </row>
    <row r="10" s="175" customFormat="1" ht="21" customHeight="1" spans="1:15">
      <c r="A10" s="182" t="s">
        <v>613</v>
      </c>
      <c r="B10" s="182"/>
      <c r="C10" s="182">
        <v>60</v>
      </c>
      <c r="D10" s="182" t="s">
        <v>76</v>
      </c>
      <c r="E10" s="189">
        <v>0</v>
      </c>
      <c r="F10" s="183">
        <f t="shared" si="0"/>
        <v>0</v>
      </c>
      <c r="G10" s="182">
        <v>0</v>
      </c>
      <c r="H10" s="183">
        <f t="shared" si="1"/>
        <v>0</v>
      </c>
      <c r="I10" s="182">
        <v>60</v>
      </c>
      <c r="J10" s="182">
        <v>12</v>
      </c>
      <c r="K10" s="183">
        <f t="shared" si="2"/>
        <v>43200</v>
      </c>
      <c r="L10" s="183">
        <f t="shared" si="3"/>
        <v>43200</v>
      </c>
      <c r="M10" s="204"/>
      <c r="N10" s="182"/>
      <c r="O10" s="207"/>
    </row>
    <row r="11" s="175" customFormat="1" ht="21" customHeight="1" spans="1:15">
      <c r="A11" s="184" t="s">
        <v>23</v>
      </c>
      <c r="B11" s="184"/>
      <c r="C11" s="184"/>
      <c r="D11" s="184"/>
      <c r="E11" s="184"/>
      <c r="F11" s="190">
        <f>SUM(F5:F10)</f>
        <v>7392</v>
      </c>
      <c r="G11" s="184"/>
      <c r="H11" s="190"/>
      <c r="I11" s="184"/>
      <c r="J11" s="184"/>
      <c r="K11" s="190">
        <f>SUM(K5:K10)</f>
        <v>152640</v>
      </c>
      <c r="L11" s="190">
        <f>SUM(L5:L10)</f>
        <v>160032</v>
      </c>
      <c r="M11" s="204"/>
      <c r="N11" s="208" t="s">
        <v>609</v>
      </c>
      <c r="O11" s="205"/>
    </row>
    <row r="12" s="175" customFormat="1" ht="21" customHeight="1" spans="1:15">
      <c r="A12" s="182" t="s">
        <v>613</v>
      </c>
      <c r="B12" s="182"/>
      <c r="C12" s="182">
        <v>80</v>
      </c>
      <c r="D12" s="182" t="s">
        <v>76</v>
      </c>
      <c r="E12" s="189">
        <v>0</v>
      </c>
      <c r="F12" s="183">
        <f t="shared" ref="F12:F18" si="4">C12*E12</f>
        <v>0</v>
      </c>
      <c r="G12" s="182">
        <v>0</v>
      </c>
      <c r="H12" s="183">
        <f>G12*C12</f>
        <v>0</v>
      </c>
      <c r="I12" s="182">
        <v>60</v>
      </c>
      <c r="J12" s="182">
        <v>12</v>
      </c>
      <c r="K12" s="183">
        <f t="shared" ref="K12:K18" si="5">C12*I12*J12</f>
        <v>57600</v>
      </c>
      <c r="L12" s="183">
        <f>F12+H12+K12</f>
        <v>57600</v>
      </c>
      <c r="M12" s="209"/>
      <c r="N12" s="182"/>
      <c r="O12" s="207"/>
    </row>
    <row r="13" s="176" customFormat="1" ht="21" customHeight="1" spans="1:15">
      <c r="A13" s="191" t="s">
        <v>23</v>
      </c>
      <c r="B13" s="191"/>
      <c r="C13" s="191"/>
      <c r="D13" s="192"/>
      <c r="E13" s="193"/>
      <c r="F13" s="194">
        <f>SUM(F12:F12)</f>
        <v>0</v>
      </c>
      <c r="G13" s="195"/>
      <c r="H13" s="194"/>
      <c r="I13" s="195"/>
      <c r="J13" s="195"/>
      <c r="K13" s="194">
        <f>SUM(K12:K12)</f>
        <v>57600</v>
      </c>
      <c r="L13" s="194">
        <f>SUM(L12:L12)</f>
        <v>57600</v>
      </c>
      <c r="M13" s="209"/>
      <c r="N13" s="208" t="s">
        <v>609</v>
      </c>
      <c r="O13" s="210"/>
    </row>
    <row r="14" s="175" customFormat="1" ht="18.75" customHeight="1" spans="1:15">
      <c r="A14" s="182" t="s">
        <v>613</v>
      </c>
      <c r="B14" s="182"/>
      <c r="C14" s="182">
        <v>80</v>
      </c>
      <c r="D14" s="182" t="s">
        <v>76</v>
      </c>
      <c r="E14" s="189">
        <v>0</v>
      </c>
      <c r="F14" s="183">
        <f t="shared" si="4"/>
        <v>0</v>
      </c>
      <c r="G14" s="182">
        <v>0</v>
      </c>
      <c r="H14" s="183">
        <f>G14*C14</f>
        <v>0</v>
      </c>
      <c r="I14" s="182">
        <v>60</v>
      </c>
      <c r="J14" s="182">
        <v>12</v>
      </c>
      <c r="K14" s="183">
        <f t="shared" si="5"/>
        <v>57600</v>
      </c>
      <c r="L14" s="183">
        <f>F14+H14+K14</f>
        <v>57600</v>
      </c>
      <c r="M14" s="204"/>
      <c r="N14" s="182" t="s">
        <v>609</v>
      </c>
      <c r="O14" s="207" t="s">
        <v>40</v>
      </c>
    </row>
    <row r="15" s="175" customFormat="1" ht="18.75" customHeight="1" spans="1:15">
      <c r="A15" s="182" t="s">
        <v>65</v>
      </c>
      <c r="B15" s="182">
        <v>1</v>
      </c>
      <c r="C15" s="182">
        <v>23</v>
      </c>
      <c r="D15" s="196"/>
      <c r="E15" s="189">
        <v>0</v>
      </c>
      <c r="F15" s="183">
        <f t="shared" si="4"/>
        <v>0</v>
      </c>
      <c r="G15" s="189">
        <v>0</v>
      </c>
      <c r="H15" s="183">
        <f>C15*G15</f>
        <v>0</v>
      </c>
      <c r="I15" s="189">
        <v>20</v>
      </c>
      <c r="J15" s="182">
        <v>12</v>
      </c>
      <c r="K15" s="183">
        <f t="shared" si="5"/>
        <v>5520</v>
      </c>
      <c r="L15" s="183">
        <f>K15+H15+F15</f>
        <v>5520</v>
      </c>
      <c r="M15" s="204"/>
      <c r="N15" s="182" t="s">
        <v>609</v>
      </c>
      <c r="O15" s="211"/>
    </row>
    <row r="16" s="175" customFormat="1" ht="18.75" customHeight="1" spans="1:15">
      <c r="A16" s="182" t="s">
        <v>65</v>
      </c>
      <c r="B16" s="182">
        <v>1</v>
      </c>
      <c r="C16" s="182">
        <v>23</v>
      </c>
      <c r="D16" s="196"/>
      <c r="E16" s="189">
        <v>0</v>
      </c>
      <c r="F16" s="183">
        <f t="shared" si="4"/>
        <v>0</v>
      </c>
      <c r="G16" s="189">
        <v>0</v>
      </c>
      <c r="H16" s="183">
        <f>C16*G16</f>
        <v>0</v>
      </c>
      <c r="I16" s="189">
        <v>20</v>
      </c>
      <c r="J16" s="182">
        <v>12</v>
      </c>
      <c r="K16" s="183">
        <f t="shared" si="5"/>
        <v>5520</v>
      </c>
      <c r="L16" s="183">
        <f>K16+H16+F16</f>
        <v>5520</v>
      </c>
      <c r="M16" s="204"/>
      <c r="N16" s="182" t="s">
        <v>609</v>
      </c>
      <c r="O16" s="211"/>
    </row>
    <row r="17" s="177" customFormat="1" ht="18.75" customHeight="1" spans="1:15">
      <c r="A17" s="187" t="s">
        <v>614</v>
      </c>
      <c r="B17" s="187">
        <v>2</v>
      </c>
      <c r="C17" s="187">
        <v>44</v>
      </c>
      <c r="D17" s="187" t="s">
        <v>17</v>
      </c>
      <c r="E17" s="182">
        <v>56</v>
      </c>
      <c r="F17" s="183">
        <f t="shared" si="4"/>
        <v>2464</v>
      </c>
      <c r="G17" s="182">
        <v>0</v>
      </c>
      <c r="H17" s="183">
        <f t="shared" ref="H17:H21" si="6">G17*C17</f>
        <v>0</v>
      </c>
      <c r="I17" s="182">
        <v>60</v>
      </c>
      <c r="J17" s="182">
        <v>12</v>
      </c>
      <c r="K17" s="183">
        <f t="shared" si="5"/>
        <v>31680</v>
      </c>
      <c r="L17" s="183">
        <f>F17+H17+K17</f>
        <v>34144</v>
      </c>
      <c r="M17" s="204"/>
      <c r="N17" s="182" t="s">
        <v>609</v>
      </c>
      <c r="O17" s="212"/>
    </row>
    <row r="18" s="175" customFormat="1" ht="18.75" customHeight="1" spans="1:15">
      <c r="A18" s="187" t="s">
        <v>615</v>
      </c>
      <c r="B18" s="187">
        <v>1</v>
      </c>
      <c r="C18" s="187">
        <v>22</v>
      </c>
      <c r="D18" s="187" t="s">
        <v>17</v>
      </c>
      <c r="E18" s="182">
        <v>56</v>
      </c>
      <c r="F18" s="183">
        <f t="shared" si="4"/>
        <v>1232</v>
      </c>
      <c r="G18" s="182">
        <v>0</v>
      </c>
      <c r="H18" s="183">
        <f t="shared" si="6"/>
        <v>0</v>
      </c>
      <c r="I18" s="182">
        <v>60</v>
      </c>
      <c r="J18" s="182">
        <v>12</v>
      </c>
      <c r="K18" s="183">
        <f t="shared" si="5"/>
        <v>15840</v>
      </c>
      <c r="L18" s="183">
        <f>F18+H18+K18</f>
        <v>17072</v>
      </c>
      <c r="M18" s="204"/>
      <c r="N18" s="182" t="s">
        <v>609</v>
      </c>
      <c r="O18" s="212"/>
    </row>
    <row r="19" ht="18.75" customHeight="1" spans="1:15">
      <c r="A19" s="184" t="s">
        <v>23</v>
      </c>
      <c r="B19" s="197"/>
      <c r="C19" s="197"/>
      <c r="D19" s="197"/>
      <c r="E19" s="198"/>
      <c r="F19" s="199">
        <f>SUM(F15:F18)</f>
        <v>3696</v>
      </c>
      <c r="G19" s="200"/>
      <c r="H19" s="199">
        <f>SUM(H15:H18)</f>
        <v>0</v>
      </c>
      <c r="I19" s="200"/>
      <c r="J19" s="198"/>
      <c r="K19" s="199">
        <f>SUM(K14:K18)</f>
        <v>116160</v>
      </c>
      <c r="L19" s="199">
        <f>SUM(L14:L18)</f>
        <v>119856</v>
      </c>
      <c r="M19" s="204"/>
      <c r="N19" s="208" t="s">
        <v>609</v>
      </c>
      <c r="O19" s="213"/>
    </row>
    <row r="20" ht="18.75" customHeight="1" spans="1:15">
      <c r="A20" s="187" t="s">
        <v>616</v>
      </c>
      <c r="B20" s="187">
        <v>1</v>
      </c>
      <c r="C20" s="187">
        <v>61.56</v>
      </c>
      <c r="D20" s="187" t="s">
        <v>27</v>
      </c>
      <c r="E20" s="182">
        <v>0</v>
      </c>
      <c r="F20" s="183">
        <f>C20*E20</f>
        <v>0</v>
      </c>
      <c r="G20" s="182">
        <v>0</v>
      </c>
      <c r="H20" s="183">
        <f t="shared" si="6"/>
        <v>0</v>
      </c>
      <c r="I20" s="182">
        <v>60</v>
      </c>
      <c r="J20" s="182">
        <v>12</v>
      </c>
      <c r="K20" s="183">
        <f>C20*I20*J20</f>
        <v>44323.2</v>
      </c>
      <c r="L20" s="183">
        <f>F20+H20+K20</f>
        <v>44323.2</v>
      </c>
      <c r="M20" s="204"/>
      <c r="N20" s="182" t="s">
        <v>609</v>
      </c>
      <c r="O20" s="212" t="s">
        <v>617</v>
      </c>
    </row>
    <row r="21" ht="18.75" customHeight="1" spans="1:15">
      <c r="A21" s="184" t="s">
        <v>23</v>
      </c>
      <c r="B21" s="201"/>
      <c r="C21" s="201"/>
      <c r="D21" s="201"/>
      <c r="E21" s="201"/>
      <c r="F21" s="183">
        <f>C21*E21</f>
        <v>0</v>
      </c>
      <c r="G21" s="182">
        <v>0</v>
      </c>
      <c r="H21" s="183">
        <f t="shared" si="6"/>
        <v>0</v>
      </c>
      <c r="I21" s="201"/>
      <c r="J21" s="201"/>
      <c r="K21" s="214">
        <f>SUM(K20:K20)</f>
        <v>44323.2</v>
      </c>
      <c r="L21" s="214">
        <f>SUM(L20:L20)</f>
        <v>44323.2</v>
      </c>
      <c r="M21" s="204"/>
      <c r="N21" s="182" t="s">
        <v>609</v>
      </c>
      <c r="O21" s="215"/>
    </row>
    <row r="22" ht="18.75" customHeight="1" spans="1:15">
      <c r="A22" s="202" t="s">
        <v>184</v>
      </c>
      <c r="B22" s="202"/>
      <c r="C22" s="202"/>
      <c r="D22" s="202"/>
      <c r="E22" s="202"/>
      <c r="F22" s="203">
        <f>F4+F11+F13+F19+F21</f>
        <v>11088</v>
      </c>
      <c r="G22" s="203">
        <f t="shared" ref="G22:L22" si="7">G4+G11+G13+G19+G21</f>
        <v>0</v>
      </c>
      <c r="H22" s="203">
        <f t="shared" si="7"/>
        <v>0</v>
      </c>
      <c r="I22" s="203">
        <f t="shared" si="7"/>
        <v>0</v>
      </c>
      <c r="J22" s="203">
        <f t="shared" si="7"/>
        <v>0</v>
      </c>
      <c r="K22" s="203">
        <f t="shared" si="7"/>
        <v>370723.2</v>
      </c>
      <c r="L22" s="203">
        <f t="shared" si="7"/>
        <v>381811.2</v>
      </c>
      <c r="M22" s="216"/>
      <c r="N22" s="217"/>
      <c r="O22" s="218"/>
    </row>
    <row r="23" ht="18.75" customHeight="1" spans="1:15">
      <c r="A23" s="34" t="s">
        <v>185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="66" customFormat="1" ht="21.75" customHeight="1" spans="1:15">
      <c r="A24" s="66" t="s">
        <v>186</v>
      </c>
      <c r="B24" s="127"/>
      <c r="C24" s="127"/>
      <c r="D24" s="127"/>
      <c r="E24" s="127"/>
      <c r="F24" s="128"/>
      <c r="G24" s="127"/>
      <c r="H24" s="128"/>
      <c r="I24" s="127"/>
      <c r="J24" s="127"/>
      <c r="K24" s="128"/>
      <c r="L24" s="128"/>
      <c r="M24" s="219" t="s">
        <v>618</v>
      </c>
      <c r="N24" s="127"/>
      <c r="O24" s="127"/>
    </row>
  </sheetData>
  <autoFilter ref="A2:O24">
    <extLst/>
  </autoFilter>
  <sortState ref="A3:R13">
    <sortCondition ref="A3:A13"/>
  </sortState>
  <mergeCells count="2">
    <mergeCell ref="A1:O1"/>
    <mergeCell ref="A23:O23"/>
  </mergeCells>
  <pageMargins left="0.748031496062992" right="0.15748031496063" top="0.511811023622047" bottom="0.354330708661417" header="0.31496062992126" footer="0.236220472440945"/>
  <pageSetup paperSize="9" scale="78" orientation="landscape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semi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材料开放室</vt:lpstr>
      <vt:lpstr>超晶格</vt:lpstr>
      <vt:lpstr>高速电路与神经网络</vt:lpstr>
      <vt:lpstr>光电系统</vt:lpstr>
      <vt:lpstr>光电子研发中心</vt:lpstr>
      <vt:lpstr>集成中心</vt:lpstr>
      <vt:lpstr>工程中心</vt:lpstr>
      <vt:lpstr>照明中心</vt:lpstr>
      <vt:lpstr>全固态</vt:lpstr>
      <vt:lpstr>固态光电</vt:lpstr>
      <vt:lpstr>纳米光电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2011-05-26T06:37:00Z</dcterms:created>
  <cp:lastPrinted>2020-08-17T02:49:00Z</cp:lastPrinted>
  <dcterms:modified xsi:type="dcterms:W3CDTF">2021-04-01T08:29:02Z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</Properties>
</file>