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2500" windowHeight="10836" tabRatio="892"/>
  </bookViews>
  <sheets>
    <sheet name="公寓等" sheetId="11" r:id="rId1"/>
    <sheet name="神经网络" sheetId="15" r:id="rId2"/>
    <sheet name="全固态" sheetId="6" r:id="rId3"/>
    <sheet name="3#楼" sheetId="3" r:id="rId4"/>
    <sheet name="纳米光电" sheetId="7" r:id="rId5"/>
    <sheet name="集成中心" sheetId="8" r:id="rId6"/>
    <sheet name="光电中心" sheetId="9" r:id="rId7"/>
    <sheet name="固态光电" sheetId="27" r:id="rId8"/>
    <sheet name="光电系统" sheetId="10" r:id="rId9"/>
    <sheet name=" 超晶格" sheetId="12" r:id="rId10"/>
    <sheet name="材料重点" sheetId="13" r:id="rId11"/>
    <sheet name="5#楼" sheetId="14" r:id="rId12"/>
    <sheet name="5#楼水电公摊" sheetId="24" r:id="rId13"/>
  </sheets>
  <externalReferences>
    <externalReference r:id="rId14"/>
  </externalReferences>
  <definedNames>
    <definedName name="_xlnm.Print_Area" localSheetId="10">材料重点!$A$141:$R$147</definedName>
    <definedName name="_xlnm.Print_Area" localSheetId="6">光电中心!$A$152:$R$181</definedName>
    <definedName name="_xlnm.Print_Area" localSheetId="5">集成中心!#REF!</definedName>
    <definedName name="_xlnm.Print_Area" localSheetId="4">纳米光电!$A$2:$R$15</definedName>
  </definedNames>
  <calcPr calcId="124519"/>
</workbook>
</file>

<file path=xl/calcChain.xml><?xml version="1.0" encoding="utf-8"?>
<calcChain xmlns="http://schemas.openxmlformats.org/spreadsheetml/2006/main">
  <c r="H40" i="24"/>
  <c r="H38"/>
  <c r="F38"/>
  <c r="H37"/>
  <c r="F37"/>
  <c r="D37"/>
  <c r="H36"/>
  <c r="F36"/>
  <c r="D36"/>
  <c r="I34"/>
  <c r="H34"/>
  <c r="F34"/>
  <c r="H33"/>
  <c r="F33"/>
  <c r="D33"/>
  <c r="H32"/>
  <c r="F32"/>
  <c r="D32"/>
  <c r="H31"/>
  <c r="F31"/>
  <c r="D31"/>
  <c r="H30"/>
  <c r="F30"/>
  <c r="D30"/>
  <c r="H29"/>
  <c r="F29"/>
  <c r="D29"/>
  <c r="H28"/>
  <c r="F28"/>
  <c r="D28"/>
  <c r="H24"/>
  <c r="H22"/>
  <c r="F22"/>
  <c r="H21"/>
  <c r="F21"/>
  <c r="D21"/>
  <c r="H20"/>
  <c r="F20"/>
  <c r="D20"/>
  <c r="H18"/>
  <c r="F18"/>
  <c r="H17"/>
  <c r="F17"/>
  <c r="D17"/>
  <c r="H16"/>
  <c r="F16"/>
  <c r="D16"/>
  <c r="H15"/>
  <c r="F15"/>
  <c r="D15"/>
  <c r="H14"/>
  <c r="F14"/>
  <c r="D14"/>
  <c r="H13"/>
  <c r="F13"/>
  <c r="D13"/>
  <c r="H12"/>
  <c r="F12"/>
  <c r="D12"/>
  <c r="H9"/>
  <c r="F9"/>
  <c r="H8"/>
  <c r="F8"/>
  <c r="D8"/>
  <c r="H7"/>
  <c r="F7"/>
  <c r="D7"/>
  <c r="H5"/>
  <c r="F5"/>
  <c r="H4"/>
  <c r="F4"/>
  <c r="D4"/>
  <c r="H3"/>
  <c r="F3"/>
  <c r="D3"/>
  <c r="R78" i="14"/>
  <c r="P78"/>
  <c r="N78"/>
  <c r="L78"/>
  <c r="J78"/>
  <c r="N74"/>
  <c r="L74"/>
  <c r="N73"/>
  <c r="L73"/>
  <c r="J73"/>
  <c r="N72"/>
  <c r="L72"/>
  <c r="J72"/>
  <c r="R68"/>
  <c r="R66"/>
  <c r="P66"/>
  <c r="O66"/>
  <c r="N66"/>
  <c r="L66"/>
  <c r="G66"/>
  <c r="E66"/>
  <c r="R65"/>
  <c r="P65"/>
  <c r="N65"/>
  <c r="L65"/>
  <c r="J65"/>
  <c r="R64"/>
  <c r="P64"/>
  <c r="N64"/>
  <c r="L64"/>
  <c r="J64"/>
  <c r="G64"/>
  <c r="E64"/>
  <c r="R63"/>
  <c r="P63"/>
  <c r="N63"/>
  <c r="L63"/>
  <c r="J63"/>
  <c r="G62"/>
  <c r="E62"/>
  <c r="R61"/>
  <c r="P61"/>
  <c r="N61"/>
  <c r="L61"/>
  <c r="J61"/>
  <c r="R60"/>
  <c r="P60"/>
  <c r="N60"/>
  <c r="L60"/>
  <c r="J60"/>
  <c r="R59"/>
  <c r="P59"/>
  <c r="N59"/>
  <c r="L59"/>
  <c r="J59"/>
  <c r="R58"/>
  <c r="P58"/>
  <c r="N58"/>
  <c r="L58"/>
  <c r="J58"/>
  <c r="R57"/>
  <c r="P57"/>
  <c r="N57"/>
  <c r="L57"/>
  <c r="J57"/>
  <c r="R53"/>
  <c r="P53"/>
  <c r="N53"/>
  <c r="L53"/>
  <c r="R52"/>
  <c r="P52"/>
  <c r="G52"/>
  <c r="E52"/>
  <c r="R51"/>
  <c r="P51"/>
  <c r="N51"/>
  <c r="L51"/>
  <c r="J51"/>
  <c r="R50"/>
  <c r="P50"/>
  <c r="N50"/>
  <c r="L50"/>
  <c r="J50"/>
  <c r="R49"/>
  <c r="P49"/>
  <c r="N49"/>
  <c r="L49"/>
  <c r="J49"/>
  <c r="R48"/>
  <c r="P48"/>
  <c r="N48"/>
  <c r="L48"/>
  <c r="J48"/>
  <c r="R47"/>
  <c r="P47"/>
  <c r="N47"/>
  <c r="L47"/>
  <c r="J47"/>
  <c r="R46"/>
  <c r="P46"/>
  <c r="N46"/>
  <c r="L46"/>
  <c r="J46"/>
  <c r="R45"/>
  <c r="P45"/>
  <c r="N45"/>
  <c r="L45"/>
  <c r="J45"/>
  <c r="R41"/>
  <c r="P41"/>
  <c r="N41"/>
  <c r="L41"/>
  <c r="G41"/>
  <c r="E41"/>
  <c r="R40"/>
  <c r="P40"/>
  <c r="N40"/>
  <c r="L40"/>
  <c r="J40"/>
  <c r="R39"/>
  <c r="P39"/>
  <c r="N39"/>
  <c r="L39"/>
  <c r="J39"/>
  <c r="R38"/>
  <c r="P38"/>
  <c r="N38"/>
  <c r="L38"/>
  <c r="J38"/>
  <c r="R37"/>
  <c r="P37"/>
  <c r="N37"/>
  <c r="L37"/>
  <c r="J37"/>
  <c r="R36"/>
  <c r="P36"/>
  <c r="N36"/>
  <c r="L36"/>
  <c r="J36"/>
  <c r="R35"/>
  <c r="P35"/>
  <c r="N35"/>
  <c r="L35"/>
  <c r="J35"/>
  <c r="R34"/>
  <c r="P34"/>
  <c r="N34"/>
  <c r="L34"/>
  <c r="J34"/>
  <c r="G34"/>
  <c r="E34"/>
  <c r="R33"/>
  <c r="P33"/>
  <c r="N33"/>
  <c r="L33"/>
  <c r="J33"/>
  <c r="R32"/>
  <c r="P32"/>
  <c r="N32"/>
  <c r="L32"/>
  <c r="J32"/>
  <c r="R31"/>
  <c r="P31"/>
  <c r="N31"/>
  <c r="L31"/>
  <c r="J31"/>
  <c r="G31"/>
  <c r="E31"/>
  <c r="R30"/>
  <c r="P30"/>
  <c r="N30"/>
  <c r="L30"/>
  <c r="J30"/>
  <c r="R29"/>
  <c r="P29"/>
  <c r="N29"/>
  <c r="L29"/>
  <c r="J29"/>
  <c r="R28"/>
  <c r="P28"/>
  <c r="N28"/>
  <c r="L28"/>
  <c r="J28"/>
  <c r="G28"/>
  <c r="E28"/>
  <c r="R24"/>
  <c r="N24"/>
  <c r="L24"/>
  <c r="R16"/>
  <c r="P16"/>
  <c r="N16"/>
  <c r="L16"/>
  <c r="G16"/>
  <c r="E16"/>
  <c r="R15"/>
  <c r="P15"/>
  <c r="N15"/>
  <c r="L15"/>
  <c r="J15"/>
  <c r="R14"/>
  <c r="P14"/>
  <c r="N14"/>
  <c r="L14"/>
  <c r="J14"/>
  <c r="R13"/>
  <c r="P13"/>
  <c r="G13"/>
  <c r="E13"/>
  <c r="R12"/>
  <c r="P12"/>
  <c r="N12"/>
  <c r="L12"/>
  <c r="J12"/>
  <c r="R11"/>
  <c r="P11"/>
  <c r="N11"/>
  <c r="L11"/>
  <c r="J11"/>
  <c r="R10"/>
  <c r="P10"/>
  <c r="N10"/>
  <c r="L10"/>
  <c r="J10"/>
  <c r="R9"/>
  <c r="P9"/>
  <c r="N9"/>
  <c r="L9"/>
  <c r="J9"/>
  <c r="R8"/>
  <c r="P8"/>
  <c r="N8"/>
  <c r="L8"/>
  <c r="J8"/>
  <c r="R7"/>
  <c r="P7"/>
  <c r="N7"/>
  <c r="L7"/>
  <c r="J7"/>
  <c r="R6"/>
  <c r="P6"/>
  <c r="N6"/>
  <c r="L6"/>
  <c r="J6"/>
  <c r="R5"/>
  <c r="P5"/>
  <c r="N5"/>
  <c r="L5"/>
  <c r="J5"/>
  <c r="R4"/>
  <c r="P4"/>
  <c r="N4"/>
  <c r="L4"/>
  <c r="J4"/>
  <c r="G4"/>
  <c r="E4"/>
  <c r="P245" i="13"/>
  <c r="N245"/>
  <c r="L245"/>
  <c r="R244"/>
  <c r="P244"/>
  <c r="N244"/>
  <c r="L244"/>
  <c r="R243"/>
  <c r="P243"/>
  <c r="N243"/>
  <c r="L243"/>
  <c r="J243"/>
  <c r="AD242"/>
  <c r="R242"/>
  <c r="P242"/>
  <c r="N242"/>
  <c r="L242"/>
  <c r="J242"/>
  <c r="R241"/>
  <c r="P241"/>
  <c r="N241"/>
  <c r="L241"/>
  <c r="J241"/>
  <c r="R240"/>
  <c r="P240"/>
  <c r="N240"/>
  <c r="L240"/>
  <c r="J240"/>
  <c r="R239"/>
  <c r="P239"/>
  <c r="N239"/>
  <c r="L239"/>
  <c r="J239"/>
  <c r="R235"/>
  <c r="R231"/>
  <c r="P231"/>
  <c r="O231"/>
  <c r="N231"/>
  <c r="L231"/>
  <c r="G231"/>
  <c r="E231"/>
  <c r="R230"/>
  <c r="P230"/>
  <c r="N230"/>
  <c r="L230"/>
  <c r="J230"/>
  <c r="R229"/>
  <c r="P229"/>
  <c r="N229"/>
  <c r="L229"/>
  <c r="J229"/>
  <c r="R228"/>
  <c r="P228"/>
  <c r="N228"/>
  <c r="L228"/>
  <c r="J228"/>
  <c r="G228"/>
  <c r="E228"/>
  <c r="R227"/>
  <c r="P227"/>
  <c r="N227"/>
  <c r="L227"/>
  <c r="J227"/>
  <c r="G227"/>
  <c r="E227"/>
  <c r="R226"/>
  <c r="P226"/>
  <c r="N226"/>
  <c r="L226"/>
  <c r="J226"/>
  <c r="R225"/>
  <c r="P225"/>
  <c r="N225"/>
  <c r="L225"/>
  <c r="J225"/>
  <c r="R224"/>
  <c r="P224"/>
  <c r="N224"/>
  <c r="L224"/>
  <c r="J224"/>
  <c r="R223"/>
  <c r="P223"/>
  <c r="N223"/>
  <c r="L223"/>
  <c r="J223"/>
  <c r="R222"/>
  <c r="P222"/>
  <c r="N222"/>
  <c r="L222"/>
  <c r="J222"/>
  <c r="R216"/>
  <c r="P216"/>
  <c r="N216"/>
  <c r="L216"/>
  <c r="J216"/>
  <c r="G216"/>
  <c r="E216"/>
  <c r="R215"/>
  <c r="P215"/>
  <c r="O215"/>
  <c r="N215"/>
  <c r="L215"/>
  <c r="G215"/>
  <c r="E215"/>
  <c r="R214"/>
  <c r="P214"/>
  <c r="N214"/>
  <c r="L214"/>
  <c r="J214"/>
  <c r="G214"/>
  <c r="E214"/>
  <c r="R213"/>
  <c r="P213"/>
  <c r="N213"/>
  <c r="L213"/>
  <c r="J213"/>
  <c r="R212"/>
  <c r="P212"/>
  <c r="N212"/>
  <c r="L212"/>
  <c r="J212"/>
  <c r="R211"/>
  <c r="P211"/>
  <c r="N211"/>
  <c r="L211"/>
  <c r="J211"/>
  <c r="R210"/>
  <c r="P210"/>
  <c r="N210"/>
  <c r="L210"/>
  <c r="J210"/>
  <c r="G210"/>
  <c r="E210"/>
  <c r="R209"/>
  <c r="P209"/>
  <c r="N209"/>
  <c r="L209"/>
  <c r="J209"/>
  <c r="G209"/>
  <c r="E209"/>
  <c r="R208"/>
  <c r="P208"/>
  <c r="N208"/>
  <c r="L208"/>
  <c r="J208"/>
  <c r="G208"/>
  <c r="E208"/>
  <c r="R207"/>
  <c r="P207"/>
  <c r="N207"/>
  <c r="L207"/>
  <c r="J207"/>
  <c r="G207"/>
  <c r="E207"/>
  <c r="R206"/>
  <c r="P206"/>
  <c r="N206"/>
  <c r="L206"/>
  <c r="J206"/>
  <c r="G206"/>
  <c r="E206"/>
  <c r="R205"/>
  <c r="P205"/>
  <c r="N205"/>
  <c r="L205"/>
  <c r="J205"/>
  <c r="G205"/>
  <c r="E205"/>
  <c r="R204"/>
  <c r="P204"/>
  <c r="N204"/>
  <c r="L204"/>
  <c r="J204"/>
  <c r="R203"/>
  <c r="P203"/>
  <c r="N203"/>
  <c r="L203"/>
  <c r="J203"/>
  <c r="G203"/>
  <c r="E203"/>
  <c r="R202"/>
  <c r="P202"/>
  <c r="N202"/>
  <c r="L202"/>
  <c r="J202"/>
  <c r="G202"/>
  <c r="E202"/>
  <c r="R196"/>
  <c r="N196"/>
  <c r="L196"/>
  <c r="G196"/>
  <c r="E196"/>
  <c r="R195"/>
  <c r="N195"/>
  <c r="L195"/>
  <c r="G195"/>
  <c r="E195"/>
  <c r="R194"/>
  <c r="R193"/>
  <c r="P193"/>
  <c r="R192"/>
  <c r="P192"/>
  <c r="G192"/>
  <c r="E192"/>
  <c r="R191"/>
  <c r="P191"/>
  <c r="R190"/>
  <c r="P190"/>
  <c r="O190"/>
  <c r="N190"/>
  <c r="L190"/>
  <c r="G190"/>
  <c r="E190"/>
  <c r="R189"/>
  <c r="P189"/>
  <c r="N189"/>
  <c r="L189"/>
  <c r="J189"/>
  <c r="R188"/>
  <c r="P188"/>
  <c r="N188"/>
  <c r="L188"/>
  <c r="J188"/>
  <c r="R187"/>
  <c r="P187"/>
  <c r="N187"/>
  <c r="L187"/>
  <c r="J187"/>
  <c r="G187"/>
  <c r="E187"/>
  <c r="R186"/>
  <c r="P186"/>
  <c r="N186"/>
  <c r="L186"/>
  <c r="J186"/>
  <c r="R185"/>
  <c r="P185"/>
  <c r="N185"/>
  <c r="L185"/>
  <c r="J185"/>
  <c r="R184"/>
  <c r="P184"/>
  <c r="N184"/>
  <c r="L184"/>
  <c r="J184"/>
  <c r="R183"/>
  <c r="P183"/>
  <c r="N183"/>
  <c r="L183"/>
  <c r="J183"/>
  <c r="G183"/>
  <c r="E183"/>
  <c r="R182"/>
  <c r="P182"/>
  <c r="N182"/>
  <c r="L182"/>
  <c r="J182"/>
  <c r="G182"/>
  <c r="E182"/>
  <c r="R181"/>
  <c r="P181"/>
  <c r="N181"/>
  <c r="L181"/>
  <c r="J181"/>
  <c r="R180"/>
  <c r="P180"/>
  <c r="N180"/>
  <c r="L180"/>
  <c r="J180"/>
  <c r="R177"/>
  <c r="P177"/>
  <c r="N177"/>
  <c r="L177"/>
  <c r="J177"/>
  <c r="R176"/>
  <c r="P176"/>
  <c r="N176"/>
  <c r="L176"/>
  <c r="J176"/>
  <c r="G176"/>
  <c r="E176"/>
  <c r="R175"/>
  <c r="P175"/>
  <c r="O175"/>
  <c r="N175"/>
  <c r="L175"/>
  <c r="G175"/>
  <c r="E175"/>
  <c r="R174"/>
  <c r="P174"/>
  <c r="N174"/>
  <c r="L174"/>
  <c r="J174"/>
  <c r="G174"/>
  <c r="E174"/>
  <c r="R173"/>
  <c r="P173"/>
  <c r="N173"/>
  <c r="L173"/>
  <c r="J173"/>
  <c r="R172"/>
  <c r="P172"/>
  <c r="N172"/>
  <c r="L172"/>
  <c r="J172"/>
  <c r="G172"/>
  <c r="E172"/>
  <c r="R171"/>
  <c r="P171"/>
  <c r="N171"/>
  <c r="L171"/>
  <c r="J171"/>
  <c r="R170"/>
  <c r="P170"/>
  <c r="N170"/>
  <c r="L170"/>
  <c r="J170"/>
  <c r="R169"/>
  <c r="P169"/>
  <c r="N169"/>
  <c r="L169"/>
  <c r="J169"/>
  <c r="R168"/>
  <c r="P168"/>
  <c r="N168"/>
  <c r="L168"/>
  <c r="J168"/>
  <c r="G168"/>
  <c r="E168"/>
  <c r="R162"/>
  <c r="N160"/>
  <c r="L160"/>
  <c r="R159"/>
  <c r="P159"/>
  <c r="N159"/>
  <c r="L159"/>
  <c r="G159"/>
  <c r="E159"/>
  <c r="R158"/>
  <c r="P158"/>
  <c r="G158"/>
  <c r="E158"/>
  <c r="R157"/>
  <c r="P157"/>
  <c r="N157"/>
  <c r="L157"/>
  <c r="R156"/>
  <c r="P156"/>
  <c r="N156"/>
  <c r="L156"/>
  <c r="J156"/>
  <c r="XFD155"/>
  <c r="R155"/>
  <c r="P155"/>
  <c r="N155"/>
  <c r="L155"/>
  <c r="J155"/>
  <c r="G155"/>
  <c r="E155"/>
  <c r="XFD154"/>
  <c r="R154"/>
  <c r="P154"/>
  <c r="N154"/>
  <c r="L154"/>
  <c r="J154"/>
  <c r="XFD153"/>
  <c r="R153"/>
  <c r="P153"/>
  <c r="N153"/>
  <c r="L153"/>
  <c r="J153"/>
  <c r="XFD152"/>
  <c r="R152"/>
  <c r="P152"/>
  <c r="N152"/>
  <c r="L152"/>
  <c r="J152"/>
  <c r="R147"/>
  <c r="P147"/>
  <c r="O147"/>
  <c r="N147"/>
  <c r="L147"/>
  <c r="G147"/>
  <c r="E147"/>
  <c r="R146"/>
  <c r="P146"/>
  <c r="N146"/>
  <c r="L146"/>
  <c r="J146"/>
  <c r="G146"/>
  <c r="E146"/>
  <c r="R145"/>
  <c r="P145"/>
  <c r="N145"/>
  <c r="L145"/>
  <c r="J145"/>
  <c r="G145"/>
  <c r="E145"/>
  <c r="R144"/>
  <c r="P144"/>
  <c r="N144"/>
  <c r="L144"/>
  <c r="J144"/>
  <c r="R143"/>
  <c r="P143"/>
  <c r="N143"/>
  <c r="L143"/>
  <c r="J143"/>
  <c r="G143"/>
  <c r="E143"/>
  <c r="R139"/>
  <c r="N139"/>
  <c r="L139"/>
  <c r="G139"/>
  <c r="E139"/>
  <c r="R138"/>
  <c r="P138"/>
  <c r="G138"/>
  <c r="E138"/>
  <c r="R137"/>
  <c r="R136"/>
  <c r="P136"/>
  <c r="O136"/>
  <c r="N136"/>
  <c r="L136"/>
  <c r="G136"/>
  <c r="E136"/>
  <c r="R135"/>
  <c r="P135"/>
  <c r="N135"/>
  <c r="L135"/>
  <c r="J135"/>
  <c r="R134"/>
  <c r="P134"/>
  <c r="N134"/>
  <c r="L134"/>
  <c r="J134"/>
  <c r="G134"/>
  <c r="E134"/>
  <c r="R133"/>
  <c r="P133"/>
  <c r="N133"/>
  <c r="L133"/>
  <c r="J133"/>
  <c r="G133"/>
  <c r="R132"/>
  <c r="P132"/>
  <c r="N132"/>
  <c r="L132"/>
  <c r="J132"/>
  <c r="G132"/>
  <c r="E132"/>
  <c r="R131"/>
  <c r="P131"/>
  <c r="N131"/>
  <c r="L131"/>
  <c r="J131"/>
  <c r="R130"/>
  <c r="P130"/>
  <c r="N130"/>
  <c r="L130"/>
  <c r="J130"/>
  <c r="G130"/>
  <c r="E130"/>
  <c r="N127"/>
  <c r="L127"/>
  <c r="R126"/>
  <c r="P126"/>
  <c r="N126"/>
  <c r="L126"/>
  <c r="J126"/>
  <c r="G126"/>
  <c r="E126"/>
  <c r="R123"/>
  <c r="N123"/>
  <c r="L123"/>
  <c r="G123"/>
  <c r="E123"/>
  <c r="R122"/>
  <c r="P122"/>
  <c r="G122"/>
  <c r="E122"/>
  <c r="R121"/>
  <c r="P121"/>
  <c r="R118"/>
  <c r="N116"/>
  <c r="L116"/>
  <c r="R115"/>
  <c r="P115"/>
  <c r="O115"/>
  <c r="N115"/>
  <c r="L115"/>
  <c r="G115"/>
  <c r="E115"/>
  <c r="R114"/>
  <c r="P114"/>
  <c r="N114"/>
  <c r="L114"/>
  <c r="J114"/>
  <c r="R113"/>
  <c r="P113"/>
  <c r="N113"/>
  <c r="L113"/>
  <c r="J113"/>
  <c r="G113"/>
  <c r="E113"/>
  <c r="R112"/>
  <c r="P112"/>
  <c r="N112"/>
  <c r="L112"/>
  <c r="J112"/>
  <c r="G112"/>
  <c r="E112"/>
  <c r="R111"/>
  <c r="P111"/>
  <c r="N111"/>
  <c r="L111"/>
  <c r="J111"/>
  <c r="G111"/>
  <c r="E111"/>
  <c r="N108"/>
  <c r="L108"/>
  <c r="G108"/>
  <c r="R107"/>
  <c r="P107"/>
  <c r="O107"/>
  <c r="N107"/>
  <c r="L107"/>
  <c r="G107"/>
  <c r="E107"/>
  <c r="R106"/>
  <c r="P106"/>
  <c r="N106"/>
  <c r="L106"/>
  <c r="J106"/>
  <c r="R105"/>
  <c r="P105"/>
  <c r="N105"/>
  <c r="L105"/>
  <c r="J105"/>
  <c r="G105"/>
  <c r="E105"/>
  <c r="R104"/>
  <c r="P104"/>
  <c r="N104"/>
  <c r="L104"/>
  <c r="J104"/>
  <c r="R103"/>
  <c r="P103"/>
  <c r="N103"/>
  <c r="L103"/>
  <c r="J103"/>
  <c r="G103"/>
  <c r="E103"/>
  <c r="R102"/>
  <c r="P102"/>
  <c r="N102"/>
  <c r="L102"/>
  <c r="J102"/>
  <c r="G102"/>
  <c r="E102"/>
  <c r="R101"/>
  <c r="P101"/>
  <c r="N101"/>
  <c r="L101"/>
  <c r="J101"/>
  <c r="R96"/>
  <c r="O96"/>
  <c r="N96"/>
  <c r="L96"/>
  <c r="G96"/>
  <c r="E96"/>
  <c r="R95"/>
  <c r="N95"/>
  <c r="L95"/>
  <c r="G95"/>
  <c r="R94"/>
  <c r="P94"/>
  <c r="R93"/>
  <c r="P93"/>
  <c r="G93"/>
  <c r="R92"/>
  <c r="P92"/>
  <c r="R91"/>
  <c r="P91"/>
  <c r="O91"/>
  <c r="N91"/>
  <c r="L91"/>
  <c r="G91"/>
  <c r="E91"/>
  <c r="R90"/>
  <c r="P90"/>
  <c r="N90"/>
  <c r="L90"/>
  <c r="J90"/>
  <c r="R89"/>
  <c r="P89"/>
  <c r="N89"/>
  <c r="L89"/>
  <c r="J89"/>
  <c r="G89"/>
  <c r="E89"/>
  <c r="R88"/>
  <c r="P88"/>
  <c r="N88"/>
  <c r="L88"/>
  <c r="J88"/>
  <c r="R87"/>
  <c r="P87"/>
  <c r="N87"/>
  <c r="L87"/>
  <c r="J87"/>
  <c r="G87"/>
  <c r="E87"/>
  <c r="R86"/>
  <c r="P86"/>
  <c r="N86"/>
  <c r="L86"/>
  <c r="J86"/>
  <c r="R85"/>
  <c r="P85"/>
  <c r="N85"/>
  <c r="L85"/>
  <c r="J85"/>
  <c r="G85"/>
  <c r="E85"/>
  <c r="R84"/>
  <c r="P84"/>
  <c r="N84"/>
  <c r="L84"/>
  <c r="J84"/>
  <c r="R83"/>
  <c r="P83"/>
  <c r="N83"/>
  <c r="L83"/>
  <c r="J83"/>
  <c r="R79"/>
  <c r="P79"/>
  <c r="N79"/>
  <c r="L79"/>
  <c r="R78"/>
  <c r="P78"/>
  <c r="G78"/>
  <c r="E78"/>
  <c r="R77"/>
  <c r="P77"/>
  <c r="N77"/>
  <c r="L77"/>
  <c r="J77"/>
  <c r="R76"/>
  <c r="P76"/>
  <c r="N76"/>
  <c r="L76"/>
  <c r="J76"/>
  <c r="R75"/>
  <c r="P75"/>
  <c r="N75"/>
  <c r="L75"/>
  <c r="J75"/>
  <c r="R74"/>
  <c r="P74"/>
  <c r="N74"/>
  <c r="L74"/>
  <c r="J74"/>
  <c r="R73"/>
  <c r="P73"/>
  <c r="N73"/>
  <c r="L73"/>
  <c r="J73"/>
  <c r="R72"/>
  <c r="P72"/>
  <c r="N72"/>
  <c r="L72"/>
  <c r="J72"/>
  <c r="R71"/>
  <c r="P71"/>
  <c r="N71"/>
  <c r="L71"/>
  <c r="J71"/>
  <c r="R68"/>
  <c r="R67"/>
  <c r="P67"/>
  <c r="N67"/>
  <c r="L67"/>
  <c r="R66"/>
  <c r="P66"/>
  <c r="N66"/>
  <c r="L66"/>
  <c r="J66"/>
  <c r="L65"/>
  <c r="R64"/>
  <c r="P64"/>
  <c r="N64"/>
  <c r="L64"/>
  <c r="J64"/>
  <c r="R60"/>
  <c r="N60"/>
  <c r="L60"/>
  <c r="R59"/>
  <c r="P59"/>
  <c r="O59"/>
  <c r="N59"/>
  <c r="L59"/>
  <c r="G59"/>
  <c r="E59"/>
  <c r="R58"/>
  <c r="P58"/>
  <c r="N58"/>
  <c r="L58"/>
  <c r="J58"/>
  <c r="R57"/>
  <c r="P57"/>
  <c r="N57"/>
  <c r="L57"/>
  <c r="J57"/>
  <c r="G57"/>
  <c r="E57"/>
  <c r="R56"/>
  <c r="P56"/>
  <c r="N56"/>
  <c r="L56"/>
  <c r="J56"/>
  <c r="G56"/>
  <c r="E56"/>
  <c r="R55"/>
  <c r="P55"/>
  <c r="N55"/>
  <c r="L55"/>
  <c r="J55"/>
  <c r="G55"/>
  <c r="E55"/>
  <c r="N51"/>
  <c r="L51"/>
  <c r="R50"/>
  <c r="P50"/>
  <c r="O50"/>
  <c r="N50"/>
  <c r="L50"/>
  <c r="G50"/>
  <c r="E50"/>
  <c r="R49"/>
  <c r="P49"/>
  <c r="G49"/>
  <c r="E49"/>
  <c r="R48"/>
  <c r="P48"/>
  <c r="N48"/>
  <c r="L48"/>
  <c r="J48"/>
  <c r="G48"/>
  <c r="E48"/>
  <c r="R47"/>
  <c r="P47"/>
  <c r="N47"/>
  <c r="L47"/>
  <c r="J47"/>
  <c r="R46"/>
  <c r="P46"/>
  <c r="N46"/>
  <c r="L46"/>
  <c r="J46"/>
  <c r="R45"/>
  <c r="P45"/>
  <c r="N45"/>
  <c r="L45"/>
  <c r="J45"/>
  <c r="G45"/>
  <c r="E45"/>
  <c r="R44"/>
  <c r="P44"/>
  <c r="N44"/>
  <c r="L44"/>
  <c r="J44"/>
  <c r="R43"/>
  <c r="P43"/>
  <c r="N43"/>
  <c r="L43"/>
  <c r="J43"/>
  <c r="G43"/>
  <c r="E43"/>
  <c r="R42"/>
  <c r="P42"/>
  <c r="N42"/>
  <c r="L42"/>
  <c r="J42"/>
  <c r="R41"/>
  <c r="P41"/>
  <c r="N41"/>
  <c r="L41"/>
  <c r="J41"/>
  <c r="R40"/>
  <c r="P40"/>
  <c r="N40"/>
  <c r="L40"/>
  <c r="J40"/>
  <c r="R39"/>
  <c r="P39"/>
  <c r="N39"/>
  <c r="L39"/>
  <c r="J39"/>
  <c r="G39"/>
  <c r="E39"/>
  <c r="R38"/>
  <c r="P38"/>
  <c r="N38"/>
  <c r="L38"/>
  <c r="J38"/>
  <c r="G38"/>
  <c r="E38"/>
  <c r="R37"/>
  <c r="P37"/>
  <c r="N37"/>
  <c r="L37"/>
  <c r="J37"/>
  <c r="G37"/>
  <c r="E37"/>
  <c r="R36"/>
  <c r="P36"/>
  <c r="N36"/>
  <c r="L36"/>
  <c r="J36"/>
  <c r="R35"/>
  <c r="P35"/>
  <c r="N35"/>
  <c r="L35"/>
  <c r="J35"/>
  <c r="G35"/>
  <c r="E35"/>
  <c r="R34"/>
  <c r="P34"/>
  <c r="N34"/>
  <c r="L34"/>
  <c r="J34"/>
  <c r="R31"/>
  <c r="R28"/>
  <c r="R27"/>
  <c r="P27"/>
  <c r="N27"/>
  <c r="L27"/>
  <c r="J27"/>
  <c r="R26"/>
  <c r="P26"/>
  <c r="N26"/>
  <c r="L26"/>
  <c r="J26"/>
  <c r="G26"/>
  <c r="E26"/>
  <c r="R25"/>
  <c r="P25"/>
  <c r="N25"/>
  <c r="L25"/>
  <c r="J25"/>
  <c r="G25"/>
  <c r="R24"/>
  <c r="P24"/>
  <c r="N24"/>
  <c r="L24"/>
  <c r="J24"/>
  <c r="R23"/>
  <c r="P23"/>
  <c r="N23"/>
  <c r="L23"/>
  <c r="J23"/>
  <c r="G23"/>
  <c r="E23"/>
  <c r="R22"/>
  <c r="P22"/>
  <c r="N22"/>
  <c r="L22"/>
  <c r="J22"/>
  <c r="G22"/>
  <c r="E22"/>
  <c r="R20"/>
  <c r="R16"/>
  <c r="R14"/>
  <c r="P14"/>
  <c r="O14"/>
  <c r="N14"/>
  <c r="L14"/>
  <c r="G14"/>
  <c r="E14"/>
  <c r="R13"/>
  <c r="P13"/>
  <c r="N13"/>
  <c r="L13"/>
  <c r="J13"/>
  <c r="R12"/>
  <c r="P12"/>
  <c r="N12"/>
  <c r="L12"/>
  <c r="J12"/>
  <c r="G12"/>
  <c r="E12"/>
  <c r="R11"/>
  <c r="P11"/>
  <c r="N11"/>
  <c r="L11"/>
  <c r="J11"/>
  <c r="R10"/>
  <c r="P10"/>
  <c r="N10"/>
  <c r="L10"/>
  <c r="J10"/>
  <c r="G10"/>
  <c r="E10"/>
  <c r="R9"/>
  <c r="P9"/>
  <c r="N9"/>
  <c r="L9"/>
  <c r="J9"/>
  <c r="G9"/>
  <c r="E9"/>
  <c r="R8"/>
  <c r="P8"/>
  <c r="N8"/>
  <c r="L8"/>
  <c r="J8"/>
  <c r="G8"/>
  <c r="E8"/>
  <c r="R7"/>
  <c r="P7"/>
  <c r="N7"/>
  <c r="L7"/>
  <c r="J7"/>
  <c r="G7"/>
  <c r="E7"/>
  <c r="R6"/>
  <c r="P6"/>
  <c r="N6"/>
  <c r="L6"/>
  <c r="J6"/>
  <c r="G6"/>
  <c r="E6"/>
  <c r="R5"/>
  <c r="P5"/>
  <c r="N5"/>
  <c r="L5"/>
  <c r="J5"/>
  <c r="R4"/>
  <c r="P4"/>
  <c r="N4"/>
  <c r="L4"/>
  <c r="J4"/>
  <c r="R3"/>
  <c r="P3"/>
  <c r="N3"/>
  <c r="L3"/>
  <c r="J3"/>
  <c r="G3"/>
  <c r="E3"/>
  <c r="R164" i="12"/>
  <c r="P164"/>
  <c r="N164"/>
  <c r="L164"/>
  <c r="J164"/>
  <c r="R161"/>
  <c r="P161"/>
  <c r="N161"/>
  <c r="L161"/>
  <c r="J161"/>
  <c r="R158"/>
  <c r="N158"/>
  <c r="L158"/>
  <c r="R157"/>
  <c r="P157"/>
  <c r="N157"/>
  <c r="L157"/>
  <c r="J157"/>
  <c r="G157"/>
  <c r="E157"/>
  <c r="R156"/>
  <c r="P156"/>
  <c r="N156"/>
  <c r="L156"/>
  <c r="J156"/>
  <c r="G156"/>
  <c r="E156"/>
  <c r="R155"/>
  <c r="P155"/>
  <c r="N155"/>
  <c r="L155"/>
  <c r="J155"/>
  <c r="R154"/>
  <c r="P154"/>
  <c r="N154"/>
  <c r="L154"/>
  <c r="J154"/>
  <c r="N151"/>
  <c r="L151"/>
  <c r="R150"/>
  <c r="P150"/>
  <c r="O150"/>
  <c r="N150"/>
  <c r="L150"/>
  <c r="G150"/>
  <c r="E150"/>
  <c r="R149"/>
  <c r="N149"/>
  <c r="L149"/>
  <c r="J149"/>
  <c r="R148"/>
  <c r="P148"/>
  <c r="N148"/>
  <c r="L148"/>
  <c r="J148"/>
  <c r="R147"/>
  <c r="P147"/>
  <c r="N147"/>
  <c r="L147"/>
  <c r="J147"/>
  <c r="R146"/>
  <c r="P146"/>
  <c r="N146"/>
  <c r="L146"/>
  <c r="J146"/>
  <c r="G146"/>
  <c r="E146"/>
  <c r="N143"/>
  <c r="L143"/>
  <c r="R142"/>
  <c r="P142"/>
  <c r="O142"/>
  <c r="N142"/>
  <c r="L142"/>
  <c r="G142"/>
  <c r="E142"/>
  <c r="R141"/>
  <c r="P141"/>
  <c r="N141"/>
  <c r="L141"/>
  <c r="J141"/>
  <c r="R140"/>
  <c r="P140"/>
  <c r="N140"/>
  <c r="L140"/>
  <c r="J140"/>
  <c r="G140"/>
  <c r="E140"/>
  <c r="R136"/>
  <c r="P136"/>
  <c r="R134"/>
  <c r="P134"/>
  <c r="N134"/>
  <c r="L134"/>
  <c r="R133"/>
  <c r="P133"/>
  <c r="N133"/>
  <c r="L133"/>
  <c r="J133"/>
  <c r="N131"/>
  <c r="L131"/>
  <c r="R130"/>
  <c r="P130"/>
  <c r="O130"/>
  <c r="N130"/>
  <c r="L130"/>
  <c r="G130"/>
  <c r="E130"/>
  <c r="R129"/>
  <c r="P129"/>
  <c r="N129"/>
  <c r="L129"/>
  <c r="J129"/>
  <c r="G129"/>
  <c r="E129"/>
  <c r="R128"/>
  <c r="P128"/>
  <c r="N128"/>
  <c r="L128"/>
  <c r="J128"/>
  <c r="G128"/>
  <c r="E128"/>
  <c r="R127"/>
  <c r="P127"/>
  <c r="N127"/>
  <c r="L127"/>
  <c r="J127"/>
  <c r="G127"/>
  <c r="E127"/>
  <c r="R124"/>
  <c r="N124"/>
  <c r="R121"/>
  <c r="N121"/>
  <c r="L121"/>
  <c r="R119"/>
  <c r="P119"/>
  <c r="O119"/>
  <c r="N119"/>
  <c r="L119"/>
  <c r="G119"/>
  <c r="E119"/>
  <c r="R118"/>
  <c r="P118"/>
  <c r="N118"/>
  <c r="L118"/>
  <c r="J118"/>
  <c r="R117"/>
  <c r="P117"/>
  <c r="N117"/>
  <c r="L117"/>
  <c r="J117"/>
  <c r="G117"/>
  <c r="E117"/>
  <c r="R116"/>
  <c r="P116"/>
  <c r="N116"/>
  <c r="L116"/>
  <c r="J116"/>
  <c r="R115"/>
  <c r="P115"/>
  <c r="N115"/>
  <c r="L115"/>
  <c r="J115"/>
  <c r="R114"/>
  <c r="P114"/>
  <c r="N114"/>
  <c r="L114"/>
  <c r="J114"/>
  <c r="G114"/>
  <c r="E114"/>
  <c r="R113"/>
  <c r="N111"/>
  <c r="L111"/>
  <c r="R110"/>
  <c r="R108"/>
  <c r="P108"/>
  <c r="O108"/>
  <c r="N108"/>
  <c r="L108"/>
  <c r="G108"/>
  <c r="E108"/>
  <c r="R107"/>
  <c r="P107"/>
  <c r="N107"/>
  <c r="L107"/>
  <c r="J107"/>
  <c r="R106"/>
  <c r="P106"/>
  <c r="N106"/>
  <c r="L106"/>
  <c r="J106"/>
  <c r="R105"/>
  <c r="P105"/>
  <c r="N105"/>
  <c r="L105"/>
  <c r="J105"/>
  <c r="R104"/>
  <c r="P104"/>
  <c r="N104"/>
  <c r="L104"/>
  <c r="J104"/>
  <c r="G104"/>
  <c r="E104"/>
  <c r="R103"/>
  <c r="P103"/>
  <c r="N103"/>
  <c r="L103"/>
  <c r="J103"/>
  <c r="R102"/>
  <c r="P102"/>
  <c r="N102"/>
  <c r="L102"/>
  <c r="J102"/>
  <c r="R101"/>
  <c r="P101"/>
  <c r="N101"/>
  <c r="L101"/>
  <c r="J101"/>
  <c r="R97"/>
  <c r="R94"/>
  <c r="P94"/>
  <c r="O94"/>
  <c r="N94"/>
  <c r="L94"/>
  <c r="G94"/>
  <c r="E94"/>
  <c r="R93"/>
  <c r="P93"/>
  <c r="N93"/>
  <c r="L93"/>
  <c r="J93"/>
  <c r="R92"/>
  <c r="P92"/>
  <c r="N92"/>
  <c r="L92"/>
  <c r="J92"/>
  <c r="G92"/>
  <c r="E92"/>
  <c r="R91"/>
  <c r="P91"/>
  <c r="N91"/>
  <c r="L91"/>
  <c r="J91"/>
  <c r="G91"/>
  <c r="E91"/>
  <c r="R88"/>
  <c r="P88"/>
  <c r="O88"/>
  <c r="N88"/>
  <c r="L88"/>
  <c r="G88"/>
  <c r="E88"/>
  <c r="R87"/>
  <c r="P87"/>
  <c r="N87"/>
  <c r="L87"/>
  <c r="J87"/>
  <c r="R86"/>
  <c r="P86"/>
  <c r="N86"/>
  <c r="L86"/>
  <c r="J86"/>
  <c r="R85"/>
  <c r="P85"/>
  <c r="N85"/>
  <c r="L85"/>
  <c r="J85"/>
  <c r="R84"/>
  <c r="P84"/>
  <c r="N84"/>
  <c r="L84"/>
  <c r="J84"/>
  <c r="G84"/>
  <c r="E84"/>
  <c r="R83"/>
  <c r="P83"/>
  <c r="N83"/>
  <c r="L83"/>
  <c r="J83"/>
  <c r="R80"/>
  <c r="R78"/>
  <c r="P78"/>
  <c r="N78"/>
  <c r="L78"/>
  <c r="G78"/>
  <c r="R77"/>
  <c r="P77"/>
  <c r="N77"/>
  <c r="L77"/>
  <c r="J77"/>
  <c r="G77"/>
  <c r="E77"/>
  <c r="R76"/>
  <c r="P76"/>
  <c r="N76"/>
  <c r="L76"/>
  <c r="J76"/>
  <c r="G76"/>
  <c r="E76"/>
  <c r="R75"/>
  <c r="P75"/>
  <c r="N75"/>
  <c r="L75"/>
  <c r="J75"/>
  <c r="R72"/>
  <c r="P72"/>
  <c r="O72"/>
  <c r="N72"/>
  <c r="L72"/>
  <c r="G72"/>
  <c r="E72"/>
  <c r="R71"/>
  <c r="P71"/>
  <c r="N71"/>
  <c r="L71"/>
  <c r="J71"/>
  <c r="R70"/>
  <c r="P70"/>
  <c r="N70"/>
  <c r="L70"/>
  <c r="J70"/>
  <c r="G70"/>
  <c r="E70"/>
  <c r="R69"/>
  <c r="P69"/>
  <c r="N69"/>
  <c r="L69"/>
  <c r="J69"/>
  <c r="R68"/>
  <c r="P68"/>
  <c r="N68"/>
  <c r="L68"/>
  <c r="J68"/>
  <c r="R67"/>
  <c r="P67"/>
  <c r="N67"/>
  <c r="L67"/>
  <c r="J67"/>
  <c r="G67"/>
  <c r="E67"/>
  <c r="R66"/>
  <c r="P66"/>
  <c r="N66"/>
  <c r="L66"/>
  <c r="J66"/>
  <c r="R65"/>
  <c r="P65"/>
  <c r="N65"/>
  <c r="L65"/>
  <c r="J65"/>
  <c r="R64"/>
  <c r="P64"/>
  <c r="N64"/>
  <c r="L64"/>
  <c r="J64"/>
  <c r="R63"/>
  <c r="P63"/>
  <c r="N63"/>
  <c r="L63"/>
  <c r="J63"/>
  <c r="R60"/>
  <c r="R58"/>
  <c r="R57"/>
  <c r="R56"/>
  <c r="P56"/>
  <c r="O56"/>
  <c r="N56"/>
  <c r="L56"/>
  <c r="G56"/>
  <c r="E56"/>
  <c r="R55"/>
  <c r="P55"/>
  <c r="N55"/>
  <c r="L55"/>
  <c r="J55"/>
  <c r="R54"/>
  <c r="P54"/>
  <c r="N54"/>
  <c r="L54"/>
  <c r="J54"/>
  <c r="R53"/>
  <c r="P53"/>
  <c r="N53"/>
  <c r="L53"/>
  <c r="J53"/>
  <c r="R52"/>
  <c r="P52"/>
  <c r="N52"/>
  <c r="L52"/>
  <c r="J52"/>
  <c r="R51"/>
  <c r="P51"/>
  <c r="N51"/>
  <c r="L51"/>
  <c r="J51"/>
  <c r="G51"/>
  <c r="E51"/>
  <c r="R50"/>
  <c r="P50"/>
  <c r="N50"/>
  <c r="L50"/>
  <c r="J50"/>
  <c r="R49"/>
  <c r="P49"/>
  <c r="N49"/>
  <c r="L49"/>
  <c r="J49"/>
  <c r="R48"/>
  <c r="P48"/>
  <c r="N48"/>
  <c r="L48"/>
  <c r="J48"/>
  <c r="G48"/>
  <c r="E48"/>
  <c r="R43"/>
  <c r="R42"/>
  <c r="P42"/>
  <c r="N42"/>
  <c r="L42"/>
  <c r="R41"/>
  <c r="P41"/>
  <c r="N41"/>
  <c r="L41"/>
  <c r="J41"/>
  <c r="R40"/>
  <c r="P40"/>
  <c r="N40"/>
  <c r="L40"/>
  <c r="J40"/>
  <c r="G40"/>
  <c r="E40"/>
  <c r="R39"/>
  <c r="O39"/>
  <c r="N39"/>
  <c r="L39"/>
  <c r="R38"/>
  <c r="P38"/>
  <c r="N38"/>
  <c r="L38"/>
  <c r="J38"/>
  <c r="R37"/>
  <c r="P37"/>
  <c r="N37"/>
  <c r="L37"/>
  <c r="J37"/>
  <c r="G37"/>
  <c r="E37"/>
  <c r="R36"/>
  <c r="P36"/>
  <c r="N36"/>
  <c r="L36"/>
  <c r="J36"/>
  <c r="R35"/>
  <c r="P35"/>
  <c r="N35"/>
  <c r="L35"/>
  <c r="J35"/>
  <c r="G35"/>
  <c r="E35"/>
  <c r="R34"/>
  <c r="P34"/>
  <c r="N34"/>
  <c r="L34"/>
  <c r="J34"/>
  <c r="G34"/>
  <c r="E34"/>
  <c r="R33"/>
  <c r="P33"/>
  <c r="N33"/>
  <c r="L33"/>
  <c r="J33"/>
  <c r="R32"/>
  <c r="P32"/>
  <c r="N32"/>
  <c r="L32"/>
  <c r="J32"/>
  <c r="G32"/>
  <c r="E32"/>
  <c r="R31"/>
  <c r="P31"/>
  <c r="N31"/>
  <c r="L31"/>
  <c r="J31"/>
  <c r="R30"/>
  <c r="P30"/>
  <c r="N30"/>
  <c r="L30"/>
  <c r="J30"/>
  <c r="R29"/>
  <c r="P29"/>
  <c r="N29"/>
  <c r="L29"/>
  <c r="J29"/>
  <c r="R28"/>
  <c r="P28"/>
  <c r="N28"/>
  <c r="L28"/>
  <c r="J28"/>
  <c r="R27"/>
  <c r="P27"/>
  <c r="N27"/>
  <c r="L27"/>
  <c r="J27"/>
  <c r="N25"/>
  <c r="L25"/>
  <c r="N23"/>
  <c r="L23"/>
  <c r="R22"/>
  <c r="P22"/>
  <c r="O22"/>
  <c r="N22"/>
  <c r="L22"/>
  <c r="G22"/>
  <c r="E22"/>
  <c r="R21"/>
  <c r="P21"/>
  <c r="N21"/>
  <c r="L21"/>
  <c r="J21"/>
  <c r="G21"/>
  <c r="E21"/>
  <c r="R20"/>
  <c r="P20"/>
  <c r="N20"/>
  <c r="L20"/>
  <c r="J20"/>
  <c r="G20"/>
  <c r="E20"/>
  <c r="R19"/>
  <c r="P19"/>
  <c r="N19"/>
  <c r="L19"/>
  <c r="J19"/>
  <c r="G19"/>
  <c r="E19"/>
  <c r="R18"/>
  <c r="P18"/>
  <c r="N18"/>
  <c r="L18"/>
  <c r="J18"/>
  <c r="R17"/>
  <c r="P17"/>
  <c r="N17"/>
  <c r="L17"/>
  <c r="J17"/>
  <c r="R13"/>
  <c r="P13"/>
  <c r="N13"/>
  <c r="L13"/>
  <c r="E13"/>
  <c r="R12"/>
  <c r="P12"/>
  <c r="N12"/>
  <c r="L12"/>
  <c r="J12"/>
  <c r="R11"/>
  <c r="P11"/>
  <c r="O11"/>
  <c r="N11"/>
  <c r="L11"/>
  <c r="G11"/>
  <c r="E11"/>
  <c r="R10"/>
  <c r="P10"/>
  <c r="N10"/>
  <c r="L10"/>
  <c r="J10"/>
  <c r="R9"/>
  <c r="P9"/>
  <c r="N9"/>
  <c r="L9"/>
  <c r="J9"/>
  <c r="G9"/>
  <c r="E9"/>
  <c r="R8"/>
  <c r="P8"/>
  <c r="N8"/>
  <c r="L8"/>
  <c r="J8"/>
  <c r="G8"/>
  <c r="E8"/>
  <c r="R7"/>
  <c r="P7"/>
  <c r="N7"/>
  <c r="L7"/>
  <c r="J7"/>
  <c r="R6"/>
  <c r="P6"/>
  <c r="N6"/>
  <c r="L6"/>
  <c r="J6"/>
  <c r="G6"/>
  <c r="E6"/>
  <c r="R5"/>
  <c r="P5"/>
  <c r="N5"/>
  <c r="L5"/>
  <c r="J5"/>
  <c r="G5"/>
  <c r="E5"/>
  <c r="R4"/>
  <c r="P4"/>
  <c r="N4"/>
  <c r="L4"/>
  <c r="J4"/>
  <c r="R34" i="10"/>
  <c r="P34"/>
  <c r="N34"/>
  <c r="L34"/>
  <c r="J34"/>
  <c r="R32"/>
  <c r="P32"/>
  <c r="N32"/>
  <c r="L32"/>
  <c r="J32"/>
  <c r="R29"/>
  <c r="R27"/>
  <c r="P27"/>
  <c r="N27"/>
  <c r="L27"/>
  <c r="G27"/>
  <c r="E27"/>
  <c r="R26"/>
  <c r="P26"/>
  <c r="N26"/>
  <c r="L26"/>
  <c r="J26"/>
  <c r="G26"/>
  <c r="E26"/>
  <c r="R25"/>
  <c r="P25"/>
  <c r="N25"/>
  <c r="L25"/>
  <c r="J25"/>
  <c r="R24"/>
  <c r="P24"/>
  <c r="N24"/>
  <c r="L24"/>
  <c r="J24"/>
  <c r="R21"/>
  <c r="P21"/>
  <c r="O21"/>
  <c r="N21"/>
  <c r="L21"/>
  <c r="R20"/>
  <c r="P20"/>
  <c r="N20"/>
  <c r="L20"/>
  <c r="J20"/>
  <c r="R19"/>
  <c r="P19"/>
  <c r="N19"/>
  <c r="L19"/>
  <c r="J19"/>
  <c r="R16"/>
  <c r="P16"/>
  <c r="N16"/>
  <c r="L16"/>
  <c r="J16"/>
  <c r="R15"/>
  <c r="N15"/>
  <c r="L15"/>
  <c r="G15"/>
  <c r="R14"/>
  <c r="P14"/>
  <c r="N14"/>
  <c r="L14"/>
  <c r="J14"/>
  <c r="G14"/>
  <c r="R13"/>
  <c r="P13"/>
  <c r="N13"/>
  <c r="L13"/>
  <c r="J13"/>
  <c r="G13"/>
  <c r="E13"/>
  <c r="R12"/>
  <c r="P12"/>
  <c r="N12"/>
  <c r="L12"/>
  <c r="J12"/>
  <c r="G12"/>
  <c r="E12"/>
  <c r="R11"/>
  <c r="P11"/>
  <c r="N11"/>
  <c r="L11"/>
  <c r="J11"/>
  <c r="G11"/>
  <c r="E11"/>
  <c r="R10"/>
  <c r="P10"/>
  <c r="N10"/>
  <c r="L10"/>
  <c r="J10"/>
  <c r="R9"/>
  <c r="P9"/>
  <c r="N9"/>
  <c r="L9"/>
  <c r="J9"/>
  <c r="R8"/>
  <c r="P8"/>
  <c r="N8"/>
  <c r="L8"/>
  <c r="J8"/>
  <c r="G8"/>
  <c r="E8"/>
  <c r="R7"/>
  <c r="P7"/>
  <c r="N7"/>
  <c r="L7"/>
  <c r="J7"/>
  <c r="R6"/>
  <c r="P6"/>
  <c r="N6"/>
  <c r="L6"/>
  <c r="J6"/>
  <c r="R5"/>
  <c r="P5"/>
  <c r="N5"/>
  <c r="L5"/>
  <c r="J5"/>
  <c r="R4"/>
  <c r="P4"/>
  <c r="N4"/>
  <c r="L4"/>
  <c r="J4"/>
  <c r="G4"/>
  <c r="E4"/>
  <c r="N41" i="27"/>
  <c r="L41"/>
  <c r="R40"/>
  <c r="P40"/>
  <c r="O40"/>
  <c r="N40"/>
  <c r="L40"/>
  <c r="R39"/>
  <c r="P39"/>
  <c r="N39"/>
  <c r="L39"/>
  <c r="J39"/>
  <c r="R38"/>
  <c r="P38"/>
  <c r="N38"/>
  <c r="L38"/>
  <c r="J38"/>
  <c r="R37"/>
  <c r="P37"/>
  <c r="N37"/>
  <c r="L37"/>
  <c r="J37"/>
  <c r="R36"/>
  <c r="P36"/>
  <c r="N36"/>
  <c r="L36"/>
  <c r="J36"/>
  <c r="R35"/>
  <c r="P35"/>
  <c r="N35"/>
  <c r="L35"/>
  <c r="J35"/>
  <c r="R34"/>
  <c r="P34"/>
  <c r="N34"/>
  <c r="L34"/>
  <c r="J34"/>
  <c r="R33"/>
  <c r="P33"/>
  <c r="N33"/>
  <c r="L33"/>
  <c r="J33"/>
  <c r="R32"/>
  <c r="P32"/>
  <c r="N32"/>
  <c r="L32"/>
  <c r="J32"/>
  <c r="R28"/>
  <c r="R25"/>
  <c r="R24"/>
  <c r="P24"/>
  <c r="N24"/>
  <c r="L24"/>
  <c r="J24"/>
  <c r="R23"/>
  <c r="N23"/>
  <c r="L23"/>
  <c r="R22"/>
  <c r="P22"/>
  <c r="N22"/>
  <c r="L22"/>
  <c r="J22"/>
  <c r="R17"/>
  <c r="R13"/>
  <c r="P13"/>
  <c r="O13"/>
  <c r="N13"/>
  <c r="L13"/>
  <c r="G13"/>
  <c r="E13"/>
  <c r="R12"/>
  <c r="P12"/>
  <c r="N12"/>
  <c r="L12"/>
  <c r="J12"/>
  <c r="G12"/>
  <c r="E12"/>
  <c r="R11"/>
  <c r="P11"/>
  <c r="N11"/>
  <c r="L11"/>
  <c r="J11"/>
  <c r="G11"/>
  <c r="E11"/>
  <c r="R10"/>
  <c r="P10"/>
  <c r="N10"/>
  <c r="L10"/>
  <c r="J10"/>
  <c r="R9"/>
  <c r="G9"/>
  <c r="E9"/>
  <c r="R8"/>
  <c r="P8"/>
  <c r="N8"/>
  <c r="L8"/>
  <c r="J8"/>
  <c r="R7"/>
  <c r="P7"/>
  <c r="N7"/>
  <c r="L7"/>
  <c r="J7"/>
  <c r="R6"/>
  <c r="P6"/>
  <c r="N6"/>
  <c r="L6"/>
  <c r="J6"/>
  <c r="R5"/>
  <c r="P5"/>
  <c r="N5"/>
  <c r="L5"/>
  <c r="J5"/>
  <c r="R4"/>
  <c r="P4"/>
  <c r="N4"/>
  <c r="L4"/>
  <c r="J4"/>
  <c r="R251" i="9"/>
  <c r="R245"/>
  <c r="R243"/>
  <c r="P243"/>
  <c r="O243"/>
  <c r="N243"/>
  <c r="L243"/>
  <c r="G243"/>
  <c r="E243"/>
  <c r="R242"/>
  <c r="P242"/>
  <c r="N242"/>
  <c r="L242"/>
  <c r="J242"/>
  <c r="R241"/>
  <c r="P241"/>
  <c r="N241"/>
  <c r="L241"/>
  <c r="J241"/>
  <c r="G241"/>
  <c r="E241"/>
  <c r="R240"/>
  <c r="P240"/>
  <c r="N240"/>
  <c r="L240"/>
  <c r="J240"/>
  <c r="R239"/>
  <c r="P239"/>
  <c r="N239"/>
  <c r="L239"/>
  <c r="J239"/>
  <c r="G239"/>
  <c r="E239"/>
  <c r="R238"/>
  <c r="P238"/>
  <c r="N238"/>
  <c r="L238"/>
  <c r="J238"/>
  <c r="R237"/>
  <c r="P237"/>
  <c r="N237"/>
  <c r="L237"/>
  <c r="J237"/>
  <c r="R236"/>
  <c r="P236"/>
  <c r="N236"/>
  <c r="L236"/>
  <c r="J236"/>
  <c r="G236"/>
  <c r="E236"/>
  <c r="R235"/>
  <c r="P235"/>
  <c r="N235"/>
  <c r="L235"/>
  <c r="J235"/>
  <c r="R234"/>
  <c r="P234"/>
  <c r="N234"/>
  <c r="L234"/>
  <c r="J234"/>
  <c r="R233"/>
  <c r="P233"/>
  <c r="N233"/>
  <c r="L233"/>
  <c r="J233"/>
  <c r="R232"/>
  <c r="P232"/>
  <c r="N232"/>
  <c r="L232"/>
  <c r="J232"/>
  <c r="G232"/>
  <c r="E232"/>
  <c r="R231"/>
  <c r="P231"/>
  <c r="N231"/>
  <c r="L231"/>
  <c r="J231"/>
  <c r="R230"/>
  <c r="P230"/>
  <c r="N230"/>
  <c r="L230"/>
  <c r="J230"/>
  <c r="R229"/>
  <c r="P229"/>
  <c r="N229"/>
  <c r="L229"/>
  <c r="J229"/>
  <c r="R228"/>
  <c r="P228"/>
  <c r="N228"/>
  <c r="L228"/>
  <c r="J228"/>
  <c r="R227"/>
  <c r="P227"/>
  <c r="N227"/>
  <c r="L227"/>
  <c r="J227"/>
  <c r="R226"/>
  <c r="P226"/>
  <c r="N226"/>
  <c r="L226"/>
  <c r="J226"/>
  <c r="R225"/>
  <c r="P225"/>
  <c r="N225"/>
  <c r="L225"/>
  <c r="J225"/>
  <c r="G225"/>
  <c r="E225"/>
  <c r="R224"/>
  <c r="P224"/>
  <c r="N224"/>
  <c r="L224"/>
  <c r="J224"/>
  <c r="G224"/>
  <c r="E224"/>
  <c r="R219"/>
  <c r="R217"/>
  <c r="P217"/>
  <c r="O217"/>
  <c r="N217"/>
  <c r="L217"/>
  <c r="J217"/>
  <c r="R216"/>
  <c r="P216"/>
  <c r="N216"/>
  <c r="L216"/>
  <c r="J216"/>
  <c r="R215"/>
  <c r="P215"/>
  <c r="N215"/>
  <c r="L215"/>
  <c r="J215"/>
  <c r="R214"/>
  <c r="P214"/>
  <c r="N214"/>
  <c r="L214"/>
  <c r="J214"/>
  <c r="R213"/>
  <c r="P213"/>
  <c r="N213"/>
  <c r="L213"/>
  <c r="J213"/>
  <c r="G213"/>
  <c r="E213"/>
  <c r="R210"/>
  <c r="P210"/>
  <c r="O210"/>
  <c r="N210"/>
  <c r="L210"/>
  <c r="G210"/>
  <c r="E210"/>
  <c r="R209"/>
  <c r="P209"/>
  <c r="N209"/>
  <c r="L209"/>
  <c r="J209"/>
  <c r="R208"/>
  <c r="P208"/>
  <c r="N208"/>
  <c r="L208"/>
  <c r="J208"/>
  <c r="R207"/>
  <c r="P207"/>
  <c r="N207"/>
  <c r="L207"/>
  <c r="J207"/>
  <c r="R206"/>
  <c r="P206"/>
  <c r="N206"/>
  <c r="L206"/>
  <c r="J206"/>
  <c r="R205"/>
  <c r="P205"/>
  <c r="N205"/>
  <c r="L205"/>
  <c r="J205"/>
  <c r="G205"/>
  <c r="E205"/>
  <c r="R204"/>
  <c r="P204"/>
  <c r="N204"/>
  <c r="L204"/>
  <c r="J204"/>
  <c r="G204"/>
  <c r="E204"/>
  <c r="R203"/>
  <c r="P203"/>
  <c r="N203"/>
  <c r="L203"/>
  <c r="J203"/>
  <c r="R202"/>
  <c r="P202"/>
  <c r="N202"/>
  <c r="L202"/>
  <c r="J202"/>
  <c r="G202"/>
  <c r="R201"/>
  <c r="P201"/>
  <c r="N201"/>
  <c r="L201"/>
  <c r="J201"/>
  <c r="R200"/>
  <c r="P200"/>
  <c r="N200"/>
  <c r="L200"/>
  <c r="J200"/>
  <c r="G200"/>
  <c r="E200"/>
  <c r="R199"/>
  <c r="P199"/>
  <c r="N199"/>
  <c r="L199"/>
  <c r="J199"/>
  <c r="R198"/>
  <c r="P198"/>
  <c r="N198"/>
  <c r="L198"/>
  <c r="J198"/>
  <c r="R197"/>
  <c r="P197"/>
  <c r="N197"/>
  <c r="L197"/>
  <c r="J197"/>
  <c r="G197"/>
  <c r="E197"/>
  <c r="R196"/>
  <c r="P196"/>
  <c r="N196"/>
  <c r="L196"/>
  <c r="J196"/>
  <c r="G196"/>
  <c r="E196"/>
  <c r="R192"/>
  <c r="R190"/>
  <c r="P190"/>
  <c r="O190"/>
  <c r="N190"/>
  <c r="L190"/>
  <c r="G190"/>
  <c r="E190"/>
  <c r="R189"/>
  <c r="P189"/>
  <c r="N189"/>
  <c r="L189"/>
  <c r="J189"/>
  <c r="G189"/>
  <c r="R188"/>
  <c r="P188"/>
  <c r="N188"/>
  <c r="L188"/>
  <c r="J188"/>
  <c r="R187"/>
  <c r="P187"/>
  <c r="N187"/>
  <c r="L187"/>
  <c r="J187"/>
  <c r="G187"/>
  <c r="E187"/>
  <c r="R186"/>
  <c r="P186"/>
  <c r="N186"/>
  <c r="L186"/>
  <c r="J186"/>
  <c r="R185"/>
  <c r="P185"/>
  <c r="N185"/>
  <c r="L185"/>
  <c r="J185"/>
  <c r="R184"/>
  <c r="P184"/>
  <c r="N184"/>
  <c r="L184"/>
  <c r="J184"/>
  <c r="G184"/>
  <c r="E184"/>
  <c r="N180"/>
  <c r="L180"/>
  <c r="R179"/>
  <c r="P179"/>
  <c r="O179"/>
  <c r="N179"/>
  <c r="L179"/>
  <c r="G179"/>
  <c r="E179"/>
  <c r="R178"/>
  <c r="R177"/>
  <c r="P177"/>
  <c r="N177"/>
  <c r="L177"/>
  <c r="J177"/>
  <c r="G177"/>
  <c r="E177"/>
  <c r="R176"/>
  <c r="P176"/>
  <c r="N176"/>
  <c r="L176"/>
  <c r="J176"/>
  <c r="G176"/>
  <c r="E176"/>
  <c r="R175"/>
  <c r="P175"/>
  <c r="N175"/>
  <c r="L175"/>
  <c r="J175"/>
  <c r="G175"/>
  <c r="E175"/>
  <c r="R174"/>
  <c r="P174"/>
  <c r="N174"/>
  <c r="L174"/>
  <c r="J174"/>
  <c r="R173"/>
  <c r="P173"/>
  <c r="N173"/>
  <c r="L173"/>
  <c r="J173"/>
  <c r="R172"/>
  <c r="P172"/>
  <c r="N172"/>
  <c r="L172"/>
  <c r="J172"/>
  <c r="R169"/>
  <c r="P169"/>
  <c r="N169"/>
  <c r="L169"/>
  <c r="J169"/>
  <c r="G169"/>
  <c r="E169"/>
  <c r="R168"/>
  <c r="P168"/>
  <c r="N168"/>
  <c r="L168"/>
  <c r="J168"/>
  <c r="R167"/>
  <c r="P167"/>
  <c r="N167"/>
  <c r="L167"/>
  <c r="J167"/>
  <c r="R166"/>
  <c r="P166"/>
  <c r="N166"/>
  <c r="L166"/>
  <c r="J166"/>
  <c r="R165"/>
  <c r="P165"/>
  <c r="N165"/>
  <c r="L165"/>
  <c r="J165"/>
  <c r="R164"/>
  <c r="P164"/>
  <c r="N164"/>
  <c r="L164"/>
  <c r="J164"/>
  <c r="G164"/>
  <c r="E164"/>
  <c r="A161"/>
  <c r="R160"/>
  <c r="R159"/>
  <c r="P159"/>
  <c r="N159"/>
  <c r="L159"/>
  <c r="J159"/>
  <c r="R158"/>
  <c r="P158"/>
  <c r="N158"/>
  <c r="L158"/>
  <c r="J158"/>
  <c r="R157"/>
  <c r="P157"/>
  <c r="N157"/>
  <c r="L157"/>
  <c r="J157"/>
  <c r="R156"/>
  <c r="P156"/>
  <c r="N156"/>
  <c r="L156"/>
  <c r="J156"/>
  <c r="R155"/>
  <c r="P155"/>
  <c r="N155"/>
  <c r="L155"/>
  <c r="J155"/>
  <c r="R151"/>
  <c r="L151"/>
  <c r="R150"/>
  <c r="P150"/>
  <c r="O150"/>
  <c r="N150"/>
  <c r="L150"/>
  <c r="G150"/>
  <c r="R149"/>
  <c r="P149"/>
  <c r="N149"/>
  <c r="L149"/>
  <c r="J149"/>
  <c r="G149"/>
  <c r="E149"/>
  <c r="R148"/>
  <c r="P148"/>
  <c r="N148"/>
  <c r="L148"/>
  <c r="J148"/>
  <c r="G148"/>
  <c r="E148"/>
  <c r="R144"/>
  <c r="R142"/>
  <c r="P142"/>
  <c r="O142"/>
  <c r="N142"/>
  <c r="L142"/>
  <c r="G142"/>
  <c r="E142"/>
  <c r="R141"/>
  <c r="P141"/>
  <c r="N141"/>
  <c r="L141"/>
  <c r="J141"/>
  <c r="G141"/>
  <c r="E141"/>
  <c r="R140"/>
  <c r="P140"/>
  <c r="N140"/>
  <c r="L140"/>
  <c r="J140"/>
  <c r="G140"/>
  <c r="E140"/>
  <c r="R139"/>
  <c r="P139"/>
  <c r="N139"/>
  <c r="L139"/>
  <c r="J139"/>
  <c r="R134"/>
  <c r="O134"/>
  <c r="L134"/>
  <c r="G134"/>
  <c r="E134"/>
  <c r="R133"/>
  <c r="P133"/>
  <c r="N133"/>
  <c r="L133"/>
  <c r="J133"/>
  <c r="R132"/>
  <c r="P132"/>
  <c r="N132"/>
  <c r="L132"/>
  <c r="J132"/>
  <c r="R131"/>
  <c r="P131"/>
  <c r="N131"/>
  <c r="L131"/>
  <c r="J131"/>
  <c r="G131"/>
  <c r="E131"/>
  <c r="R130"/>
  <c r="P130"/>
  <c r="N130"/>
  <c r="L130"/>
  <c r="J130"/>
  <c r="R129"/>
  <c r="P129"/>
  <c r="N129"/>
  <c r="L129"/>
  <c r="J129"/>
  <c r="G129"/>
  <c r="E129"/>
  <c r="R128"/>
  <c r="P128"/>
  <c r="G128"/>
  <c r="E128"/>
  <c r="R127"/>
  <c r="P127"/>
  <c r="G127"/>
  <c r="E127"/>
  <c r="R126"/>
  <c r="P126"/>
  <c r="N126"/>
  <c r="L126"/>
  <c r="J126"/>
  <c r="G126"/>
  <c r="R125"/>
  <c r="N125"/>
  <c r="L125"/>
  <c r="J125"/>
  <c r="G125"/>
  <c r="R124"/>
  <c r="P124"/>
  <c r="N124"/>
  <c r="L124"/>
  <c r="J124"/>
  <c r="G124"/>
  <c r="E124"/>
  <c r="R123"/>
  <c r="P123"/>
  <c r="N123"/>
  <c r="L123"/>
  <c r="J123"/>
  <c r="R122"/>
  <c r="P122"/>
  <c r="N122"/>
  <c r="L122"/>
  <c r="J122"/>
  <c r="G122"/>
  <c r="E122"/>
  <c r="R121"/>
  <c r="P121"/>
  <c r="N121"/>
  <c r="L121"/>
  <c r="J121"/>
  <c r="R120"/>
  <c r="P120"/>
  <c r="N120"/>
  <c r="L120"/>
  <c r="J120"/>
  <c r="G120"/>
  <c r="E120"/>
  <c r="R119"/>
  <c r="P119"/>
  <c r="N119"/>
  <c r="L119"/>
  <c r="J119"/>
  <c r="R118"/>
  <c r="P118"/>
  <c r="N118"/>
  <c r="L118"/>
  <c r="J118"/>
  <c r="G118"/>
  <c r="E118"/>
  <c r="R117"/>
  <c r="P117"/>
  <c r="N117"/>
  <c r="L117"/>
  <c r="J117"/>
  <c r="R114"/>
  <c r="R112"/>
  <c r="R111"/>
  <c r="P111"/>
  <c r="N111"/>
  <c r="L111"/>
  <c r="J111"/>
  <c r="G111"/>
  <c r="E111"/>
  <c r="R110"/>
  <c r="P110"/>
  <c r="N110"/>
  <c r="L110"/>
  <c r="J110"/>
  <c r="G110"/>
  <c r="E110"/>
  <c r="R109"/>
  <c r="P109"/>
  <c r="N109"/>
  <c r="L109"/>
  <c r="J109"/>
  <c r="R108"/>
  <c r="P108"/>
  <c r="N108"/>
  <c r="L108"/>
  <c r="J108"/>
  <c r="R107"/>
  <c r="P107"/>
  <c r="N107"/>
  <c r="L107"/>
  <c r="J107"/>
  <c r="G107"/>
  <c r="E107"/>
  <c r="R106"/>
  <c r="P106"/>
  <c r="N106"/>
  <c r="L106"/>
  <c r="J106"/>
  <c r="G106"/>
  <c r="E106"/>
  <c r="R105"/>
  <c r="P105"/>
  <c r="N105"/>
  <c r="L105"/>
  <c r="J105"/>
  <c r="R97"/>
  <c r="P97"/>
  <c r="O97"/>
  <c r="N97"/>
  <c r="L97"/>
  <c r="G97"/>
  <c r="R96"/>
  <c r="P96"/>
  <c r="N96"/>
  <c r="L96"/>
  <c r="J96"/>
  <c r="G96"/>
  <c r="E96"/>
  <c r="R95"/>
  <c r="P95"/>
  <c r="N95"/>
  <c r="L95"/>
  <c r="J95"/>
  <c r="G95"/>
  <c r="E95"/>
  <c r="R94"/>
  <c r="P94"/>
  <c r="N94"/>
  <c r="L94"/>
  <c r="J94"/>
  <c r="R93"/>
  <c r="P93"/>
  <c r="N93"/>
  <c r="L93"/>
  <c r="J93"/>
  <c r="R92"/>
  <c r="P92"/>
  <c r="N92"/>
  <c r="L92"/>
  <c r="J92"/>
  <c r="R91"/>
  <c r="P91"/>
  <c r="N91"/>
  <c r="L91"/>
  <c r="J91"/>
  <c r="R90"/>
  <c r="P90"/>
  <c r="N90"/>
  <c r="L90"/>
  <c r="J90"/>
  <c r="G90"/>
  <c r="E90"/>
  <c r="R86"/>
  <c r="R84"/>
  <c r="P84"/>
  <c r="O84"/>
  <c r="N84"/>
  <c r="L84"/>
  <c r="R83"/>
  <c r="P83"/>
  <c r="N83"/>
  <c r="L83"/>
  <c r="J83"/>
  <c r="R82"/>
  <c r="P82"/>
  <c r="N82"/>
  <c r="L82"/>
  <c r="J82"/>
  <c r="R81"/>
  <c r="P81"/>
  <c r="N81"/>
  <c r="L81"/>
  <c r="J81"/>
  <c r="R80"/>
  <c r="P80"/>
  <c r="N80"/>
  <c r="L80"/>
  <c r="J80"/>
  <c r="G80"/>
  <c r="E80"/>
  <c r="R79"/>
  <c r="P79"/>
  <c r="N79"/>
  <c r="L79"/>
  <c r="J79"/>
  <c r="N73"/>
  <c r="L73"/>
  <c r="R72"/>
  <c r="P72"/>
  <c r="O72"/>
  <c r="N72"/>
  <c r="L72"/>
  <c r="G72"/>
  <c r="E72"/>
  <c r="R71"/>
  <c r="P71"/>
  <c r="N71"/>
  <c r="L71"/>
  <c r="J71"/>
  <c r="R70"/>
  <c r="P70"/>
  <c r="N70"/>
  <c r="L70"/>
  <c r="J70"/>
  <c r="G70"/>
  <c r="R69"/>
  <c r="P69"/>
  <c r="N69"/>
  <c r="L69"/>
  <c r="J69"/>
  <c r="G69"/>
  <c r="E69"/>
  <c r="R68"/>
  <c r="P68"/>
  <c r="N68"/>
  <c r="L68"/>
  <c r="J68"/>
  <c r="R67"/>
  <c r="P67"/>
  <c r="N67"/>
  <c r="L67"/>
  <c r="J67"/>
  <c r="G67"/>
  <c r="E67"/>
  <c r="R66"/>
  <c r="P66"/>
  <c r="N66"/>
  <c r="L66"/>
  <c r="J66"/>
  <c r="G66"/>
  <c r="E66"/>
  <c r="R65"/>
  <c r="P65"/>
  <c r="N65"/>
  <c r="L65"/>
  <c r="J65"/>
  <c r="R63"/>
  <c r="R62"/>
  <c r="R61"/>
  <c r="P61"/>
  <c r="N61"/>
  <c r="L61"/>
  <c r="J61"/>
  <c r="R60"/>
  <c r="P60"/>
  <c r="N60"/>
  <c r="L60"/>
  <c r="J60"/>
  <c r="R59"/>
  <c r="P59"/>
  <c r="N59"/>
  <c r="L59"/>
  <c r="J59"/>
  <c r="G59"/>
  <c r="E59"/>
  <c r="R58"/>
  <c r="P58"/>
  <c r="N58"/>
  <c r="L58"/>
  <c r="J58"/>
  <c r="G58"/>
  <c r="E58"/>
  <c r="R56"/>
  <c r="R55"/>
  <c r="R54"/>
  <c r="P54"/>
  <c r="N54"/>
  <c r="L54"/>
  <c r="J54"/>
  <c r="R53"/>
  <c r="P53"/>
  <c r="N53"/>
  <c r="L53"/>
  <c r="J53"/>
  <c r="R52"/>
  <c r="P52"/>
  <c r="N52"/>
  <c r="L52"/>
  <c r="J52"/>
  <c r="R51"/>
  <c r="P51"/>
  <c r="N51"/>
  <c r="J51"/>
  <c r="R50"/>
  <c r="P50"/>
  <c r="N50"/>
  <c r="L50"/>
  <c r="J50"/>
  <c r="R49"/>
  <c r="P49"/>
  <c r="N49"/>
  <c r="L49"/>
  <c r="J49"/>
  <c r="R48"/>
  <c r="P48"/>
  <c r="N48"/>
  <c r="L48"/>
  <c r="J48"/>
  <c r="R46"/>
  <c r="P46"/>
  <c r="N46"/>
  <c r="L46"/>
  <c r="J46"/>
  <c r="G46"/>
  <c r="E46"/>
  <c r="N42"/>
  <c r="L42"/>
  <c r="J42"/>
  <c r="R41"/>
  <c r="P41"/>
  <c r="O41"/>
  <c r="N41"/>
  <c r="L41"/>
  <c r="G41"/>
  <c r="E41"/>
  <c r="R40"/>
  <c r="P40"/>
  <c r="N40"/>
  <c r="L40"/>
  <c r="J40"/>
  <c r="G40"/>
  <c r="E40"/>
  <c r="R39"/>
  <c r="P39"/>
  <c r="N39"/>
  <c r="L39"/>
  <c r="J39"/>
  <c r="R38"/>
  <c r="P38"/>
  <c r="N38"/>
  <c r="L38"/>
  <c r="J38"/>
  <c r="R37"/>
  <c r="P37"/>
  <c r="N37"/>
  <c r="L37"/>
  <c r="J37"/>
  <c r="R36"/>
  <c r="P36"/>
  <c r="N36"/>
  <c r="L36"/>
  <c r="J36"/>
  <c r="G36"/>
  <c r="E36"/>
  <c r="R35"/>
  <c r="P35"/>
  <c r="N35"/>
  <c r="L35"/>
  <c r="J35"/>
  <c r="G35"/>
  <c r="E35"/>
  <c r="R34"/>
  <c r="P34"/>
  <c r="N34"/>
  <c r="L34"/>
  <c r="J34"/>
  <c r="G34"/>
  <c r="E34"/>
  <c r="R33"/>
  <c r="P33"/>
  <c r="N33"/>
  <c r="L33"/>
  <c r="J33"/>
  <c r="R32"/>
  <c r="P32"/>
  <c r="N32"/>
  <c r="L32"/>
  <c r="J32"/>
  <c r="R31"/>
  <c r="P31"/>
  <c r="N31"/>
  <c r="L31"/>
  <c r="J31"/>
  <c r="R30"/>
  <c r="P30"/>
  <c r="N30"/>
  <c r="L30"/>
  <c r="J30"/>
  <c r="G30"/>
  <c r="E30"/>
  <c r="R29"/>
  <c r="P29"/>
  <c r="N29"/>
  <c r="L29"/>
  <c r="J29"/>
  <c r="R25"/>
  <c r="P25"/>
  <c r="N25"/>
  <c r="L25"/>
  <c r="J25"/>
  <c r="G25"/>
  <c r="E25"/>
  <c r="R24"/>
  <c r="R23"/>
  <c r="P23"/>
  <c r="L23"/>
  <c r="G23"/>
  <c r="P22"/>
  <c r="N22"/>
  <c r="L22"/>
  <c r="R21"/>
  <c r="P21"/>
  <c r="O21"/>
  <c r="N21"/>
  <c r="L21"/>
  <c r="G21"/>
  <c r="E21"/>
  <c r="R20"/>
  <c r="P20"/>
  <c r="N20"/>
  <c r="L20"/>
  <c r="J20"/>
  <c r="G20"/>
  <c r="E20"/>
  <c r="R19"/>
  <c r="P19"/>
  <c r="N19"/>
  <c r="L19"/>
  <c r="J19"/>
  <c r="G19"/>
  <c r="E19"/>
  <c r="R18"/>
  <c r="P18"/>
  <c r="N18"/>
  <c r="L18"/>
  <c r="J18"/>
  <c r="G18"/>
  <c r="E18"/>
  <c r="R17"/>
  <c r="P17"/>
  <c r="N17"/>
  <c r="L17"/>
  <c r="J17"/>
  <c r="G17"/>
  <c r="E17"/>
  <c r="R16"/>
  <c r="P16"/>
  <c r="N16"/>
  <c r="L16"/>
  <c r="J16"/>
  <c r="G16"/>
  <c r="E16"/>
  <c r="R15"/>
  <c r="P15"/>
  <c r="N15"/>
  <c r="L15"/>
  <c r="J15"/>
  <c r="G15"/>
  <c r="E15"/>
  <c r="R14"/>
  <c r="P14"/>
  <c r="N14"/>
  <c r="L14"/>
  <c r="J14"/>
  <c r="R13"/>
  <c r="P13"/>
  <c r="N13"/>
  <c r="L13"/>
  <c r="J13"/>
  <c r="R12"/>
  <c r="P12"/>
  <c r="N12"/>
  <c r="L12"/>
  <c r="J12"/>
  <c r="R11"/>
  <c r="P11"/>
  <c r="N11"/>
  <c r="L11"/>
  <c r="J11"/>
  <c r="G11"/>
  <c r="E11"/>
  <c r="R10"/>
  <c r="P10"/>
  <c r="N10"/>
  <c r="L10"/>
  <c r="J10"/>
  <c r="R9"/>
  <c r="P9"/>
  <c r="N9"/>
  <c r="L9"/>
  <c r="J9"/>
  <c r="R8"/>
  <c r="P8"/>
  <c r="N8"/>
  <c r="L8"/>
  <c r="J8"/>
  <c r="G8"/>
  <c r="E8"/>
  <c r="R7"/>
  <c r="P7"/>
  <c r="N7"/>
  <c r="L7"/>
  <c r="J7"/>
  <c r="G7"/>
  <c r="E7"/>
  <c r="R6"/>
  <c r="P6"/>
  <c r="N6"/>
  <c r="L6"/>
  <c r="J6"/>
  <c r="R5"/>
  <c r="P5"/>
  <c r="N5"/>
  <c r="L5"/>
  <c r="J5"/>
  <c r="G5"/>
  <c r="E5"/>
  <c r="R4"/>
  <c r="P4"/>
  <c r="N4"/>
  <c r="L4"/>
  <c r="J4"/>
  <c r="N13" i="8"/>
  <c r="L13"/>
  <c r="R12"/>
  <c r="P12"/>
  <c r="O12"/>
  <c r="N12"/>
  <c r="L12"/>
  <c r="R11"/>
  <c r="P11"/>
  <c r="N11"/>
  <c r="L11"/>
  <c r="J11"/>
  <c r="R10"/>
  <c r="P10"/>
  <c r="N10"/>
  <c r="L10"/>
  <c r="J10"/>
  <c r="R9"/>
  <c r="P9"/>
  <c r="N9"/>
  <c r="L9"/>
  <c r="J9"/>
  <c r="N6"/>
  <c r="L6"/>
  <c r="R5"/>
  <c r="P5"/>
  <c r="O5"/>
  <c r="N5"/>
  <c r="L5"/>
  <c r="G5"/>
  <c r="E5"/>
  <c r="R4"/>
  <c r="P4"/>
  <c r="N4"/>
  <c r="L4"/>
  <c r="J4"/>
  <c r="G4"/>
  <c r="E4"/>
  <c r="P34" i="7"/>
  <c r="R33"/>
  <c r="P33"/>
  <c r="N33"/>
  <c r="L33"/>
  <c r="G33"/>
  <c r="E33"/>
  <c r="R32"/>
  <c r="P32"/>
  <c r="N32"/>
  <c r="L32"/>
  <c r="J32"/>
  <c r="R31"/>
  <c r="P31"/>
  <c r="N31"/>
  <c r="L31"/>
  <c r="J31"/>
  <c r="G31"/>
  <c r="E31"/>
  <c r="R30"/>
  <c r="P30"/>
  <c r="N30"/>
  <c r="L30"/>
  <c r="J30"/>
  <c r="R29"/>
  <c r="P29"/>
  <c r="N29"/>
  <c r="L29"/>
  <c r="J29"/>
  <c r="R28"/>
  <c r="P28"/>
  <c r="N28"/>
  <c r="L28"/>
  <c r="J28"/>
  <c r="R22"/>
  <c r="P22"/>
  <c r="N22"/>
  <c r="L22"/>
  <c r="J22"/>
  <c r="R15"/>
  <c r="P15"/>
  <c r="N15"/>
  <c r="L15"/>
  <c r="G15"/>
  <c r="E15"/>
  <c r="R14"/>
  <c r="P14"/>
  <c r="N14"/>
  <c r="L14"/>
  <c r="J14"/>
  <c r="R13"/>
  <c r="P13"/>
  <c r="N13"/>
  <c r="L13"/>
  <c r="J13"/>
  <c r="R12"/>
  <c r="P12"/>
  <c r="N12"/>
  <c r="L12"/>
  <c r="J12"/>
  <c r="R11"/>
  <c r="P11"/>
  <c r="N11"/>
  <c r="L11"/>
  <c r="J11"/>
  <c r="R10"/>
  <c r="P10"/>
  <c r="N10"/>
  <c r="L10"/>
  <c r="J10"/>
  <c r="R9"/>
  <c r="P9"/>
  <c r="N9"/>
  <c r="L9"/>
  <c r="J9"/>
  <c r="R8"/>
  <c r="P8"/>
  <c r="N8"/>
  <c r="L8"/>
  <c r="J8"/>
  <c r="R7"/>
  <c r="P7"/>
  <c r="N7"/>
  <c r="L7"/>
  <c r="J7"/>
  <c r="R6"/>
  <c r="P6"/>
  <c r="N6"/>
  <c r="L6"/>
  <c r="J6"/>
  <c r="R5"/>
  <c r="P5"/>
  <c r="N5"/>
  <c r="L5"/>
  <c r="J5"/>
  <c r="R4"/>
  <c r="P4"/>
  <c r="N4"/>
  <c r="L4"/>
  <c r="J4"/>
  <c r="R3"/>
  <c r="P3"/>
  <c r="N3"/>
  <c r="L3"/>
  <c r="J3"/>
  <c r="G3"/>
  <c r="E3"/>
  <c r="P118" i="3"/>
  <c r="N118"/>
  <c r="L118"/>
  <c r="R117"/>
  <c r="P117"/>
  <c r="O117"/>
  <c r="N117"/>
  <c r="L117"/>
  <c r="G117"/>
  <c r="E117"/>
  <c r="R116"/>
  <c r="P116"/>
  <c r="N116"/>
  <c r="L116"/>
  <c r="J116"/>
  <c r="G116"/>
  <c r="E116"/>
  <c r="R115"/>
  <c r="P115"/>
  <c r="N115"/>
  <c r="L115"/>
  <c r="J115"/>
  <c r="G115"/>
  <c r="E115"/>
  <c r="R114"/>
  <c r="P114"/>
  <c r="N114"/>
  <c r="L114"/>
  <c r="J114"/>
  <c r="G114"/>
  <c r="E114"/>
  <c r="R113"/>
  <c r="P113"/>
  <c r="N113"/>
  <c r="L113"/>
  <c r="J113"/>
  <c r="G113"/>
  <c r="E113"/>
  <c r="R112"/>
  <c r="P112"/>
  <c r="N112"/>
  <c r="L112"/>
  <c r="J112"/>
  <c r="G112"/>
  <c r="E112"/>
  <c r="R111"/>
  <c r="P111"/>
  <c r="N111"/>
  <c r="L111"/>
  <c r="J111"/>
  <c r="G111"/>
  <c r="E111"/>
  <c r="R110"/>
  <c r="P110"/>
  <c r="N110"/>
  <c r="L110"/>
  <c r="J110"/>
  <c r="R109"/>
  <c r="P109"/>
  <c r="N109"/>
  <c r="L109"/>
  <c r="J109"/>
  <c r="R108"/>
  <c r="P108"/>
  <c r="N108"/>
  <c r="L108"/>
  <c r="J108"/>
  <c r="R107"/>
  <c r="P107"/>
  <c r="N107"/>
  <c r="L107"/>
  <c r="J107"/>
  <c r="G107"/>
  <c r="E107"/>
  <c r="R106"/>
  <c r="P106"/>
  <c r="N106"/>
  <c r="L106"/>
  <c r="J106"/>
  <c r="R105"/>
  <c r="P105"/>
  <c r="N105"/>
  <c r="L105"/>
  <c r="J105"/>
  <c r="R104"/>
  <c r="P104"/>
  <c r="N104"/>
  <c r="L104"/>
  <c r="J104"/>
  <c r="G104"/>
  <c r="E104"/>
  <c r="R103"/>
  <c r="P103"/>
  <c r="N103"/>
  <c r="L103"/>
  <c r="J103"/>
  <c r="G103"/>
  <c r="E103"/>
  <c r="R102"/>
  <c r="P102"/>
  <c r="N102"/>
  <c r="L102"/>
  <c r="J102"/>
  <c r="R101"/>
  <c r="P101"/>
  <c r="N101"/>
  <c r="L101"/>
  <c r="J101"/>
  <c r="G101"/>
  <c r="E101"/>
  <c r="R100"/>
  <c r="P100"/>
  <c r="N100"/>
  <c r="L100"/>
  <c r="J100"/>
  <c r="R98"/>
  <c r="R97"/>
  <c r="E97"/>
  <c r="G97" s="1"/>
  <c r="P97" s="1"/>
  <c r="N97" s="1"/>
  <c r="L97" s="1"/>
  <c r="R96"/>
  <c r="P96"/>
  <c r="N96"/>
  <c r="L96"/>
  <c r="G96"/>
  <c r="E96"/>
  <c r="R94"/>
  <c r="N90"/>
  <c r="L90"/>
  <c r="R89"/>
  <c r="P89"/>
  <c r="O89"/>
  <c r="N89"/>
  <c r="L89"/>
  <c r="G89"/>
  <c r="E89"/>
  <c r="R88"/>
  <c r="P88"/>
  <c r="N88"/>
  <c r="L88"/>
  <c r="J88"/>
  <c r="G88"/>
  <c r="E88"/>
  <c r="R87"/>
  <c r="P87"/>
  <c r="N87"/>
  <c r="L87"/>
  <c r="G87"/>
  <c r="E87"/>
  <c r="R84"/>
  <c r="P84"/>
  <c r="N84"/>
  <c r="L84"/>
  <c r="J84"/>
  <c r="I84"/>
  <c r="G84"/>
  <c r="E84"/>
  <c r="N82"/>
  <c r="L82"/>
  <c r="R81"/>
  <c r="E81"/>
  <c r="R80"/>
  <c r="P80"/>
  <c r="F80"/>
  <c r="E80"/>
  <c r="G80" s="1"/>
  <c r="G81" s="1"/>
  <c r="R79"/>
  <c r="P79"/>
  <c r="N79"/>
  <c r="L79"/>
  <c r="G79"/>
  <c r="E79"/>
  <c r="R76"/>
  <c r="N76"/>
  <c r="L76"/>
  <c r="R75"/>
  <c r="N75"/>
  <c r="L75"/>
  <c r="L74"/>
  <c r="J73"/>
  <c r="L73" s="1"/>
  <c r="N73" s="1"/>
  <c r="P73" s="1"/>
  <c r="E73"/>
  <c r="E74" s="1"/>
  <c r="G74" s="1"/>
  <c r="R72"/>
  <c r="P72"/>
  <c r="N72"/>
  <c r="L72"/>
  <c r="G72"/>
  <c r="E72"/>
  <c r="N69"/>
  <c r="L69"/>
  <c r="R68"/>
  <c r="P68"/>
  <c r="O68"/>
  <c r="N68"/>
  <c r="L68"/>
  <c r="G68"/>
  <c r="E68"/>
  <c r="R67"/>
  <c r="P67"/>
  <c r="N67"/>
  <c r="L67"/>
  <c r="J67"/>
  <c r="R66"/>
  <c r="P66"/>
  <c r="N66"/>
  <c r="L66"/>
  <c r="J66"/>
  <c r="R65"/>
  <c r="P65"/>
  <c r="N65"/>
  <c r="L65"/>
  <c r="J65"/>
  <c r="R64"/>
  <c r="P64"/>
  <c r="N64"/>
  <c r="L64"/>
  <c r="J64"/>
  <c r="R63"/>
  <c r="P63"/>
  <c r="N63"/>
  <c r="L63"/>
  <c r="J63"/>
  <c r="R62"/>
  <c r="P62"/>
  <c r="N62"/>
  <c r="L62"/>
  <c r="J62"/>
  <c r="R61"/>
  <c r="P61"/>
  <c r="N61"/>
  <c r="L61"/>
  <c r="J61"/>
  <c r="G61"/>
  <c r="E61"/>
  <c r="R60"/>
  <c r="P60"/>
  <c r="N60"/>
  <c r="L60"/>
  <c r="G60"/>
  <c r="E60"/>
  <c r="R57"/>
  <c r="G57"/>
  <c r="E57"/>
  <c r="R56"/>
  <c r="G56"/>
  <c r="E56"/>
  <c r="R55"/>
  <c r="G55"/>
  <c r="E55"/>
  <c r="R54"/>
  <c r="G54"/>
  <c r="E54"/>
  <c r="R51"/>
  <c r="P51"/>
  <c r="N51"/>
  <c r="L51"/>
  <c r="G51"/>
  <c r="E51"/>
  <c r="R49"/>
  <c r="N49"/>
  <c r="R47"/>
  <c r="P47"/>
  <c r="N47"/>
  <c r="L47"/>
  <c r="R46"/>
  <c r="P46"/>
  <c r="N46"/>
  <c r="L46"/>
  <c r="J46"/>
  <c r="R45"/>
  <c r="P45"/>
  <c r="N45"/>
  <c r="L45"/>
  <c r="J45"/>
  <c r="R44"/>
  <c r="P44"/>
  <c r="N44"/>
  <c r="L44"/>
  <c r="J44"/>
  <c r="R43"/>
  <c r="P43"/>
  <c r="N43"/>
  <c r="L43"/>
  <c r="J43"/>
  <c r="R42"/>
  <c r="P42"/>
  <c r="N42"/>
  <c r="L42"/>
  <c r="J42"/>
  <c r="R37"/>
  <c r="P37"/>
  <c r="N37"/>
  <c r="L37"/>
  <c r="R36"/>
  <c r="P36"/>
  <c r="N36"/>
  <c r="L36"/>
  <c r="J36"/>
  <c r="R35"/>
  <c r="P35"/>
  <c r="N35"/>
  <c r="L35"/>
  <c r="J35"/>
  <c r="R34"/>
  <c r="P34"/>
  <c r="N34"/>
  <c r="L34"/>
  <c r="J34"/>
  <c r="R33"/>
  <c r="P33"/>
  <c r="N33"/>
  <c r="L33"/>
  <c r="J33"/>
  <c r="R32"/>
  <c r="P32"/>
  <c r="N32"/>
  <c r="L32"/>
  <c r="J32"/>
  <c r="R31"/>
  <c r="P31"/>
  <c r="N31"/>
  <c r="L31"/>
  <c r="J31"/>
  <c r="R30"/>
  <c r="P30"/>
  <c r="N30"/>
  <c r="L30"/>
  <c r="J30"/>
  <c r="R26"/>
  <c r="P26"/>
  <c r="N26"/>
  <c r="L26"/>
  <c r="R25"/>
  <c r="P25"/>
  <c r="N25"/>
  <c r="L25"/>
  <c r="J25"/>
  <c r="R24"/>
  <c r="P24"/>
  <c r="N24"/>
  <c r="L24"/>
  <c r="J24"/>
  <c r="R21"/>
  <c r="P21"/>
  <c r="N21"/>
  <c r="L21"/>
  <c r="R20"/>
  <c r="P20"/>
  <c r="N20"/>
  <c r="L20"/>
  <c r="J20"/>
  <c r="R19"/>
  <c r="P19"/>
  <c r="N19"/>
  <c r="L19"/>
  <c r="J19"/>
  <c r="R18"/>
  <c r="P18"/>
  <c r="N18"/>
  <c r="L18"/>
  <c r="J18"/>
  <c r="R17"/>
  <c r="P17"/>
  <c r="N17"/>
  <c r="L17"/>
  <c r="J17"/>
  <c r="R16"/>
  <c r="P16"/>
  <c r="N16"/>
  <c r="L16"/>
  <c r="J16"/>
  <c r="R15"/>
  <c r="P15"/>
  <c r="N15"/>
  <c r="L15"/>
  <c r="J15"/>
  <c r="R14"/>
  <c r="P14"/>
  <c r="N14"/>
  <c r="L14"/>
  <c r="J14"/>
  <c r="R13"/>
  <c r="P13"/>
  <c r="N13"/>
  <c r="L13"/>
  <c r="J13"/>
  <c r="R12"/>
  <c r="P12"/>
  <c r="N12"/>
  <c r="L12"/>
  <c r="J12"/>
  <c r="R9"/>
  <c r="P9"/>
  <c r="N9"/>
  <c r="L9"/>
  <c r="G9"/>
  <c r="G7"/>
  <c r="E7"/>
  <c r="R6"/>
  <c r="G6"/>
  <c r="E6"/>
  <c r="R5"/>
  <c r="P5"/>
  <c r="N5"/>
  <c r="L5"/>
  <c r="J5"/>
  <c r="R4"/>
  <c r="P4"/>
  <c r="N4"/>
  <c r="L4"/>
  <c r="J4"/>
  <c r="R3"/>
  <c r="P3"/>
  <c r="N3"/>
  <c r="L3"/>
  <c r="J3"/>
  <c r="L14" i="6"/>
  <c r="R13"/>
  <c r="P13"/>
  <c r="N13"/>
  <c r="L13"/>
  <c r="G13"/>
  <c r="E13"/>
  <c r="R12"/>
  <c r="P12"/>
  <c r="R10"/>
  <c r="P10"/>
  <c r="O10"/>
  <c r="N10"/>
  <c r="L10"/>
  <c r="G10"/>
  <c r="E10"/>
  <c r="R9"/>
  <c r="P9"/>
  <c r="N9"/>
  <c r="L9"/>
  <c r="J9"/>
  <c r="R8"/>
  <c r="P8"/>
  <c r="N8"/>
  <c r="L8"/>
  <c r="J8"/>
  <c r="R7"/>
  <c r="P7"/>
  <c r="N7"/>
  <c r="L7"/>
  <c r="J7"/>
  <c r="G7"/>
  <c r="E7"/>
  <c r="R6"/>
  <c r="P6"/>
  <c r="N6"/>
  <c r="L6"/>
  <c r="J6"/>
  <c r="G6"/>
  <c r="E6"/>
  <c r="R5"/>
  <c r="P5"/>
  <c r="N5"/>
  <c r="L5"/>
  <c r="J5"/>
  <c r="G5"/>
  <c r="E5"/>
  <c r="R4"/>
  <c r="P4"/>
  <c r="N4"/>
  <c r="L4"/>
  <c r="J4"/>
  <c r="G4"/>
  <c r="E4"/>
  <c r="R3"/>
  <c r="P3"/>
  <c r="N3"/>
  <c r="L3"/>
  <c r="J3"/>
  <c r="G3"/>
  <c r="E3"/>
  <c r="R36" i="15"/>
  <c r="R34"/>
  <c r="P34"/>
  <c r="O34"/>
  <c r="N34"/>
  <c r="L34"/>
  <c r="J34"/>
  <c r="G34"/>
  <c r="E34"/>
  <c r="R33"/>
  <c r="P33"/>
  <c r="N33"/>
  <c r="L33"/>
  <c r="J33"/>
  <c r="R32"/>
  <c r="P32"/>
  <c r="N32"/>
  <c r="L32"/>
  <c r="G32"/>
  <c r="E32"/>
  <c r="R31"/>
  <c r="P31"/>
  <c r="N31"/>
  <c r="L31"/>
  <c r="J31"/>
  <c r="G31"/>
  <c r="E31"/>
  <c r="R30"/>
  <c r="P30"/>
  <c r="N30"/>
  <c r="L30"/>
  <c r="J30"/>
  <c r="R29"/>
  <c r="P29"/>
  <c r="N29"/>
  <c r="L29"/>
  <c r="J29"/>
  <c r="R24"/>
  <c r="P24"/>
  <c r="O24"/>
  <c r="N24"/>
  <c r="L24"/>
  <c r="G24"/>
  <c r="E24"/>
  <c r="R23"/>
  <c r="P23"/>
  <c r="N23"/>
  <c r="L23"/>
  <c r="J23"/>
  <c r="R22"/>
  <c r="P22"/>
  <c r="N22"/>
  <c r="L22"/>
  <c r="J22"/>
  <c r="G22"/>
  <c r="E22"/>
  <c r="R21"/>
  <c r="P21"/>
  <c r="N21"/>
  <c r="L21"/>
  <c r="J21"/>
  <c r="R20"/>
  <c r="P20"/>
  <c r="N20"/>
  <c r="L20"/>
  <c r="J20"/>
  <c r="R19"/>
  <c r="P19"/>
  <c r="N19"/>
  <c r="L19"/>
  <c r="J19"/>
  <c r="G19"/>
  <c r="E19"/>
  <c r="R18"/>
  <c r="P18"/>
  <c r="N18"/>
  <c r="L18"/>
  <c r="J18"/>
  <c r="R17"/>
  <c r="P17"/>
  <c r="L17"/>
  <c r="J17"/>
  <c r="G17"/>
  <c r="E17"/>
  <c r="R16"/>
  <c r="P16"/>
  <c r="N16"/>
  <c r="L16"/>
  <c r="J16"/>
  <c r="R15"/>
  <c r="P15"/>
  <c r="N15"/>
  <c r="L15"/>
  <c r="J15"/>
  <c r="R14"/>
  <c r="P14"/>
  <c r="N14"/>
  <c r="L14"/>
  <c r="J14"/>
  <c r="R13"/>
  <c r="P13"/>
  <c r="N13"/>
  <c r="L13"/>
  <c r="J13"/>
  <c r="L11"/>
  <c r="R9"/>
  <c r="R7"/>
  <c r="P7"/>
  <c r="O7"/>
  <c r="N7"/>
  <c r="L7"/>
  <c r="G7"/>
  <c r="E7"/>
  <c r="R6"/>
  <c r="P6"/>
  <c r="N6"/>
  <c r="L6"/>
  <c r="J6"/>
  <c r="G6"/>
  <c r="E6"/>
  <c r="R5"/>
  <c r="P5"/>
  <c r="N5"/>
  <c r="L5"/>
  <c r="J5"/>
  <c r="G5"/>
  <c r="E5"/>
  <c r="R4"/>
  <c r="P4"/>
  <c r="N4"/>
  <c r="L4"/>
  <c r="J4"/>
  <c r="G4"/>
  <c r="E4"/>
  <c r="R3"/>
  <c r="P3"/>
  <c r="N3"/>
  <c r="L3"/>
  <c r="J3"/>
  <c r="G116" i="11"/>
  <c r="E116"/>
  <c r="G115"/>
  <c r="E115"/>
  <c r="N114"/>
  <c r="L114"/>
  <c r="J114"/>
  <c r="G114"/>
  <c r="E114"/>
  <c r="N105"/>
  <c r="L105"/>
  <c r="J105"/>
  <c r="N104"/>
  <c r="L104"/>
  <c r="J104"/>
  <c r="N103"/>
  <c r="L103"/>
  <c r="J103"/>
  <c r="N102"/>
  <c r="L102"/>
  <c r="J102"/>
  <c r="N101"/>
  <c r="L101"/>
  <c r="J101"/>
  <c r="N100"/>
  <c r="L100"/>
  <c r="J100"/>
  <c r="N99"/>
  <c r="L99"/>
  <c r="J99"/>
  <c r="N98"/>
  <c r="L98"/>
  <c r="J98"/>
  <c r="H94"/>
  <c r="F94"/>
  <c r="D94"/>
  <c r="D93"/>
  <c r="H86"/>
  <c r="F86"/>
  <c r="E86"/>
  <c r="D86"/>
  <c r="D85"/>
  <c r="H83"/>
  <c r="F83"/>
  <c r="E83"/>
  <c r="D83"/>
  <c r="D82"/>
  <c r="H79"/>
  <c r="F79"/>
  <c r="E79"/>
  <c r="D79"/>
  <c r="D78"/>
  <c r="H74"/>
  <c r="F74"/>
  <c r="E74"/>
  <c r="D74"/>
  <c r="D73"/>
  <c r="H67"/>
  <c r="F67"/>
  <c r="E67"/>
  <c r="D67"/>
  <c r="D66"/>
  <c r="H63"/>
  <c r="F63"/>
  <c r="E63"/>
  <c r="D63"/>
  <c r="D62"/>
  <c r="L53"/>
  <c r="J53"/>
  <c r="H53"/>
  <c r="F53"/>
  <c r="D53"/>
  <c r="N46"/>
  <c r="L46"/>
  <c r="N45"/>
  <c r="L45"/>
  <c r="J45"/>
  <c r="N44"/>
  <c r="L44"/>
  <c r="J44"/>
  <c r="N43"/>
  <c r="L43"/>
  <c r="J43"/>
  <c r="P38"/>
  <c r="N38"/>
  <c r="L38"/>
  <c r="J38"/>
  <c r="G38"/>
  <c r="E38"/>
  <c r="R35"/>
  <c r="P35"/>
  <c r="N35"/>
  <c r="L35"/>
  <c r="J35"/>
  <c r="G35"/>
  <c r="E35"/>
  <c r="R33"/>
  <c r="N33"/>
  <c r="L33"/>
  <c r="G33"/>
  <c r="E33"/>
  <c r="R31"/>
  <c r="N31"/>
  <c r="L31"/>
  <c r="G31"/>
  <c r="E31"/>
  <c r="L29"/>
  <c r="R28"/>
  <c r="P28"/>
  <c r="N28"/>
  <c r="L28"/>
  <c r="J28"/>
  <c r="G28"/>
  <c r="E28"/>
  <c r="R27"/>
  <c r="P27"/>
  <c r="N27"/>
  <c r="L27"/>
  <c r="J27"/>
  <c r="R26"/>
  <c r="P26"/>
  <c r="N26"/>
  <c r="L26"/>
  <c r="J26"/>
  <c r="G26"/>
  <c r="E26"/>
  <c r="R22"/>
  <c r="P22"/>
  <c r="G22"/>
  <c r="E22"/>
  <c r="R20"/>
  <c r="P20"/>
  <c r="N20"/>
  <c r="L20"/>
  <c r="G20"/>
  <c r="E20"/>
  <c r="R18"/>
  <c r="P18"/>
  <c r="N18"/>
  <c r="L18"/>
  <c r="J18"/>
  <c r="G18"/>
  <c r="E18"/>
  <c r="R16"/>
  <c r="P16"/>
  <c r="N16"/>
  <c r="L16"/>
  <c r="J16"/>
  <c r="G16"/>
  <c r="E16"/>
  <c r="R14"/>
  <c r="P14"/>
  <c r="N14"/>
  <c r="L14"/>
  <c r="J14"/>
  <c r="G14"/>
  <c r="E14"/>
  <c r="R10"/>
  <c r="P10"/>
  <c r="N10"/>
  <c r="L10"/>
  <c r="R9"/>
  <c r="P9"/>
  <c r="N9"/>
  <c r="L9"/>
  <c r="J9"/>
  <c r="R8"/>
  <c r="P8"/>
  <c r="N8"/>
  <c r="L8"/>
  <c r="J8"/>
  <c r="R7"/>
  <c r="P7"/>
  <c r="N7"/>
  <c r="L7"/>
  <c r="J7"/>
  <c r="R6"/>
  <c r="P6"/>
  <c r="N6"/>
  <c r="L6"/>
  <c r="J6"/>
  <c r="R5"/>
  <c r="P5"/>
  <c r="N5"/>
  <c r="L5"/>
  <c r="J5"/>
  <c r="R4"/>
  <c r="P4"/>
  <c r="N4"/>
  <c r="L4"/>
  <c r="J4"/>
  <c r="G73" i="3" l="1"/>
  <c r="R73" s="1"/>
  <c r="R74" s="1"/>
  <c r="E98"/>
  <c r="G98" s="1"/>
  <c r="N74" l="1"/>
  <c r="P74" s="1"/>
  <c r="R77"/>
  <c r="N98"/>
  <c r="L98" s="1"/>
  <c r="P98"/>
  <c r="S17" i="10"/>
  <c r="P15"/>
  <c r="O15"/>
  <c r="E39" i="12"/>
  <c r="G39"/>
  <c r="P39"/>
</calcChain>
</file>

<file path=xl/comments1.xml><?xml version="1.0" encoding="utf-8"?>
<comments xmlns="http://schemas.openxmlformats.org/spreadsheetml/2006/main">
  <authors>
    <author>作者</author>
  </authors>
  <commentList>
    <comment ref="H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I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I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电子计量表拆除</t>
        </r>
      </text>
    </comment>
    <comment ref="R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家委会与老干部处各占一半</t>
        </r>
      </text>
    </comment>
    <comment ref="K45" authorId="0">
      <text>
        <r>
          <rPr>
            <b/>
            <sz val="9"/>
            <rFont val="宋体"/>
            <charset val="134"/>
          </rPr>
          <t xml:space="preserve">作者:
</t>
        </r>
      </text>
    </comment>
    <comment ref="A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
按每月每平米</t>
        </r>
        <r>
          <rPr>
            <sz val="9"/>
            <rFont val="Tahoma"/>
            <family val="2"/>
          </rPr>
          <t>15</t>
        </r>
        <r>
          <rPr>
            <sz val="9"/>
            <rFont val="宋体"/>
            <charset val="134"/>
          </rPr>
          <t>元收动力费，此房间</t>
        </r>
        <r>
          <rPr>
            <sz val="9"/>
            <rFont val="Tahoma"/>
            <family val="2"/>
          </rPr>
          <t>48</t>
        </r>
        <r>
          <rPr>
            <sz val="9"/>
            <rFont val="宋体"/>
            <charset val="134"/>
          </rPr>
          <t>平米
电表新装</t>
        </r>
      </text>
    </comment>
    <comment ref="A1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无水电表，按每月每平米</t>
        </r>
        <r>
          <rPr>
            <sz val="9"/>
            <rFont val="Tahoma"/>
            <family val="2"/>
          </rPr>
          <t>15</t>
        </r>
        <r>
          <rPr>
            <sz val="9"/>
            <rFont val="宋体"/>
            <charset val="134"/>
          </rPr>
          <t>元收费，此房</t>
        </r>
        <r>
          <rPr>
            <sz val="9"/>
            <rFont val="Tahoma"/>
            <family val="2"/>
          </rPr>
          <t>48</t>
        </r>
        <r>
          <rPr>
            <sz val="9"/>
            <rFont val="宋体"/>
            <charset val="134"/>
          </rPr>
          <t>平米
电表新装</t>
        </r>
      </text>
    </comment>
  </commentList>
</comments>
</file>

<file path=xl/comments10.xml><?xml version="1.0" encoding="utf-8"?>
<comments xmlns="http://schemas.openxmlformats.org/spreadsheetml/2006/main">
  <authors>
    <author>作者</author>
  </authors>
  <commentList>
    <comment ref="C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D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C1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D1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I3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2016.11.7</t>
        </r>
        <r>
          <rPr>
            <sz val="9"/>
            <rFont val="宋体"/>
            <charset val="134"/>
          </rPr>
          <t>新装</t>
        </r>
      </text>
    </comment>
    <comment ref="A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未用2017.11.1
</t>
        </r>
      </text>
    </comment>
    <comment ref="H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I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H5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I5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Q6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</t>
        </r>
        <r>
          <rPr>
            <sz val="9"/>
            <rFont val="宋体"/>
            <charset val="134"/>
          </rPr>
          <t>年下半年减一间房的面积比例变为</t>
        </r>
        <r>
          <rPr>
            <sz val="9"/>
            <rFont val="Tahoma"/>
            <family val="2"/>
          </rPr>
          <t>0.1103</t>
        </r>
      </text>
    </comment>
    <comment ref="H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I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H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I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H8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8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H8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2016.9.8   15852</t>
        </r>
      </text>
    </comment>
    <comment ref="I8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2016.9.8   15852</t>
        </r>
      </text>
    </comment>
    <comment ref="Q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王利军愿全部承担
</t>
        </r>
      </text>
    </comment>
    <comment ref="H10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未查，2017.6.20数；
2018.11.27为8437。
</t>
        </r>
      </text>
    </comment>
    <comment ref="I10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未查，2017.6.20数；
2018.11.27为8437。
</t>
        </r>
      </text>
    </comment>
    <comment ref="H10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I10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H10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10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H106" authorId="0">
      <text>
        <r>
          <rPr>
            <sz val="9"/>
            <rFont val="Tahoma"/>
            <family val="2"/>
          </rPr>
          <t>2018.11.6
16238</t>
        </r>
      </text>
    </comment>
    <comment ref="I106" authorId="0">
      <text>
        <r>
          <rPr>
            <sz val="9"/>
            <rFont val="Tahoma"/>
            <family val="2"/>
          </rPr>
          <t>2018.11.6
16238</t>
        </r>
      </text>
    </comment>
    <comment ref="A12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4568刘孔</t>
        </r>
      </text>
    </comment>
    <comment ref="A1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4568刘孔</t>
        </r>
      </text>
    </comment>
    <comment ref="A15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2014.12.25转给杨涛近办个月</t>
        </r>
      </text>
    </comment>
    <comment ref="A1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2014.12.25转给杨涛近半个月</t>
        </r>
      </text>
    </comment>
    <comment ref="H15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2017.11.3
346
2018.5.1
376</t>
        </r>
      </text>
    </comment>
    <comment ref="I15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2017.11.3
346
2018.5.1
376</t>
        </r>
      </text>
    </comment>
    <comment ref="A16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2014.2.19退房电表底数44335，水表底数43</t>
        </r>
      </text>
    </comment>
    <comment ref="A17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2014.2.19退房电表底数44335，水表底数43</t>
        </r>
      </text>
    </comment>
    <comment ref="I18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3236</t>
        </r>
      </text>
    </comment>
    <comment ref="H22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2017.6.1
40287</t>
        </r>
      </text>
    </comment>
    <comment ref="I22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2017.6.1
40287</t>
        </r>
      </text>
    </comment>
    <comment ref="A22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此表在</t>
        </r>
        <r>
          <rPr>
            <sz val="9"/>
            <rFont val="Tahoma"/>
            <family val="2"/>
          </rPr>
          <t>7#</t>
        </r>
        <r>
          <rPr>
            <sz val="9"/>
            <rFont val="宋体"/>
            <charset val="134"/>
          </rPr>
          <t>配电室原为</t>
        </r>
        <r>
          <rPr>
            <sz val="9"/>
            <rFont val="Tahoma"/>
            <family val="2"/>
          </rPr>
          <t>2#</t>
        </r>
        <r>
          <rPr>
            <sz val="9"/>
            <rFont val="宋体"/>
            <charset val="134"/>
          </rPr>
          <t xml:space="preserve">冷机
</t>
        </r>
      </text>
    </comment>
    <comment ref="I22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10337</t>
        </r>
      </text>
    </comment>
    <comment ref="H2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  <comment ref="I2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</commentList>
</comments>
</file>

<file path=xl/comments11.xml><?xml version="1.0" encoding="utf-8"?>
<comments xmlns="http://schemas.openxmlformats.org/spreadsheetml/2006/main">
  <authors>
    <author>作者</author>
  </authors>
  <commentList>
    <comment ref="I7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57
2017011.1
2#配电室电表
575</t>
        </r>
      </text>
    </comment>
  </commentList>
</comments>
</file>

<file path=xl/comments12.xml><?xml version="1.0" encoding="utf-8"?>
<comments xmlns="http://schemas.openxmlformats.org/spreadsheetml/2006/main">
  <authors>
    <author>作者</author>
  </authors>
  <commentList>
    <comment ref="C14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  <comment ref="B30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  <comment ref="C30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C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D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I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2015.11.1表底数3402
2016.7.11表底数3402
2018.11.12
4135
2019.11.18
4135</t>
        </r>
      </text>
    </comment>
    <comment ref="A2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2015年7月-11月</t>
        </r>
      </text>
    </comment>
    <comment ref="Q2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按所占比例分摊水电费
分摊比例为0.118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I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6197
2017.6.20
6197
2017.11.1
6197</t>
        </r>
      </text>
    </comment>
    <comment ref="A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4683</t>
        </r>
      </text>
    </comment>
    <comment ref="H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4573</t>
        </r>
      </text>
    </comment>
    <comment ref="I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4573</t>
        </r>
      </text>
    </comment>
  </commentList>
</comments>
</file>

<file path=xl/comments4.xml><?xml version="1.0" encoding="utf-8"?>
<comments xmlns="http://schemas.openxmlformats.org/spreadsheetml/2006/main">
  <authors>
    <author>作者</author>
  </authors>
  <commentList>
    <comment ref="I6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I6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I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  <comment ref="D10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2017.6.29
2</t>
        </r>
      </text>
    </comment>
    <comment ref="I10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139
2017.11.1
139</t>
        </r>
      </text>
    </comment>
    <comment ref="D10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H10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I10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A10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H11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I11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C1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D1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C1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D1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I11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16597</t>
        </r>
      </text>
    </comment>
    <comment ref="I11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15530</t>
        </r>
      </text>
    </comment>
  </commentList>
</comments>
</file>

<file path=xl/comments5.xml><?xml version="1.0" encoding="utf-8"?>
<comments xmlns="http://schemas.openxmlformats.org/spreadsheetml/2006/main">
  <authors>
    <author>作者</author>
  </authors>
  <commentList>
    <comment ref="H2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12218</t>
        </r>
      </text>
    </comment>
    <comment ref="I2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12218</t>
        </r>
      </text>
    </comment>
    <comment ref="D3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</commentList>
</comments>
</file>

<file path=xl/comments6.xml><?xml version="1.0" encoding="utf-8"?>
<comments xmlns="http://schemas.openxmlformats.org/spreadsheetml/2006/main">
  <authors>
    <author>作者</author>
    <author>苗壮</author>
  </authors>
  <commentList>
    <comment ref="D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2017.6.29
2</t>
        </r>
      </text>
    </comment>
    <comment ref="I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139
2017.11.1
139</t>
        </r>
      </text>
    </comment>
    <comment ref="D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H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I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A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H1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I1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C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D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C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D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H1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16597</t>
        </r>
      </text>
    </comment>
    <comment ref="I1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16597</t>
        </r>
      </text>
    </comment>
    <comment ref="H1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15530</t>
        </r>
      </text>
    </comment>
    <comment ref="I1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15530</t>
        </r>
      </text>
    </comment>
    <comment ref="D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H3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I3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I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H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09年5月电表底数</t>
        </r>
      </text>
    </comment>
    <comment ref="I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J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按0.33计算</t>
        </r>
      </text>
    </comment>
    <comment ref="A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到</t>
        </r>
        <r>
          <rPr>
            <sz val="9"/>
            <rFont val="Tahoma"/>
            <family val="2"/>
          </rPr>
          <t>2020</t>
        </r>
        <r>
          <rPr>
            <sz val="9"/>
            <rFont val="宋体"/>
            <charset val="134"/>
          </rPr>
          <t>年都可用此课题号</t>
        </r>
      </text>
    </comment>
    <comment ref="Q49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以后和Q组均分2021.6
</t>
        </r>
      </text>
    </comment>
    <comment ref="Q50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以后和Q组均分2021.6</t>
        </r>
      </text>
    </comment>
    <comment ref="H5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29428</t>
        </r>
      </text>
    </comment>
    <comment ref="I5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29428</t>
        </r>
      </text>
    </comment>
    <comment ref="I60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24765</t>
        </r>
        <r>
          <rPr>
            <sz val="9"/>
            <rFont val="宋体"/>
            <charset val="134"/>
          </rPr>
          <t>未走字</t>
        </r>
      </text>
    </comment>
    <comment ref="A6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2012年9月此房间与527A合并，装修为超净实验室，水电表已更新</t>
        </r>
      </text>
    </comment>
    <comment ref="A7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实际发生的水电费</t>
        </r>
      </text>
    </comment>
    <comment ref="I8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987反转？</t>
        </r>
      </text>
    </comment>
    <comment ref="A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9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此风机未用，此房间改为办公室。</t>
        </r>
      </text>
    </comment>
    <comment ref="I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181
2017.6.20
197</t>
        </r>
      </text>
    </comment>
    <comment ref="I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587
2017.6.20
507</t>
        </r>
      </text>
    </comment>
    <comment ref="O10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20W*48,40W*6,核算40W灯管30支，因新装核算按一支灯管算电费</t>
        </r>
      </text>
    </comment>
    <comment ref="C10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6.8</t>
        </r>
      </text>
    </comment>
    <comment ref="D10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6.8</t>
        </r>
      </text>
    </comment>
    <comment ref="H10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72939</t>
        </r>
      </text>
    </comment>
    <comment ref="I10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72939</t>
        </r>
      </text>
    </comment>
    <comment ref="A1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与黄永箴各一半
原301#房间</t>
        </r>
      </text>
    </comment>
    <comment ref="C1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D1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A1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2013.11.11新装修</t>
        </r>
      </text>
    </comment>
    <comment ref="A1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与成步文各一半</t>
        </r>
      </text>
    </comment>
    <comment ref="I12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1250
2016.11.11
1507
2017.11.1
1721</t>
        </r>
      </text>
    </comment>
    <comment ref="I131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6772
2017.11.1
6774</t>
        </r>
      </text>
    </comment>
    <comment ref="H13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2017.11.1
14004
2019.5.1
13018
</t>
        </r>
      </text>
    </comment>
    <comment ref="I13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2017.11.1
14004
2019.5.1
13018
</t>
        </r>
      </text>
    </comment>
    <comment ref="A1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以后归陈少武</t>
        </r>
      </text>
    </comment>
    <comment ref="O1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6条20瓦日光灯，</t>
        </r>
      </text>
    </comment>
    <comment ref="H1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2013年12月25日交房，电表底数9935</t>
        </r>
      </text>
    </comment>
    <comment ref="I1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2013年12月25日交房，电表底数9935</t>
        </r>
      </text>
    </comment>
    <comment ref="A1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与507相通</t>
        </r>
      </text>
    </comment>
    <comment ref="Q159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305#</t>
        </r>
        <r>
          <rPr>
            <sz val="9"/>
            <rFont val="宋体"/>
            <charset val="134"/>
          </rPr>
          <t>房间面积比例为</t>
        </r>
        <r>
          <rPr>
            <sz val="9"/>
            <rFont val="Tahoma"/>
            <family val="2"/>
          </rPr>
          <t>0.86</t>
        </r>
      </text>
    </comment>
    <comment ref="D16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133</t>
        </r>
      </text>
    </comment>
    <comment ref="A16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2013.10.18交房转俞育德</t>
        </r>
      </text>
    </comment>
    <comment ref="A1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2013.10.18交房转俞育德</t>
        </r>
      </text>
    </comment>
    <comment ref="A17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找611#房间，5342孙</t>
        </r>
      </text>
    </comment>
    <comment ref="D1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35
2017.6.20
36</t>
        </r>
      </text>
    </comment>
    <comment ref="D18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9</t>
        </r>
      </text>
    </comment>
    <comment ref="I1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49382</t>
        </r>
      </text>
    </comment>
    <comment ref="A1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找218
4473</t>
        </r>
      </text>
    </comment>
    <comment ref="D19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30
2015.11.1  30
转祝宁华2019.6.14
46</t>
        </r>
      </text>
    </comment>
    <comment ref="I19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2293
2015.11.1  22936
2019.6.14  22938转祝宁华</t>
        </r>
      </text>
    </comment>
    <comment ref="A19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2014年由韩勤转祝宁华</t>
        </r>
      </text>
    </comment>
    <comment ref="A1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D2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51</t>
        </r>
      </text>
    </comment>
    <comment ref="A20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H22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3314
2017.6.20
3579</t>
        </r>
      </text>
    </comment>
    <comment ref="I22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3314
2017.6.20
3579</t>
        </r>
      </text>
    </comment>
    <comment ref="A2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  <comment ref="D2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H2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2010.10新装</t>
        </r>
      </text>
    </comment>
    <comment ref="I23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2019.11.18
1202</t>
        </r>
      </text>
    </comment>
    <comment ref="H2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I2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</commentList>
</comments>
</file>

<file path=xl/comments7.xml><?xml version="1.0" encoding="utf-8"?>
<comments xmlns="http://schemas.openxmlformats.org/spreadsheetml/2006/main">
  <authors>
    <author>作者</author>
  </authors>
  <commentList>
    <comment ref="A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电话：4117   3#楼三层
         4228   1#楼四层
         田</t>
        </r>
      </text>
    </comment>
  </commentList>
</comments>
</file>

<file path=xl/comments8.xml><?xml version="1.0" encoding="utf-8"?>
<comments xmlns="http://schemas.openxmlformats.org/spreadsheetml/2006/main">
  <authors>
    <author>作者</author>
  </authors>
  <commentList>
    <comment ref="D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158</t>
        </r>
      </text>
    </comment>
    <comment ref="D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水表在</t>
        </r>
        <r>
          <rPr>
            <sz val="9"/>
            <rFont val="Tahoma"/>
            <family val="2"/>
          </rPr>
          <t xml:space="preserve">204
</t>
        </r>
        <r>
          <rPr>
            <sz val="9"/>
            <rFont val="宋体"/>
            <charset val="134"/>
          </rPr>
          <t>电表在</t>
        </r>
        <r>
          <rPr>
            <sz val="9"/>
            <rFont val="Tahoma"/>
            <family val="2"/>
          </rPr>
          <t xml:space="preserve">206A
</t>
        </r>
        <r>
          <rPr>
            <sz val="9"/>
            <rFont val="宋体"/>
            <charset val="134"/>
          </rPr>
          <t>水电费与安俊明平分</t>
        </r>
      </text>
    </comment>
    <comment ref="Q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0.5</t>
        </r>
      </text>
    </comment>
    <comment ref="A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2014.2.19退出电表底数30676</t>
        </r>
      </text>
    </comment>
    <comment ref="D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2015.11.1.44
2017.11.1
50</t>
        </r>
      </text>
    </comment>
    <comment ref="A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此房间已改办公室。</t>
        </r>
      </text>
    </comment>
    <comment ref="I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
2017.11.1
3144
2018.5.1
3144</t>
        </r>
      </text>
    </comment>
    <comment ref="A3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2015年7月-11月</t>
        </r>
      </text>
    </comment>
    <comment ref="Q3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按所占比例分摊水电费
分摊比例为0.118</t>
        </r>
      </text>
    </comment>
  </commentList>
</comments>
</file>

<file path=xl/comments9.xml><?xml version="1.0" encoding="utf-8"?>
<comments xmlns="http://schemas.openxmlformats.org/spreadsheetml/2006/main">
  <authors>
    <author>作者</author>
    <author>苗壮</author>
    <author>Administrator</author>
  </authors>
  <commentList>
    <comment ref="D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2015.11.1  5</t>
        </r>
      </text>
    </comment>
    <comment ref="H2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I2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H2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2019.7.4
934</t>
        </r>
      </text>
    </comment>
    <comment ref="I2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2019.7.4
934</t>
        </r>
      </text>
    </comment>
    <comment ref="A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H3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
8039</t>
        </r>
      </text>
    </comment>
    <comment ref="I3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
8039</t>
        </r>
      </text>
    </comment>
    <comment ref="D3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14</t>
        </r>
      </text>
    </comment>
    <comment ref="H3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16369
</t>
        </r>
      </text>
    </comment>
    <comment ref="I3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16369
</t>
        </r>
      </text>
    </comment>
    <comment ref="H3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231</t>
        </r>
      </text>
    </comment>
    <comment ref="I3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231</t>
        </r>
      </text>
    </comment>
    <comment ref="A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此课题包括杨、张的费用</t>
        </r>
      </text>
    </comment>
    <comment ref="H5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I5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A55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2020年新装，2021年5.30第一次抄表
</t>
        </r>
      </text>
    </comment>
    <comment ref="A6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6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2015.1.29电表新装表底数0</t>
        </r>
      </text>
    </comment>
    <comment ref="D7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21</t>
        </r>
      </text>
    </comment>
    <comment ref="A7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与张新惠费用各半</t>
        </r>
      </text>
    </comment>
    <comment ref="D7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
2018.5.1
17</t>
        </r>
      </text>
    </comment>
    <comment ref="H8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I8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H8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I8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A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与姬杨费用各半</t>
        </r>
      </text>
    </comment>
    <comment ref="D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</t>
        </r>
      </text>
    </comment>
    <comment ref="A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李京波水电费计入武海滨课题账内
</t>
        </r>
      </text>
    </comment>
    <comment ref="A10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套间</t>
        </r>
      </text>
    </comment>
    <comment ref="A10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1间半</t>
        </r>
      </text>
    </comment>
    <comment ref="A1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2013年10月11日新装由5N2上线引进单独计量</t>
        </r>
      </text>
    </comment>
    <comment ref="D1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82</t>
        </r>
      </text>
    </comment>
    <comment ref="A1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  <comment ref="D1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D1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A1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2015.9.18新装
电表变比200/5</t>
        </r>
      </text>
    </comment>
    <comment ref="J161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减去417#用电量
</t>
        </r>
      </text>
    </comment>
    <comment ref="P161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已从前1项减去417电费</t>
        </r>
      </text>
    </comment>
    <comment ref="A16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此房间电费由魏大海和张俊平均分摊，现改为张弛
</t>
        </r>
      </text>
    </comment>
  </commentList>
</comments>
</file>

<file path=xl/sharedStrings.xml><?xml version="1.0" encoding="utf-8"?>
<sst xmlns="http://schemas.openxmlformats.org/spreadsheetml/2006/main" count="2988" uniqueCount="911">
  <si>
    <t xml:space="preserve">                                                                </t>
  </si>
  <si>
    <t>5#-网络机房南</t>
  </si>
  <si>
    <t>张棣</t>
  </si>
  <si>
    <t>5#-机房空调</t>
  </si>
  <si>
    <t>新表2018.5.5更新</t>
  </si>
  <si>
    <t>5#-网络机房北</t>
  </si>
  <si>
    <t>17#-机房UPS</t>
  </si>
  <si>
    <t>新表2018.12.15</t>
  </si>
  <si>
    <t>17#-机房空调</t>
  </si>
  <si>
    <t>17#-网络机房</t>
  </si>
  <si>
    <t>17#104#</t>
  </si>
  <si>
    <t>合计</t>
  </si>
  <si>
    <t>房间号</t>
  </si>
  <si>
    <t>上次水表底数</t>
  </si>
  <si>
    <t>本次水表底数</t>
  </si>
  <si>
    <t>实用量</t>
  </si>
  <si>
    <t>元/吨</t>
  </si>
  <si>
    <t>水费</t>
  </si>
  <si>
    <t>上次电表底数</t>
  </si>
  <si>
    <t>本次电表底数</t>
  </si>
  <si>
    <t xml:space="preserve">字数 </t>
  </si>
  <si>
    <t>倍率</t>
  </si>
  <si>
    <t>电费</t>
  </si>
  <si>
    <t>照明</t>
  </si>
  <si>
    <t>比例</t>
  </si>
  <si>
    <t>应交金额</t>
  </si>
  <si>
    <t>博士生公寓</t>
  </si>
  <si>
    <t>研究生公寓</t>
  </si>
  <si>
    <t>青年公寓</t>
  </si>
  <si>
    <t>绿化年用水量</t>
  </si>
  <si>
    <t>上半年</t>
  </si>
  <si>
    <t>家委会外（新）</t>
  </si>
  <si>
    <t>家委会内</t>
  </si>
  <si>
    <t>核算电量</t>
  </si>
  <si>
    <t>家委会</t>
  </si>
  <si>
    <t>+</t>
  </si>
  <si>
    <t>离退办</t>
  </si>
  <si>
    <t>医务室</t>
  </si>
  <si>
    <t>2021年下半年水电费</t>
  </si>
  <si>
    <t>2#楼水站</t>
  </si>
  <si>
    <t>蒋立东</t>
  </si>
  <si>
    <t>物业办公室</t>
  </si>
  <si>
    <t>物业合计</t>
  </si>
  <si>
    <t>核减</t>
  </si>
  <si>
    <t>20、11/1</t>
  </si>
  <si>
    <t>职工餐厅三层</t>
  </si>
  <si>
    <t>单位</t>
  </si>
  <si>
    <t>负责人</t>
  </si>
  <si>
    <t>面积</t>
  </si>
  <si>
    <t>餐厅</t>
  </si>
  <si>
    <t>三层</t>
  </si>
  <si>
    <t>食堂</t>
  </si>
  <si>
    <t>309#</t>
  </si>
  <si>
    <t>311#</t>
  </si>
  <si>
    <t>313#</t>
  </si>
  <si>
    <t>315#</t>
  </si>
  <si>
    <t>占有率</t>
  </si>
  <si>
    <t>鲁华祥</t>
  </si>
  <si>
    <t>308#</t>
  </si>
  <si>
    <t>李冬梅</t>
  </si>
  <si>
    <t>306#</t>
  </si>
  <si>
    <t>材料中心</t>
  </si>
  <si>
    <t>汪连山</t>
  </si>
  <si>
    <t>301#</t>
  </si>
  <si>
    <t>Y48a070000</t>
  </si>
  <si>
    <t>303#</t>
  </si>
  <si>
    <t>Y38a040000</t>
  </si>
  <si>
    <t>刘建国</t>
  </si>
  <si>
    <t>310#</t>
  </si>
  <si>
    <t>316#</t>
  </si>
  <si>
    <t>于丽娟</t>
  </si>
  <si>
    <t>光电中心</t>
  </si>
  <si>
    <t>韩培德</t>
  </si>
  <si>
    <t>302#</t>
  </si>
  <si>
    <t>Y5j2051000</t>
  </si>
  <si>
    <t>李智勇</t>
  </si>
  <si>
    <t>305#</t>
  </si>
  <si>
    <t>空</t>
  </si>
  <si>
    <t>304#</t>
  </si>
  <si>
    <t>祝宁华</t>
  </si>
  <si>
    <t>307#</t>
  </si>
  <si>
    <t>312#</t>
  </si>
  <si>
    <t>314#</t>
  </si>
  <si>
    <t>3#楼三层电费统计表</t>
  </si>
  <si>
    <t>牛智川</t>
  </si>
  <si>
    <t>陈弘达</t>
  </si>
  <si>
    <t>314A#a东</t>
  </si>
  <si>
    <t>张弛</t>
  </si>
  <si>
    <t>归属待定下半年收取6.30</t>
  </si>
  <si>
    <t>314B#b西</t>
  </si>
  <si>
    <t>315#北</t>
  </si>
  <si>
    <t>李文昌</t>
  </si>
  <si>
    <t>315B#南</t>
  </si>
  <si>
    <t>周燕</t>
  </si>
  <si>
    <t>2021年上半年水电费</t>
  </si>
  <si>
    <t>1#-416#</t>
  </si>
  <si>
    <t>李卫军</t>
  </si>
  <si>
    <t>1#-424#</t>
  </si>
  <si>
    <t>1#-432#</t>
  </si>
  <si>
    <t>1#-436#</t>
  </si>
  <si>
    <t>上次剩余</t>
  </si>
  <si>
    <t>2020.11.28</t>
  </si>
  <si>
    <t>本次剩余</t>
  </si>
  <si>
    <t>2021.11.18</t>
  </si>
  <si>
    <t>边昳</t>
  </si>
  <si>
    <t>1#-401A#</t>
  </si>
  <si>
    <t>1#-401B#</t>
  </si>
  <si>
    <t>1#-402A#</t>
  </si>
  <si>
    <t>1#-418A</t>
  </si>
  <si>
    <t>1#-426#</t>
  </si>
  <si>
    <t>1#-429#</t>
  </si>
  <si>
    <t>2016.11.1拆除</t>
  </si>
  <si>
    <t>1#-430#</t>
  </si>
  <si>
    <t>1#-432A#</t>
  </si>
  <si>
    <t>1#-703#-705#</t>
  </si>
  <si>
    <t>4#-201</t>
  </si>
  <si>
    <t>职工餐厅308</t>
  </si>
  <si>
    <t>E07X010003</t>
  </si>
  <si>
    <t>本次余额</t>
  </si>
  <si>
    <t>Y776010000</t>
  </si>
  <si>
    <t>1#-501#</t>
  </si>
  <si>
    <t>曹晓东</t>
  </si>
  <si>
    <t>1#-510</t>
  </si>
  <si>
    <t>1#-511#</t>
  </si>
  <si>
    <t>1#-513#</t>
  </si>
  <si>
    <t>1#-614#</t>
  </si>
  <si>
    <t>上次余额</t>
  </si>
  <si>
    <t>2021.7.1</t>
  </si>
  <si>
    <t>1#-419#</t>
  </si>
  <si>
    <t>林学春</t>
  </si>
  <si>
    <t>1#-420#</t>
  </si>
  <si>
    <t>1#-425#</t>
  </si>
  <si>
    <t>1#-428#</t>
  </si>
  <si>
    <t>4#-104</t>
  </si>
  <si>
    <t>4#-105B</t>
  </si>
  <si>
    <t>锅炉房西</t>
  </si>
  <si>
    <t>3#楼全固态自用与分摊部分合计</t>
  </si>
  <si>
    <t>1#、3#楼合计</t>
  </si>
  <si>
    <t>Y48a080000</t>
  </si>
  <si>
    <t>Y58a050000</t>
  </si>
  <si>
    <t xml:space="preserve"> </t>
  </si>
  <si>
    <t>Y41810000</t>
  </si>
  <si>
    <t>Y51816000</t>
  </si>
  <si>
    <t>Y51818000</t>
  </si>
  <si>
    <t>单价</t>
  </si>
  <si>
    <t>424#</t>
  </si>
  <si>
    <t>3#楼总表1</t>
  </si>
  <si>
    <t>412#</t>
  </si>
  <si>
    <t>3#楼总表2</t>
  </si>
  <si>
    <t>3#楼电费总计</t>
  </si>
  <si>
    <t>3#楼东水表</t>
  </si>
  <si>
    <t>3#楼西水表</t>
  </si>
  <si>
    <t>3#楼水电费合计</t>
  </si>
  <si>
    <t>1P1-27新</t>
  </si>
  <si>
    <t>杨富华</t>
  </si>
  <si>
    <t>1P5新</t>
  </si>
  <si>
    <t>1P11</t>
  </si>
  <si>
    <t>1P12</t>
  </si>
  <si>
    <t>1P13</t>
  </si>
  <si>
    <t>0975</t>
  </si>
  <si>
    <t>1P14</t>
  </si>
  <si>
    <t>1P15</t>
  </si>
  <si>
    <t>1P16</t>
  </si>
  <si>
    <t>1P17</t>
  </si>
  <si>
    <t>2P-东墙</t>
  </si>
  <si>
    <t>2P-南墙</t>
  </si>
  <si>
    <t>3#楼合计</t>
  </si>
  <si>
    <t>2Pj1</t>
  </si>
  <si>
    <t>王军喜</t>
  </si>
  <si>
    <t>2Pj2</t>
  </si>
  <si>
    <t>2Pj4</t>
  </si>
  <si>
    <t>2Pj5</t>
  </si>
  <si>
    <t>2Pj7</t>
  </si>
  <si>
    <t>UPS</t>
  </si>
  <si>
    <t>高英</t>
  </si>
  <si>
    <t>2021年上半年余额</t>
  </si>
  <si>
    <t>1.电费</t>
  </si>
  <si>
    <t>2.水费</t>
  </si>
  <si>
    <t>2AP1</t>
  </si>
  <si>
    <t>谭满清</t>
  </si>
  <si>
    <t>2AP2</t>
  </si>
  <si>
    <t>2AP3</t>
  </si>
  <si>
    <t>2AN1</t>
  </si>
  <si>
    <t>2层东照明</t>
  </si>
  <si>
    <t>各课题电费合计</t>
  </si>
  <si>
    <t>公共费用合计</t>
  </si>
  <si>
    <t>集成中心公共费用分摊</t>
  </si>
  <si>
    <t>全固态公共费用分摊</t>
  </si>
  <si>
    <t>照明中心公共费用分摊</t>
  </si>
  <si>
    <t>光电子中心公共费用分摊</t>
  </si>
  <si>
    <t>集成中心自用与分摊部分合计</t>
  </si>
  <si>
    <t>1#-417#</t>
  </si>
  <si>
    <t>1#-417#F</t>
  </si>
  <si>
    <t>P4-5</t>
  </si>
  <si>
    <t>4#-101#新</t>
  </si>
  <si>
    <t>李建明</t>
  </si>
  <si>
    <t>4#-101F#</t>
  </si>
  <si>
    <t>4P10</t>
  </si>
  <si>
    <t>4#-102#</t>
  </si>
  <si>
    <t>17#-西南外（室内）</t>
  </si>
  <si>
    <t>5#-地下室质量处</t>
  </si>
  <si>
    <t>1#和3#楼合计</t>
  </si>
  <si>
    <t>Y679010000</t>
  </si>
  <si>
    <t>预存</t>
  </si>
  <si>
    <t>2020.12.13</t>
  </si>
  <si>
    <t>3#楼照明中心自用与分摊合计</t>
  </si>
  <si>
    <t>5#楼合计</t>
  </si>
  <si>
    <t>明细见5#楼栏</t>
  </si>
  <si>
    <t>3#和5#楼合计</t>
  </si>
  <si>
    <t>南传达室</t>
  </si>
  <si>
    <t>左侧表</t>
  </si>
  <si>
    <t>右侧表</t>
  </si>
  <si>
    <t>3#和5#楼及南传达室合计</t>
  </si>
  <si>
    <t>3#楼全固态自用与分摊合计</t>
  </si>
  <si>
    <t>1#楼等合计</t>
  </si>
  <si>
    <t>3#楼和1#楼等合计</t>
  </si>
  <si>
    <t>Y7FY470000</t>
  </si>
  <si>
    <t>3#楼光电子中心自用与分摊部分合计</t>
  </si>
  <si>
    <t>上次水</t>
  </si>
  <si>
    <t>本次</t>
  </si>
  <si>
    <t>3#楼40%</t>
  </si>
  <si>
    <t>1#-514</t>
  </si>
  <si>
    <t>1#+3#楼40%</t>
  </si>
  <si>
    <t>Y8J4011000</t>
  </si>
  <si>
    <t>Y7J2141000</t>
  </si>
  <si>
    <t>2020.11.30</t>
  </si>
  <si>
    <t>预存余额</t>
  </si>
  <si>
    <t>3#楼60%</t>
  </si>
  <si>
    <t>杜云</t>
  </si>
  <si>
    <t>1#楼合计</t>
  </si>
  <si>
    <t>Y775010000</t>
  </si>
  <si>
    <t>1#+3#楼60%</t>
  </si>
  <si>
    <t>1#-110A</t>
  </si>
  <si>
    <t>1#-211</t>
  </si>
  <si>
    <t>1#-221A</t>
  </si>
  <si>
    <t>1#-230</t>
  </si>
  <si>
    <t>1#-303A</t>
  </si>
  <si>
    <t>P3-16</t>
  </si>
  <si>
    <t>P3-17</t>
  </si>
  <si>
    <t>1#-305</t>
  </si>
  <si>
    <t>1#-305F</t>
  </si>
  <si>
    <t>P3-12</t>
  </si>
  <si>
    <t>1#-310L</t>
  </si>
  <si>
    <t>1#-310C</t>
  </si>
  <si>
    <t>1#-324</t>
  </si>
  <si>
    <t>1#-321</t>
  </si>
  <si>
    <t>1#-325</t>
  </si>
  <si>
    <t>1#-327</t>
  </si>
  <si>
    <t>1#-330</t>
  </si>
  <si>
    <t>1#-317</t>
  </si>
  <si>
    <t>1#-410#</t>
  </si>
  <si>
    <t>宋国峰</t>
  </si>
  <si>
    <t>2#-118A#</t>
  </si>
  <si>
    <t>韦欣</t>
  </si>
  <si>
    <t>2#-4N3-2</t>
  </si>
  <si>
    <t>2#-4N1</t>
  </si>
  <si>
    <t>2#-4N2</t>
  </si>
  <si>
    <t>2#-4N4</t>
  </si>
  <si>
    <t>徐云</t>
  </si>
  <si>
    <t>7#-冷机</t>
  </si>
  <si>
    <t>WP1</t>
  </si>
  <si>
    <t>7#-风机</t>
  </si>
  <si>
    <t>WP2</t>
  </si>
  <si>
    <t>7#-一层东照</t>
  </si>
  <si>
    <t>WP3</t>
  </si>
  <si>
    <t>7#-一层西</t>
  </si>
  <si>
    <t>D1</t>
  </si>
  <si>
    <t>7#-一层南</t>
  </si>
  <si>
    <t>17#-105</t>
  </si>
  <si>
    <t>2020年下半年</t>
  </si>
  <si>
    <t>余额合计</t>
  </si>
  <si>
    <t>2021.1-5月</t>
  </si>
  <si>
    <t>财务已扣款徐云</t>
  </si>
  <si>
    <t>2021年上半年</t>
  </si>
  <si>
    <t>财务已扣款韦欣</t>
  </si>
  <si>
    <t>见右侧</t>
  </si>
  <si>
    <t>7#-二层</t>
  </si>
  <si>
    <t>郭纯英</t>
  </si>
  <si>
    <t>Y9FYia0203</t>
  </si>
  <si>
    <t>苏艳梅</t>
  </si>
  <si>
    <t>1#-403#</t>
  </si>
  <si>
    <t>张冶金</t>
  </si>
  <si>
    <t>1#-404N#</t>
  </si>
  <si>
    <t>1#-406A#</t>
  </si>
  <si>
    <t>2#-224#</t>
  </si>
  <si>
    <t>2#-209N#</t>
  </si>
  <si>
    <t>计算用电量</t>
  </si>
  <si>
    <t>Y74jj00043</t>
  </si>
  <si>
    <t>1#-427</t>
  </si>
  <si>
    <t>杨晋玲</t>
  </si>
  <si>
    <t>.</t>
  </si>
  <si>
    <t>总合计</t>
  </si>
  <si>
    <t>E07X031001</t>
  </si>
  <si>
    <t>1#-101#</t>
  </si>
  <si>
    <t>赵德刚</t>
  </si>
  <si>
    <t>1#-105#A</t>
  </si>
  <si>
    <t>1#-105#B</t>
  </si>
  <si>
    <t>1#-107#</t>
  </si>
  <si>
    <t>1#-107A#</t>
  </si>
  <si>
    <t>1#-207A#</t>
  </si>
  <si>
    <t>1#-209#</t>
  </si>
  <si>
    <t>1#-214#</t>
  </si>
  <si>
    <t>4#-204#</t>
  </si>
  <si>
    <t>4#-206#</t>
  </si>
  <si>
    <t>4#-207</t>
  </si>
  <si>
    <t>4#-208A#</t>
  </si>
  <si>
    <t>1101032C01</t>
  </si>
  <si>
    <t>C组</t>
  </si>
  <si>
    <t>1#-326</t>
  </si>
  <si>
    <t>Y74JJ00002</t>
  </si>
  <si>
    <t>1#122</t>
  </si>
  <si>
    <t>黄北举</t>
  </si>
  <si>
    <t>1#-303南</t>
  </si>
  <si>
    <t>1#-303电</t>
  </si>
  <si>
    <t>1#-320外</t>
  </si>
  <si>
    <t>1#-320内</t>
  </si>
  <si>
    <t>1#-517</t>
  </si>
  <si>
    <t>3#-311</t>
  </si>
  <si>
    <t>共计支出</t>
  </si>
  <si>
    <t>并负担Q组50%（7999.93/2）</t>
  </si>
  <si>
    <t>Y74JY00048</t>
  </si>
  <si>
    <t>Q组</t>
  </si>
  <si>
    <t>1#-315</t>
  </si>
  <si>
    <t>张旭</t>
  </si>
  <si>
    <t>1#-316</t>
  </si>
  <si>
    <t>1#-334</t>
  </si>
  <si>
    <t>3#-307#</t>
  </si>
  <si>
    <t>实际支出</t>
  </si>
  <si>
    <t>Y74JY00047</t>
  </si>
  <si>
    <t>P组</t>
  </si>
  <si>
    <t>裴为华</t>
  </si>
  <si>
    <t>1#-323</t>
  </si>
  <si>
    <t>1#-523</t>
  </si>
  <si>
    <t>1#-524A</t>
  </si>
  <si>
    <t>1#-525</t>
  </si>
  <si>
    <t>1#-525F</t>
  </si>
  <si>
    <t>P5-3</t>
  </si>
  <si>
    <t>3#-309</t>
  </si>
  <si>
    <t>1#-302A</t>
  </si>
  <si>
    <t>许兴胜</t>
  </si>
  <si>
    <t>1#-307</t>
  </si>
  <si>
    <t>1#-307F</t>
  </si>
  <si>
    <t>P3-10</t>
  </si>
  <si>
    <t>1#-308</t>
  </si>
  <si>
    <t>1#-308F</t>
  </si>
  <si>
    <t>P3-8</t>
  </si>
  <si>
    <t>2021.6.21</t>
  </si>
  <si>
    <t>此次剩余金额</t>
  </si>
  <si>
    <t>1#-613外</t>
  </si>
  <si>
    <t>杨林</t>
  </si>
  <si>
    <t>1#-613内</t>
  </si>
  <si>
    <t>1#-613F</t>
  </si>
  <si>
    <t>P6-12</t>
  </si>
  <si>
    <t>1#-605#</t>
  </si>
  <si>
    <t>1#-605F#</t>
  </si>
  <si>
    <t>P6-17</t>
  </si>
  <si>
    <t>1#607A</t>
  </si>
  <si>
    <t>1#-608#</t>
  </si>
  <si>
    <t>上次预付余额</t>
  </si>
  <si>
    <t>韩勤</t>
  </si>
  <si>
    <t>2020.8.6</t>
  </si>
  <si>
    <t>1#-210</t>
  </si>
  <si>
    <t>储涛</t>
  </si>
  <si>
    <t>1101132m01</t>
  </si>
  <si>
    <t>1#-111A</t>
  </si>
  <si>
    <t>1#-301F</t>
  </si>
  <si>
    <t>1#-312</t>
  </si>
  <si>
    <t>1#-318A</t>
  </si>
  <si>
    <t>2021.7.5</t>
  </si>
  <si>
    <t>本次预支余额</t>
  </si>
  <si>
    <t>1#-520#</t>
  </si>
  <si>
    <t>1#-522#</t>
  </si>
  <si>
    <t>1#-526#上</t>
  </si>
  <si>
    <t>1#-528#中</t>
  </si>
  <si>
    <t>1#-526#下</t>
  </si>
  <si>
    <t>1#-527#</t>
  </si>
  <si>
    <t>1#-527F#</t>
  </si>
  <si>
    <t>P5-2</t>
  </si>
  <si>
    <t>1#-616#</t>
  </si>
  <si>
    <t>1#-617#</t>
  </si>
  <si>
    <t>1#-618#</t>
  </si>
  <si>
    <t>1#-620#</t>
  </si>
  <si>
    <t>1#-621#西</t>
  </si>
  <si>
    <t>1#-621#东</t>
  </si>
  <si>
    <t>1#-622#</t>
  </si>
  <si>
    <t>1#-624#</t>
  </si>
  <si>
    <t>1#-626#东</t>
  </si>
  <si>
    <t>1#-626#西</t>
  </si>
  <si>
    <t>1#-503</t>
  </si>
  <si>
    <t>陈少武</t>
  </si>
  <si>
    <t>1#-505</t>
  </si>
  <si>
    <t>1#-506A</t>
  </si>
  <si>
    <t>Y17e010000</t>
  </si>
  <si>
    <t>E0FY030001</t>
  </si>
  <si>
    <t>1#-202</t>
  </si>
  <si>
    <t>杨晓红</t>
  </si>
  <si>
    <t>1#-207</t>
  </si>
  <si>
    <t>2#-太阳能</t>
  </si>
  <si>
    <t>李运涛</t>
  </si>
  <si>
    <t>1#-507A</t>
  </si>
  <si>
    <t>1#-508</t>
  </si>
  <si>
    <t>1#-509</t>
  </si>
  <si>
    <t>Y9FY020001</t>
  </si>
  <si>
    <t>Y918020000</t>
  </si>
  <si>
    <t>李钊</t>
  </si>
  <si>
    <t>1#-602</t>
  </si>
  <si>
    <t>1#-603</t>
  </si>
  <si>
    <t>1#-604</t>
  </si>
  <si>
    <t>1#-604F</t>
  </si>
  <si>
    <t>P6-13</t>
  </si>
  <si>
    <t>1#-607</t>
  </si>
  <si>
    <t>1#-609</t>
  </si>
  <si>
    <t>1#-609外</t>
  </si>
  <si>
    <t>1#-609东</t>
  </si>
  <si>
    <t>1#-609西</t>
  </si>
  <si>
    <t>新</t>
  </si>
  <si>
    <t>1#-610</t>
  </si>
  <si>
    <t>1#-611</t>
  </si>
  <si>
    <t>1#-623</t>
  </si>
  <si>
    <t>1#-218</t>
  </si>
  <si>
    <t>安俊明</t>
  </si>
  <si>
    <t>1#-318</t>
  </si>
  <si>
    <t>1#-204</t>
  </si>
  <si>
    <t>1#-322</t>
  </si>
  <si>
    <t>1#-420A</t>
  </si>
  <si>
    <t>4#-106</t>
  </si>
  <si>
    <t>Y74JJ00034</t>
  </si>
  <si>
    <t>李明</t>
  </si>
  <si>
    <t>朱晓宏</t>
  </si>
  <si>
    <t>1#-212</t>
  </si>
  <si>
    <t>1#-213</t>
  </si>
  <si>
    <t>1#-215</t>
  </si>
  <si>
    <t>1#-217</t>
  </si>
  <si>
    <t>1#-219</t>
  </si>
  <si>
    <t>1#-220</t>
  </si>
  <si>
    <t>1#-221</t>
  </si>
  <si>
    <t>05年堵</t>
  </si>
  <si>
    <t>1#-225</t>
  </si>
  <si>
    <t>1#-226</t>
  </si>
  <si>
    <t>1#-228</t>
  </si>
  <si>
    <t>1#-230A</t>
  </si>
  <si>
    <t>与226、228共用</t>
  </si>
  <si>
    <t>1#-409#</t>
  </si>
  <si>
    <t>2#-4层西南</t>
  </si>
  <si>
    <t>2#-4层西北</t>
  </si>
  <si>
    <t>1#-208</t>
  </si>
  <si>
    <t>谢亮</t>
  </si>
  <si>
    <t>1#-625</t>
  </si>
  <si>
    <t>1#-627</t>
  </si>
  <si>
    <t>1#-707-9</t>
  </si>
  <si>
    <t>上次预交余额</t>
  </si>
  <si>
    <t>1#-201</t>
  </si>
  <si>
    <t>成步文</t>
  </si>
  <si>
    <t>1#-203南</t>
  </si>
  <si>
    <t>1#-203东</t>
  </si>
  <si>
    <t>1#-203F</t>
  </si>
  <si>
    <t>P2-7</t>
  </si>
  <si>
    <t>P2-8</t>
  </si>
  <si>
    <t>1#-203A</t>
  </si>
  <si>
    <t>1#-205</t>
  </si>
  <si>
    <t>1#-205F</t>
  </si>
  <si>
    <t>P2-6</t>
  </si>
  <si>
    <t>1#-216</t>
  </si>
  <si>
    <t>1#-332</t>
  </si>
  <si>
    <t>1#-503A</t>
  </si>
  <si>
    <t>1#-504新</t>
  </si>
  <si>
    <t>1#-506</t>
  </si>
  <si>
    <t>2#-209W#</t>
  </si>
  <si>
    <t>1#-301A</t>
  </si>
  <si>
    <t>1#-313</t>
  </si>
  <si>
    <t>1#-313F</t>
  </si>
  <si>
    <t>P3-4</t>
  </si>
  <si>
    <t>1#-502</t>
  </si>
  <si>
    <t>上次预支余额</t>
  </si>
  <si>
    <t>Y9JK080001</t>
  </si>
  <si>
    <t>此一课题号预存已经从财务扣除</t>
  </si>
  <si>
    <t>2020.12.8</t>
  </si>
  <si>
    <t>Y713130000</t>
  </si>
  <si>
    <t>2020.12.17</t>
  </si>
  <si>
    <t>Y976030000</t>
  </si>
  <si>
    <t>2021.6.2</t>
  </si>
  <si>
    <t>E0FY090001</t>
  </si>
  <si>
    <t>Y9J3021001</t>
  </si>
  <si>
    <t>合并余额</t>
  </si>
  <si>
    <t>5#-2AP1</t>
  </si>
  <si>
    <t>郑婉华</t>
  </si>
  <si>
    <t>5#-2AP2</t>
  </si>
  <si>
    <t>5#-2AP3</t>
  </si>
  <si>
    <t>5#-2AP4</t>
  </si>
  <si>
    <t>5#-2AP5</t>
  </si>
  <si>
    <t>5#-2层水</t>
  </si>
  <si>
    <t>5#-101</t>
  </si>
  <si>
    <t>1#-421</t>
  </si>
  <si>
    <t>单晶楼西</t>
  </si>
  <si>
    <t>上半年没抄表计入电费</t>
  </si>
  <si>
    <t>2020.12.8预存合计</t>
  </si>
  <si>
    <t>上次预存</t>
  </si>
  <si>
    <t>E17J010001</t>
  </si>
  <si>
    <t>0000000000</t>
  </si>
  <si>
    <t>5#-四层南（大屏）</t>
  </si>
  <si>
    <t>E0JK160002</t>
  </si>
  <si>
    <t>2020.11.23</t>
  </si>
  <si>
    <t>Y9J3040001</t>
  </si>
  <si>
    <t>1#-212#</t>
  </si>
  <si>
    <t>1#-411#</t>
  </si>
  <si>
    <t>1#-413</t>
  </si>
  <si>
    <t>1#-415#外</t>
  </si>
  <si>
    <t>1#-415#内</t>
  </si>
  <si>
    <t>1#-414#</t>
  </si>
  <si>
    <t>3#-315#水房南</t>
  </si>
  <si>
    <t>Y3x0210001</t>
  </si>
  <si>
    <t>孟</t>
  </si>
  <si>
    <t>1#-104#</t>
  </si>
  <si>
    <t>李芳</t>
  </si>
  <si>
    <t>1#-102#</t>
  </si>
  <si>
    <t>1#-102F#</t>
  </si>
  <si>
    <t>P1-8</t>
  </si>
  <si>
    <t>1#-106#F</t>
  </si>
  <si>
    <t>P1-7</t>
  </si>
  <si>
    <t>1#-115#西</t>
  </si>
  <si>
    <t>1#-115通道中</t>
  </si>
  <si>
    <t>1#-115F</t>
  </si>
  <si>
    <t>P1-4</t>
  </si>
  <si>
    <t>1#-206A#</t>
  </si>
  <si>
    <t>1#-306#</t>
  </si>
  <si>
    <t>1#-405AW</t>
  </si>
  <si>
    <t>1#-405AN</t>
  </si>
  <si>
    <t>1#-306F</t>
  </si>
  <si>
    <t>P3-11</t>
  </si>
  <si>
    <t>Y976010000</t>
  </si>
  <si>
    <t>Y4h1020000</t>
  </si>
  <si>
    <t>1#-516#</t>
  </si>
  <si>
    <t>卢宝莉</t>
  </si>
  <si>
    <t>5466段敬远</t>
  </si>
  <si>
    <t>1#-101A#</t>
  </si>
  <si>
    <t>2#-304A</t>
  </si>
  <si>
    <t>3#-315#B</t>
  </si>
  <si>
    <t>7#-西外水槽</t>
  </si>
  <si>
    <t>2020.11.27</t>
  </si>
  <si>
    <t>此次预付余额</t>
  </si>
  <si>
    <t>Y4h1080000</t>
  </si>
  <si>
    <t>2#-5层西5N2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</si>
  <si>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114022B01</t>
    </r>
  </si>
  <si>
    <t>职工餐厅306</t>
  </si>
  <si>
    <t>高瑀含Y5H2090M00</t>
  </si>
  <si>
    <t>Y675020000</t>
  </si>
  <si>
    <t>2#-303A#</t>
  </si>
  <si>
    <t>2#-314#</t>
  </si>
  <si>
    <t>2#-319#</t>
  </si>
  <si>
    <t>2#-321-3#</t>
  </si>
  <si>
    <t>2#-325#</t>
  </si>
  <si>
    <t>2#-326#</t>
  </si>
  <si>
    <t>7#-二层热水器</t>
  </si>
  <si>
    <t>减去热水器后金额</t>
  </si>
  <si>
    <t>郑厚植</t>
  </si>
  <si>
    <t>2#-302#</t>
  </si>
  <si>
    <t>2#-306#</t>
  </si>
  <si>
    <t>2#-320#</t>
  </si>
  <si>
    <t>2#-321#A</t>
  </si>
  <si>
    <t>2#-108#</t>
  </si>
  <si>
    <t>2#-114#</t>
  </si>
  <si>
    <t>2#-115#外新</t>
  </si>
  <si>
    <t>2#-115#里</t>
  </si>
  <si>
    <t>2#-113-5F</t>
  </si>
  <si>
    <t>P-2</t>
  </si>
  <si>
    <t>2#-116外#</t>
  </si>
  <si>
    <t>2#-118内</t>
  </si>
  <si>
    <t>2#-118F</t>
  </si>
  <si>
    <t>P-3</t>
  </si>
  <si>
    <t>2#-208A#</t>
  </si>
  <si>
    <t>2#-312#</t>
  </si>
  <si>
    <t>2#-407#</t>
  </si>
  <si>
    <t>2#-508#</t>
  </si>
  <si>
    <t>3#-314B#</t>
  </si>
  <si>
    <t>2#-413#</t>
  </si>
  <si>
    <t>张宇</t>
  </si>
  <si>
    <t>2#-413#B</t>
  </si>
  <si>
    <t>牛智川+张宇合计</t>
  </si>
  <si>
    <t>2#-305#</t>
  </si>
  <si>
    <t>骆军委</t>
  </si>
  <si>
    <t>2#-329w#</t>
  </si>
  <si>
    <t>2#-329n#</t>
  </si>
  <si>
    <t>2#-505#A西</t>
  </si>
  <si>
    <t>2#-507#</t>
  </si>
  <si>
    <t>2#-五层东501-2</t>
  </si>
  <si>
    <t>2#-五层东机房</t>
  </si>
  <si>
    <t>2#-六层东机房</t>
  </si>
  <si>
    <t>上次剩余金额</t>
  </si>
  <si>
    <t>2021.7.4</t>
  </si>
  <si>
    <t>本次不动</t>
  </si>
  <si>
    <t>本次预存</t>
  </si>
  <si>
    <t>E17X011001</t>
  </si>
  <si>
    <t>2#-113#</t>
  </si>
  <si>
    <t>赵建华</t>
  </si>
  <si>
    <t>2#-111#北</t>
  </si>
  <si>
    <t>2#-111#南</t>
  </si>
  <si>
    <t>2#-220#</t>
  </si>
  <si>
    <t>2#-515#</t>
  </si>
  <si>
    <t>2#-4N3-1</t>
  </si>
  <si>
    <t>2#-417-419#</t>
  </si>
  <si>
    <t>3#-101#</t>
  </si>
  <si>
    <t>2#-304#</t>
  </si>
  <si>
    <t>姬扬</t>
  </si>
  <si>
    <t>2#-310#</t>
  </si>
  <si>
    <t>2#-317-3-5#</t>
  </si>
  <si>
    <t>Y77X020003</t>
  </si>
  <si>
    <t>17#-106#</t>
  </si>
  <si>
    <t>王开友</t>
  </si>
  <si>
    <t>2#-218#</t>
  </si>
  <si>
    <t>2#-504D</t>
  </si>
  <si>
    <t>2#-503B#</t>
  </si>
  <si>
    <t>物业东原工厂</t>
  </si>
  <si>
    <t>Y7FY240001</t>
  </si>
  <si>
    <t>2#-216#</t>
  </si>
  <si>
    <t>张新惠</t>
  </si>
  <si>
    <t>2#-317#</t>
  </si>
  <si>
    <t>2#-503A#</t>
  </si>
  <si>
    <t>上次</t>
  </si>
  <si>
    <r>
      <rPr>
        <sz val="10"/>
        <rFont val="宋体"/>
        <charset val="134"/>
      </rPr>
      <t>Y</t>
    </r>
    <r>
      <rPr>
        <sz val="10"/>
        <rFont val="宋体"/>
        <charset val="134"/>
      </rPr>
      <t>97X033001</t>
    </r>
  </si>
  <si>
    <t>夏建白</t>
  </si>
  <si>
    <t>2#-303B#左</t>
  </si>
  <si>
    <t>武海斌</t>
  </si>
  <si>
    <t>2#-303B#中</t>
  </si>
  <si>
    <t>2@-303B#右</t>
  </si>
  <si>
    <t>2#-308#</t>
  </si>
  <si>
    <t>2#-510A#内</t>
  </si>
  <si>
    <t>2#-510A#外</t>
  </si>
  <si>
    <t>2#-514-18#</t>
  </si>
  <si>
    <t>Y6FY020000</t>
  </si>
  <si>
    <t>2#-220A#</t>
  </si>
  <si>
    <t>吴南健</t>
  </si>
  <si>
    <t>2#-506#</t>
  </si>
  <si>
    <t>2#-506F#</t>
  </si>
  <si>
    <t>2P19</t>
  </si>
  <si>
    <t>1#-311A</t>
  </si>
  <si>
    <t>2#-509-515#</t>
  </si>
  <si>
    <t>Y972020002</t>
  </si>
  <si>
    <t>Y6FY020002</t>
  </si>
  <si>
    <t>此次合并剩余金额</t>
  </si>
  <si>
    <t>Y912010000</t>
  </si>
  <si>
    <t>2#-231A#新</t>
  </si>
  <si>
    <t>孙宝权</t>
  </si>
  <si>
    <t>2#-310A#</t>
  </si>
  <si>
    <t>2#-318#</t>
  </si>
  <si>
    <t>Y271010000</t>
  </si>
  <si>
    <t>2#-510#</t>
  </si>
  <si>
    <t xml:space="preserve">常凯 </t>
  </si>
  <si>
    <t>娄文凯</t>
  </si>
  <si>
    <t>E07RQC0201</t>
  </si>
  <si>
    <t>2#-328#</t>
  </si>
  <si>
    <t>沈国震</t>
  </si>
  <si>
    <t>2#-504#</t>
  </si>
  <si>
    <t>E118040001</t>
  </si>
  <si>
    <t>林妙玲</t>
  </si>
  <si>
    <t>2#-307#</t>
  </si>
  <si>
    <t>谭平恒</t>
  </si>
  <si>
    <t>2#-311#</t>
  </si>
  <si>
    <t>2#-410</t>
  </si>
  <si>
    <t>2#-417</t>
  </si>
  <si>
    <t>刘雪璐</t>
  </si>
  <si>
    <t>E17RTD0101</t>
  </si>
  <si>
    <t>张俊</t>
  </si>
  <si>
    <t>2#-二层东水站北</t>
  </si>
  <si>
    <t>2#-414#</t>
  </si>
  <si>
    <t>2#-418、419#</t>
  </si>
  <si>
    <t>E07601000</t>
  </si>
  <si>
    <t>2#-415#A</t>
  </si>
  <si>
    <t>3#-314A#</t>
  </si>
  <si>
    <t>2#-120西</t>
  </si>
  <si>
    <t>张兴旺</t>
  </si>
  <si>
    <t>2#-120东</t>
  </si>
  <si>
    <t>2#-120F</t>
  </si>
  <si>
    <t>P-4</t>
  </si>
  <si>
    <t>2#-221</t>
  </si>
  <si>
    <t>2#-223</t>
  </si>
  <si>
    <t>2#-225</t>
  </si>
  <si>
    <t>2#-226#</t>
  </si>
  <si>
    <t>2#-228</t>
  </si>
  <si>
    <t>2#-228F</t>
  </si>
  <si>
    <t>P-6</t>
  </si>
  <si>
    <t>2#-230W</t>
  </si>
  <si>
    <t>5#-地下室（原全固态）</t>
  </si>
  <si>
    <t>上次预存余额</t>
  </si>
  <si>
    <t>本次预存余额</t>
  </si>
  <si>
    <t>Y8FY070000</t>
  </si>
  <si>
    <t>2020.12.18预支</t>
  </si>
  <si>
    <t>Y6FY340002</t>
  </si>
  <si>
    <t>Y8FY170000</t>
  </si>
  <si>
    <t>余额汇总</t>
  </si>
  <si>
    <t>2#-229</t>
  </si>
  <si>
    <t>游经碧</t>
  </si>
  <si>
    <t>2#-231W</t>
  </si>
  <si>
    <t>2#231N</t>
  </si>
  <si>
    <t>2#-231F#</t>
  </si>
  <si>
    <t>P25</t>
  </si>
  <si>
    <t>Y8FY200000</t>
  </si>
  <si>
    <t>1#-单晶楼3（东）</t>
  </si>
  <si>
    <t>赵有文</t>
  </si>
  <si>
    <t>1#-111</t>
  </si>
  <si>
    <t>1#-111F</t>
  </si>
  <si>
    <t>P1-6</t>
  </si>
  <si>
    <t>1#-115N</t>
  </si>
  <si>
    <t>1#-116</t>
  </si>
  <si>
    <t>1#-117</t>
  </si>
  <si>
    <t>2021年上半年一起算（电表被遮挡）</t>
  </si>
  <si>
    <t>1#-117F</t>
  </si>
  <si>
    <t>P1-3</t>
  </si>
  <si>
    <t>1#-118</t>
  </si>
  <si>
    <t>1#-120</t>
  </si>
  <si>
    <t>1#-120F</t>
  </si>
  <si>
    <t>P1-5</t>
  </si>
  <si>
    <t>1#-120A</t>
  </si>
  <si>
    <t>1#-124W</t>
  </si>
  <si>
    <t>1#-126F</t>
  </si>
  <si>
    <t>P1-1-2</t>
  </si>
  <si>
    <t>16#-03W</t>
  </si>
  <si>
    <t>16#-02W</t>
  </si>
  <si>
    <t>Y7FY430000</t>
  </si>
  <si>
    <t>杨少延</t>
  </si>
  <si>
    <t>4#-103</t>
  </si>
  <si>
    <t>4#-203</t>
  </si>
  <si>
    <t>4#-202新</t>
  </si>
  <si>
    <t>17#-103</t>
  </si>
  <si>
    <t>Y812050000</t>
  </si>
  <si>
    <t>5#-3AP1（301C）</t>
  </si>
  <si>
    <t>王智杰</t>
  </si>
  <si>
    <t>5#-3AP2（301B）</t>
  </si>
  <si>
    <t>杨涛</t>
  </si>
  <si>
    <t>5#-3AP3（301A）</t>
  </si>
  <si>
    <t>陈涌海</t>
  </si>
  <si>
    <t>5#-3AP4</t>
  </si>
  <si>
    <t>赵玲娟</t>
  </si>
  <si>
    <t>5#-3AP5</t>
  </si>
  <si>
    <t>刘峰奇</t>
  </si>
  <si>
    <t>5#-3AN2风机</t>
  </si>
  <si>
    <t>共用</t>
  </si>
  <si>
    <t>5#-3AM照明</t>
  </si>
  <si>
    <t>5#-3层水</t>
  </si>
  <si>
    <t>2#-103</t>
  </si>
  <si>
    <t>2#-104</t>
  </si>
  <si>
    <t>2#-110</t>
  </si>
  <si>
    <t>2#-117-9西</t>
  </si>
  <si>
    <t>2#-117-9东</t>
  </si>
  <si>
    <t>2#-117F</t>
  </si>
  <si>
    <t>P-1</t>
  </si>
  <si>
    <t>2#-219</t>
  </si>
  <si>
    <t>5#楼-公共费用</t>
  </si>
  <si>
    <t>风机</t>
  </si>
  <si>
    <t>水</t>
  </si>
  <si>
    <t>2#楼和5#楼合计</t>
  </si>
  <si>
    <t>Y9FY150001</t>
  </si>
  <si>
    <t>2#-102</t>
  </si>
  <si>
    <t>徐波</t>
  </si>
  <si>
    <t>2#-112</t>
  </si>
  <si>
    <t>2#-233</t>
  </si>
  <si>
    <t>Y518180000</t>
  </si>
  <si>
    <t>刘雨已调离</t>
  </si>
  <si>
    <t>1#-427A</t>
  </si>
  <si>
    <t>2#-235</t>
  </si>
  <si>
    <t>2#-237</t>
  </si>
  <si>
    <t>5#-3AP3</t>
  </si>
  <si>
    <t>·</t>
  </si>
  <si>
    <t>202.6.21</t>
  </si>
  <si>
    <t>Y775020001</t>
  </si>
  <si>
    <t>王智杰与徐波各半</t>
  </si>
  <si>
    <t>Y7FY050000</t>
  </si>
  <si>
    <t>刘孔</t>
  </si>
  <si>
    <t>1#-612</t>
  </si>
  <si>
    <t>1#-612F</t>
  </si>
  <si>
    <t>P6-14</t>
  </si>
  <si>
    <t>1#-615</t>
  </si>
  <si>
    <t>1#-615F</t>
  </si>
  <si>
    <t>P6-11</t>
  </si>
  <si>
    <t>2#-227</t>
  </si>
  <si>
    <t>5#-3AP1</t>
  </si>
  <si>
    <t xml:space="preserve"> 电费 </t>
  </si>
  <si>
    <t xml:space="preserve"> 合计 </t>
  </si>
  <si>
    <t>4#-105A</t>
  </si>
  <si>
    <t>金鹏</t>
  </si>
  <si>
    <t>4#-107</t>
  </si>
  <si>
    <t>4#-209</t>
  </si>
  <si>
    <t>4#-210</t>
  </si>
  <si>
    <t>Y6FY130001</t>
  </si>
  <si>
    <t>1#-402B#</t>
  </si>
  <si>
    <t>1#-407B</t>
  </si>
  <si>
    <t>1#-409</t>
  </si>
  <si>
    <t>1#-412</t>
  </si>
  <si>
    <t>5#-3AP2</t>
  </si>
  <si>
    <t>Y6fy120001</t>
  </si>
  <si>
    <t>1#-102A</t>
  </si>
  <si>
    <t>潘教清</t>
  </si>
  <si>
    <t>1#-108#新</t>
  </si>
  <si>
    <t>1#-109N</t>
  </si>
  <si>
    <t>1#-109外#</t>
  </si>
  <si>
    <t>1#-326A</t>
  </si>
  <si>
    <t>1#-328</t>
  </si>
  <si>
    <t>1#-515</t>
  </si>
  <si>
    <t>1#-110</t>
  </si>
  <si>
    <t>刘俊岐</t>
  </si>
  <si>
    <t>1#-110#外</t>
  </si>
  <si>
    <t>1#-302</t>
  </si>
  <si>
    <t>1#-302F</t>
  </si>
  <si>
    <t>P3-14</t>
  </si>
  <si>
    <t>1#-304#</t>
  </si>
  <si>
    <t>1#-309W</t>
  </si>
  <si>
    <t>1#-309I</t>
  </si>
  <si>
    <t>1#-309F</t>
  </si>
  <si>
    <t>P3-7</t>
  </si>
  <si>
    <t>P3-9</t>
  </si>
  <si>
    <t>1#-418#</t>
  </si>
  <si>
    <t>1#-311#</t>
  </si>
  <si>
    <t>1#楼和5#楼合计</t>
  </si>
  <si>
    <t>2021年下半年材料中心水电费</t>
  </si>
  <si>
    <t>元/度</t>
  </si>
  <si>
    <t>Y6FY050000</t>
  </si>
  <si>
    <t>王欣</t>
  </si>
  <si>
    <t>北方基地外</t>
  </si>
  <si>
    <t>曾一平</t>
  </si>
  <si>
    <t>2#-101</t>
  </si>
  <si>
    <t>2#-105</t>
  </si>
  <si>
    <t>2#-107</t>
  </si>
  <si>
    <t>2#-121</t>
  </si>
  <si>
    <t>2#-208</t>
  </si>
  <si>
    <t>2#-211</t>
  </si>
  <si>
    <t>2#-212</t>
  </si>
  <si>
    <t>2#-214</t>
  </si>
  <si>
    <t>2#-217</t>
  </si>
  <si>
    <t>2#-232</t>
  </si>
  <si>
    <t>16#-04柜外挂</t>
  </si>
  <si>
    <t>16#-04内上S</t>
  </si>
  <si>
    <t>2#-210</t>
  </si>
  <si>
    <t>本次不走预支</t>
  </si>
  <si>
    <t>2020.11.25</t>
  </si>
  <si>
    <t>Y963010001</t>
  </si>
  <si>
    <t>申占伟</t>
  </si>
  <si>
    <t>2#-北方L内</t>
  </si>
  <si>
    <t>王哓亮</t>
  </si>
  <si>
    <t>不用预支2018.12.3</t>
  </si>
  <si>
    <t>2#-213新表</t>
  </si>
  <si>
    <t>2#-401南</t>
  </si>
  <si>
    <t>2#-401北</t>
  </si>
  <si>
    <t>2#-4层东</t>
  </si>
  <si>
    <t>1#-601</t>
  </si>
  <si>
    <t>1#-606</t>
  </si>
  <si>
    <t>1#608A</t>
  </si>
  <si>
    <t>1#-616A</t>
  </si>
  <si>
    <t>本次剩余金额</t>
  </si>
  <si>
    <t>、</t>
  </si>
  <si>
    <t>Y7J2031000</t>
  </si>
  <si>
    <t>张艳华</t>
  </si>
  <si>
    <t>马文全</t>
  </si>
  <si>
    <t>1#-406B#</t>
  </si>
  <si>
    <t>21年上半年应缴金额</t>
  </si>
  <si>
    <t>21年上半年预存金额</t>
  </si>
  <si>
    <t>2021年上半年结余</t>
  </si>
  <si>
    <t>累积预存结余</t>
  </si>
  <si>
    <t>1#-407A#</t>
  </si>
  <si>
    <t>工艺设备用电</t>
  </si>
  <si>
    <t>5#-6AP1</t>
  </si>
  <si>
    <t>马骁宇</t>
  </si>
  <si>
    <t>5#-6AP2</t>
  </si>
  <si>
    <t>5#-6AP3</t>
  </si>
  <si>
    <t>5#-6AP4</t>
  </si>
  <si>
    <t>5#-6AP5</t>
  </si>
  <si>
    <t>5#-六层照明</t>
  </si>
  <si>
    <t>5#-六层送风</t>
  </si>
  <si>
    <t>5#-六层排风</t>
  </si>
  <si>
    <t>5#-二层照明</t>
  </si>
  <si>
    <t>5#-二层水表</t>
  </si>
  <si>
    <t>5#-东2AP1</t>
  </si>
  <si>
    <t>5#-东2AP2</t>
  </si>
  <si>
    <t>合计支出337916.80元。</t>
  </si>
  <si>
    <t>1110002A01</t>
  </si>
  <si>
    <t>Y5H1130000</t>
  </si>
  <si>
    <t>Y7j2021000</t>
  </si>
  <si>
    <t>Y7j2011000</t>
  </si>
  <si>
    <t>Y4jz011000</t>
  </si>
  <si>
    <t>5#-五层照明西5AP2</t>
  </si>
  <si>
    <t>5#-五层照明北</t>
  </si>
  <si>
    <t>5#-五层动力</t>
  </si>
  <si>
    <t>5#-四层照明西4AP2</t>
  </si>
  <si>
    <t>5#-四层照明北</t>
  </si>
  <si>
    <t>5#-四层动力4AP1</t>
  </si>
  <si>
    <t>5#-1AP1</t>
  </si>
  <si>
    <t>5#-1AP2</t>
  </si>
  <si>
    <t>5#-1AP3</t>
  </si>
  <si>
    <t>5#-1AN</t>
  </si>
  <si>
    <t>5#-1层照明</t>
  </si>
  <si>
    <t>5#地下室1-7</t>
  </si>
  <si>
    <t>5#地下室1-6</t>
  </si>
  <si>
    <t>5#-2AP5照明</t>
  </si>
  <si>
    <t>5#楼研发中心2017年总用电量统计表</t>
  </si>
  <si>
    <t>5#-1#总表</t>
  </si>
  <si>
    <t>5#-2#总表</t>
  </si>
  <si>
    <t>5#-上半年合计</t>
  </si>
  <si>
    <t>5#-下半年合计</t>
  </si>
  <si>
    <t>5#楼研发中心2017年上半年公共用费用分摊统计表</t>
  </si>
  <si>
    <t>5#-1#冷机</t>
  </si>
  <si>
    <t>5#-2#冷机</t>
  </si>
  <si>
    <t>5#-小冷机</t>
  </si>
  <si>
    <t>5#-1#水泵</t>
  </si>
  <si>
    <t>5#-2#水泵</t>
  </si>
  <si>
    <t>5#-冷却塔等</t>
  </si>
  <si>
    <t>冷站用电量合计</t>
  </si>
  <si>
    <t>5#-水站用水量</t>
  </si>
  <si>
    <t>5#-冷站用水量</t>
  </si>
  <si>
    <t>注：没有总水表</t>
  </si>
  <si>
    <t>水电合计</t>
  </si>
  <si>
    <t>5#楼研发中心2021年下半年公共用费用分摊统计表</t>
  </si>
  <si>
    <t>冷却水塔</t>
  </si>
  <si>
    <t>2021年下半年水电费</t>
    <phoneticPr fontId="38" type="noConversion"/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</si>
</sst>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_ &quot;￥&quot;* #,##0.00_ ;_ &quot;￥&quot;* \-#,##0.00_ ;_ &quot;￥&quot;* &quot;-&quot;??_ ;_ @_ "/>
    <numFmt numFmtId="179" formatCode="0.0_);[Red]\(0.0\)"/>
    <numFmt numFmtId="180" formatCode="0.00_ "/>
    <numFmt numFmtId="181" formatCode="0_ "/>
    <numFmt numFmtId="182" formatCode="#,##0.00_ "/>
    <numFmt numFmtId="183" formatCode="0_);[Red]\(0\)"/>
    <numFmt numFmtId="184" formatCode="#,##0.0_ "/>
    <numFmt numFmtId="185" formatCode="0.0000_ "/>
  </numFmts>
  <fonts count="45">
    <font>
      <sz val="12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0"/>
      <color theme="1"/>
      <name val="宋体"/>
      <charset val="134"/>
    </font>
    <font>
      <sz val="8"/>
      <color theme="1"/>
      <name val="宋体"/>
      <charset val="134"/>
    </font>
    <font>
      <sz val="10"/>
      <color rgb="FF0070C0"/>
      <name val="宋体"/>
      <charset val="134"/>
    </font>
    <font>
      <sz val="12"/>
      <color rgb="FFFF0000"/>
      <name val="宋体"/>
      <charset val="134"/>
    </font>
    <font>
      <sz val="12"/>
      <color rgb="FF0070C0"/>
      <name val="宋体"/>
      <charset val="134"/>
    </font>
    <font>
      <sz val="20"/>
      <name val="宋体"/>
      <charset val="134"/>
    </font>
    <font>
      <sz val="18"/>
      <name val="宋体"/>
      <charset val="134"/>
    </font>
    <font>
      <sz val="11"/>
      <color theme="1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8"/>
      <color rgb="FF000000"/>
      <name val="宋体"/>
      <charset val="134"/>
    </font>
    <font>
      <sz val="9"/>
      <color theme="1"/>
      <name val="宋体"/>
      <charset val="134"/>
    </font>
    <font>
      <b/>
      <sz val="10"/>
      <color rgb="FFFF0000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i/>
      <sz val="10"/>
      <name val="宋体"/>
      <charset val="134"/>
    </font>
    <font>
      <i/>
      <sz val="8"/>
      <name val="宋体"/>
      <charset val="134"/>
    </font>
    <font>
      <sz val="10"/>
      <color theme="1"/>
      <name val="宋体"/>
      <charset val="134"/>
      <scheme val="minor"/>
    </font>
    <font>
      <sz val="12"/>
      <color theme="4"/>
      <name val="宋体"/>
      <charset val="134"/>
    </font>
    <font>
      <sz val="9"/>
      <color rgb="FF000000"/>
      <name val="宋体"/>
      <charset val="134"/>
    </font>
    <font>
      <u/>
      <sz val="9"/>
      <color theme="1"/>
      <name val="宋体"/>
      <charset val="134"/>
    </font>
    <font>
      <sz val="10"/>
      <color theme="4"/>
      <name val="宋体"/>
      <charset val="134"/>
    </font>
    <font>
      <sz val="12"/>
      <color indexed="10"/>
      <name val="宋体"/>
      <charset val="134"/>
    </font>
    <font>
      <sz val="8"/>
      <color theme="4"/>
      <name val="宋体"/>
      <charset val="134"/>
    </font>
    <font>
      <sz val="10"/>
      <color theme="9"/>
      <name val="宋体"/>
      <charset val="134"/>
    </font>
    <font>
      <sz val="11"/>
      <color theme="1"/>
      <name val="宋体"/>
      <charset val="134"/>
      <scheme val="minor"/>
    </font>
    <font>
      <sz val="12"/>
      <color theme="9"/>
      <name val="宋体"/>
      <charset val="134"/>
    </font>
    <font>
      <sz val="20"/>
      <color theme="1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name val="宋体"/>
      <charset val="134"/>
    </font>
    <font>
      <sz val="12"/>
      <color theme="0"/>
      <name val="宋体"/>
      <charset val="134"/>
    </font>
    <font>
      <u/>
      <sz val="12"/>
      <color indexed="12"/>
      <name val="宋体"/>
      <charset val="134"/>
    </font>
    <font>
      <b/>
      <sz val="9"/>
      <name val="宋体"/>
      <charset val="134"/>
    </font>
    <font>
      <sz val="9"/>
      <name val="Tahoma"/>
      <family val="2"/>
    </font>
    <font>
      <b/>
      <sz val="9"/>
      <name val="Tahoma"/>
      <family val="2"/>
    </font>
    <font>
      <sz val="12"/>
      <name val="宋体"/>
      <charset val="13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7">
    <xf numFmtId="0" fontId="0" fillId="0" borderId="0"/>
    <xf numFmtId="177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4" fillId="0" borderId="0"/>
    <xf numFmtId="0" fontId="44" fillId="0" borderId="0"/>
    <xf numFmtId="43" fontId="44" fillId="0" borderId="0" applyFont="0" applyFill="0" applyBorder="0" applyAlignment="0" applyProtection="0"/>
  </cellStyleXfs>
  <cellXfs count="611">
    <xf numFmtId="0" fontId="0" fillId="0" borderId="0" xfId="0"/>
    <xf numFmtId="0" fontId="1" fillId="2" borderId="0" xfId="0" applyFont="1" applyFill="1"/>
    <xf numFmtId="0" fontId="0" fillId="0" borderId="0" xfId="0" applyFont="1"/>
    <xf numFmtId="0" fontId="3" fillId="0" borderId="1" xfId="0" applyFont="1" applyBorder="1"/>
    <xf numFmtId="0" fontId="4" fillId="0" borderId="1" xfId="0" applyFont="1" applyBorder="1"/>
    <xf numFmtId="43" fontId="3" fillId="0" borderId="1" xfId="2" applyFont="1" applyBorder="1"/>
    <xf numFmtId="0" fontId="3" fillId="0" borderId="2" xfId="0" applyFont="1" applyFill="1" applyBorder="1"/>
    <xf numFmtId="0" fontId="3" fillId="0" borderId="0" xfId="0" applyFont="1" applyFill="1" applyBorder="1"/>
    <xf numFmtId="43" fontId="0" fillId="0" borderId="0" xfId="0" applyNumberFormat="1" applyFont="1"/>
    <xf numFmtId="0" fontId="5" fillId="2" borderId="1" xfId="0" applyFont="1" applyFill="1" applyBorder="1"/>
    <xf numFmtId="0" fontId="6" fillId="2" borderId="1" xfId="0" applyFont="1" applyFill="1" applyBorder="1"/>
    <xf numFmtId="43" fontId="5" fillId="2" borderId="1" xfId="2" applyFont="1" applyFill="1" applyBorder="1"/>
    <xf numFmtId="0" fontId="5" fillId="2" borderId="2" xfId="0" applyFont="1" applyFill="1" applyBorder="1"/>
    <xf numFmtId="0" fontId="5" fillId="2" borderId="0" xfId="0" applyFont="1" applyFill="1" applyBorder="1"/>
    <xf numFmtId="43" fontId="1" fillId="2" borderId="0" xfId="0" applyNumberFormat="1" applyFont="1" applyFill="1"/>
    <xf numFmtId="0" fontId="0" fillId="3" borderId="0" xfId="0" applyFont="1" applyFill="1"/>
    <xf numFmtId="0" fontId="7" fillId="0" borderId="1" xfId="0" applyFont="1" applyBorder="1"/>
    <xf numFmtId="0" fontId="1" fillId="4" borderId="0" xfId="0" applyFont="1" applyFill="1"/>
    <xf numFmtId="0" fontId="1" fillId="0" borderId="0" xfId="0" applyFont="1" applyBorder="1"/>
    <xf numFmtId="0" fontId="8" fillId="0" borderId="0" xfId="0" applyFont="1"/>
    <xf numFmtId="0" fontId="9" fillId="4" borderId="0" xfId="0" applyFont="1" applyFill="1"/>
    <xf numFmtId="0" fontId="3" fillId="2" borderId="1" xfId="0" applyFont="1" applyFill="1" applyBorder="1"/>
    <xf numFmtId="176" fontId="3" fillId="2" borderId="1" xfId="0" applyNumberFormat="1" applyFont="1" applyFill="1" applyBorder="1"/>
    <xf numFmtId="0" fontId="11" fillId="2" borderId="5" xfId="0" applyFont="1" applyFill="1" applyBorder="1"/>
    <xf numFmtId="0" fontId="0" fillId="2" borderId="5" xfId="0" applyFont="1" applyFill="1" applyBorder="1"/>
    <xf numFmtId="0" fontId="3" fillId="2" borderId="5" xfId="0" applyFont="1" applyFill="1" applyBorder="1"/>
    <xf numFmtId="179" fontId="3" fillId="2" borderId="5" xfId="0" applyNumberFormat="1" applyFont="1" applyFill="1" applyBorder="1"/>
    <xf numFmtId="0" fontId="1" fillId="2" borderId="1" xfId="0" applyFont="1" applyFill="1" applyBorder="1"/>
    <xf numFmtId="176" fontId="5" fillId="2" borderId="1" xfId="0" applyNumberFormat="1" applyFont="1" applyFill="1" applyBorder="1"/>
    <xf numFmtId="179" fontId="5" fillId="2" borderId="1" xfId="0" applyNumberFormat="1" applyFont="1" applyFill="1" applyBorder="1"/>
    <xf numFmtId="0" fontId="12" fillId="2" borderId="0" xfId="0" applyFont="1" applyFill="1"/>
    <xf numFmtId="0" fontId="1" fillId="2" borderId="0" xfId="0" applyFont="1" applyFill="1" applyBorder="1"/>
    <xf numFmtId="176" fontId="5" fillId="2" borderId="0" xfId="0" applyNumberFormat="1" applyFont="1" applyFill="1" applyBorder="1"/>
    <xf numFmtId="0" fontId="3" fillId="2" borderId="3" xfId="0" applyFont="1" applyFill="1" applyBorder="1"/>
    <xf numFmtId="0" fontId="0" fillId="2" borderId="4" xfId="0" applyFont="1" applyFill="1" applyBorder="1"/>
    <xf numFmtId="0" fontId="5" fillId="2" borderId="3" xfId="0" applyFont="1" applyFill="1" applyBorder="1"/>
    <xf numFmtId="0" fontId="0" fillId="2" borderId="0" xfId="0" applyFont="1" applyFill="1"/>
    <xf numFmtId="0" fontId="13" fillId="2" borderId="1" xfId="0" applyFont="1" applyFill="1" applyBorder="1" applyAlignment="1"/>
    <xf numFmtId="176" fontId="13" fillId="2" borderId="1" xfId="0" applyNumberFormat="1" applyFont="1" applyFill="1" applyBorder="1" applyAlignment="1"/>
    <xf numFmtId="0" fontId="5" fillId="2" borderId="1" xfId="0" applyFont="1" applyFill="1" applyBorder="1" applyAlignment="1"/>
    <xf numFmtId="0" fontId="1" fillId="2" borderId="1" xfId="0" applyFont="1" applyFill="1" applyBorder="1" applyAlignment="1"/>
    <xf numFmtId="176" fontId="5" fillId="2" borderId="1" xfId="0" applyNumberFormat="1" applyFont="1" applyFill="1" applyBorder="1" applyAlignment="1"/>
    <xf numFmtId="179" fontId="5" fillId="2" borderId="1" xfId="0" applyNumberFormat="1" applyFont="1" applyFill="1" applyBorder="1" applyAlignment="1"/>
    <xf numFmtId="0" fontId="4" fillId="2" borderId="1" xfId="0" applyFont="1" applyFill="1" applyBorder="1"/>
    <xf numFmtId="43" fontId="3" fillId="2" borderId="1" xfId="2" applyFont="1" applyFill="1" applyBorder="1"/>
    <xf numFmtId="0" fontId="4" fillId="2" borderId="5" xfId="0" applyFont="1" applyFill="1" applyBorder="1"/>
    <xf numFmtId="43" fontId="3" fillId="2" borderId="5" xfId="2" applyFont="1" applyFill="1" applyBorder="1"/>
    <xf numFmtId="0" fontId="6" fillId="2" borderId="0" xfId="0" applyFont="1" applyFill="1" applyBorder="1"/>
    <xf numFmtId="43" fontId="5" fillId="2" borderId="0" xfId="2" applyFont="1" applyFill="1" applyBorder="1"/>
    <xf numFmtId="43" fontId="5" fillId="2" borderId="0" xfId="0" applyNumberFormat="1" applyFont="1" applyFill="1" applyBorder="1"/>
    <xf numFmtId="0" fontId="4" fillId="2" borderId="4" xfId="0" applyFont="1" applyFill="1" applyBorder="1"/>
    <xf numFmtId="0" fontId="14" fillId="2" borderId="1" xfId="0" applyFont="1" applyFill="1" applyBorder="1" applyAlignment="1"/>
    <xf numFmtId="43" fontId="13" fillId="2" borderId="1" xfId="2" applyFont="1" applyFill="1" applyBorder="1" applyAlignment="1"/>
    <xf numFmtId="0" fontId="6" fillId="2" borderId="1" xfId="0" applyFont="1" applyFill="1" applyBorder="1" applyAlignment="1"/>
    <xf numFmtId="43" fontId="5" fillId="2" borderId="1" xfId="2" applyFont="1" applyFill="1" applyBorder="1" applyAlignment="1"/>
    <xf numFmtId="0" fontId="3" fillId="2" borderId="0" xfId="0" applyFont="1" applyFill="1" applyBorder="1"/>
    <xf numFmtId="176" fontId="3" fillId="2" borderId="0" xfId="0" applyNumberFormat="1" applyFont="1" applyFill="1" applyBorder="1"/>
    <xf numFmtId="0" fontId="3" fillId="2" borderId="4" xfId="0" applyFont="1" applyFill="1" applyBorder="1"/>
    <xf numFmtId="176" fontId="3" fillId="2" borderId="7" xfId="0" applyNumberFormat="1" applyFont="1" applyFill="1" applyBorder="1"/>
    <xf numFmtId="0" fontId="8" fillId="2" borderId="0" xfId="0" applyFont="1" applyFill="1"/>
    <xf numFmtId="176" fontId="1" fillId="2" borderId="1" xfId="0" applyNumberFormat="1" applyFont="1" applyFill="1" applyBorder="1"/>
    <xf numFmtId="0" fontId="5" fillId="3" borderId="7" xfId="0" applyFont="1" applyFill="1" applyBorder="1"/>
    <xf numFmtId="0" fontId="0" fillId="2" borderId="3" xfId="0" applyFont="1" applyFill="1" applyBorder="1"/>
    <xf numFmtId="176" fontId="0" fillId="2" borderId="4" xfId="0" applyNumberFormat="1" applyFont="1" applyFill="1" applyBorder="1"/>
    <xf numFmtId="43" fontId="1" fillId="2" borderId="1" xfId="0" applyNumberFormat="1" applyFont="1" applyFill="1" applyBorder="1"/>
    <xf numFmtId="43" fontId="0" fillId="2" borderId="0" xfId="0" applyNumberFormat="1" applyFont="1" applyFill="1"/>
    <xf numFmtId="0" fontId="9" fillId="2" borderId="0" xfId="0" applyFont="1" applyFill="1"/>
    <xf numFmtId="176" fontId="0" fillId="2" borderId="7" xfId="0" applyNumberFormat="1" applyFont="1" applyFill="1" applyBorder="1"/>
    <xf numFmtId="0" fontId="15" fillId="3" borderId="0" xfId="0" applyFont="1" applyFill="1"/>
    <xf numFmtId="0" fontId="16" fillId="3" borderId="0" xfId="0" applyFont="1" applyFill="1" applyAlignment="1">
      <alignment vertical="center"/>
    </xf>
    <xf numFmtId="0" fontId="15" fillId="4" borderId="0" xfId="0" applyFont="1" applyFill="1"/>
    <xf numFmtId="0" fontId="15" fillId="2" borderId="0" xfId="0" applyFont="1" applyFill="1"/>
    <xf numFmtId="0" fontId="0" fillId="2" borderId="1" xfId="0" applyFont="1" applyFill="1" applyBorder="1"/>
    <xf numFmtId="0" fontId="0" fillId="0" borderId="0" xfId="0" applyFont="1" applyFill="1"/>
    <xf numFmtId="0" fontId="1" fillId="0" borderId="0" xfId="0" applyFont="1"/>
    <xf numFmtId="0" fontId="1" fillId="3" borderId="0" xfId="0" applyFont="1" applyFill="1"/>
    <xf numFmtId="0" fontId="12" fillId="3" borderId="0" xfId="0" applyFont="1" applyFill="1"/>
    <xf numFmtId="0" fontId="0" fillId="5" borderId="0" xfId="0" applyFont="1" applyFill="1"/>
    <xf numFmtId="0" fontId="9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/>
    <xf numFmtId="0" fontId="9" fillId="0" borderId="0" xfId="0" applyFont="1"/>
    <xf numFmtId="0" fontId="17" fillId="3" borderId="1" xfId="0" applyFont="1" applyFill="1" applyBorder="1"/>
    <xf numFmtId="176" fontId="17" fillId="3" borderId="1" xfId="0" applyNumberFormat="1" applyFont="1" applyFill="1" applyBorder="1"/>
    <xf numFmtId="0" fontId="16" fillId="3" borderId="1" xfId="0" applyFont="1" applyFill="1" applyBorder="1" applyAlignment="1">
      <alignment vertical="center"/>
    </xf>
    <xf numFmtId="0" fontId="17" fillId="3" borderId="1" xfId="0" applyFont="1" applyFill="1" applyBorder="1" applyAlignment="1"/>
    <xf numFmtId="0" fontId="17" fillId="4" borderId="1" xfId="0" applyFont="1" applyFill="1" applyBorder="1"/>
    <xf numFmtId="176" fontId="17" fillId="4" borderId="1" xfId="0" applyNumberFormat="1" applyFont="1" applyFill="1" applyBorder="1"/>
    <xf numFmtId="0" fontId="17" fillId="2" borderId="1" xfId="0" applyFont="1" applyFill="1" applyBorder="1"/>
    <xf numFmtId="176" fontId="17" fillId="2" borderId="1" xfId="0" applyNumberFormat="1" applyFont="1" applyFill="1" applyBorder="1"/>
    <xf numFmtId="0" fontId="5" fillId="2" borderId="0" xfId="0" applyFont="1" applyFill="1"/>
    <xf numFmtId="0" fontId="3" fillId="2" borderId="9" xfId="0" applyFont="1" applyFill="1" applyBorder="1"/>
    <xf numFmtId="176" fontId="3" fillId="2" borderId="9" xfId="0" applyNumberFormat="1" applyFont="1" applyFill="1" applyBorder="1"/>
    <xf numFmtId="0" fontId="3" fillId="0" borderId="10" xfId="0" applyFont="1" applyFill="1" applyBorder="1"/>
    <xf numFmtId="176" fontId="3" fillId="0" borderId="10" xfId="0" applyNumberFormat="1" applyFont="1" applyFill="1" applyBorder="1"/>
    <xf numFmtId="0" fontId="3" fillId="0" borderId="1" xfId="0" applyFont="1" applyFill="1" applyBorder="1"/>
    <xf numFmtId="176" fontId="3" fillId="0" borderId="1" xfId="0" applyNumberFormat="1" applyFont="1" applyFill="1" applyBorder="1"/>
    <xf numFmtId="0" fontId="5" fillId="4" borderId="0" xfId="0" applyFont="1" applyFill="1"/>
    <xf numFmtId="0" fontId="5" fillId="4" borderId="1" xfId="0" applyFont="1" applyFill="1" applyBorder="1"/>
    <xf numFmtId="176" fontId="5" fillId="4" borderId="1" xfId="0" applyNumberFormat="1" applyFont="1" applyFill="1" applyBorder="1"/>
    <xf numFmtId="0" fontId="5" fillId="0" borderId="1" xfId="0" applyFont="1" applyBorder="1"/>
    <xf numFmtId="176" fontId="5" fillId="0" borderId="1" xfId="0" applyNumberFormat="1" applyFont="1" applyBorder="1"/>
    <xf numFmtId="176" fontId="3" fillId="0" borderId="1" xfId="0" applyNumberFormat="1" applyFont="1" applyBorder="1"/>
    <xf numFmtId="180" fontId="5" fillId="4" borderId="1" xfId="0" applyNumberFormat="1" applyFont="1" applyFill="1" applyBorder="1"/>
    <xf numFmtId="181" fontId="5" fillId="2" borderId="1" xfId="0" applyNumberFormat="1" applyFont="1" applyFill="1" applyBorder="1"/>
    <xf numFmtId="182" fontId="5" fillId="2" borderId="1" xfId="1" applyNumberFormat="1" applyFont="1" applyFill="1" applyBorder="1"/>
    <xf numFmtId="0" fontId="18" fillId="3" borderId="1" xfId="0" applyFont="1" applyFill="1" applyBorder="1"/>
    <xf numFmtId="43" fontId="17" fillId="3" borderId="1" xfId="2" applyFont="1" applyFill="1" applyBorder="1"/>
    <xf numFmtId="0" fontId="18" fillId="4" borderId="1" xfId="0" applyFont="1" applyFill="1" applyBorder="1"/>
    <xf numFmtId="43" fontId="17" fillId="4" borderId="1" xfId="2" applyFont="1" applyFill="1" applyBorder="1"/>
    <xf numFmtId="0" fontId="18" fillId="2" borderId="1" xfId="0" applyFont="1" applyFill="1" applyBorder="1"/>
    <xf numFmtId="43" fontId="17" fillId="2" borderId="1" xfId="2" applyFont="1" applyFill="1" applyBorder="1"/>
    <xf numFmtId="0" fontId="4" fillId="2" borderId="9" xfId="0" applyFont="1" applyFill="1" applyBorder="1"/>
    <xf numFmtId="43" fontId="3" fillId="2" borderId="9" xfId="2" applyFont="1" applyFill="1" applyBorder="1"/>
    <xf numFmtId="43" fontId="3" fillId="2" borderId="1" xfId="0" applyNumberFormat="1" applyFont="1" applyFill="1" applyBorder="1"/>
    <xf numFmtId="43" fontId="0" fillId="2" borderId="1" xfId="0" applyNumberFormat="1" applyFont="1" applyFill="1" applyBorder="1"/>
    <xf numFmtId="0" fontId="4" fillId="0" borderId="10" xfId="0" applyFont="1" applyFill="1" applyBorder="1"/>
    <xf numFmtId="43" fontId="3" fillId="0" borderId="10" xfId="2" applyFont="1" applyFill="1" applyBorder="1"/>
    <xf numFmtId="0" fontId="4" fillId="0" borderId="1" xfId="0" applyFont="1" applyFill="1" applyBorder="1"/>
    <xf numFmtId="43" fontId="3" fillId="0" borderId="1" xfId="2" applyFont="1" applyFill="1" applyBorder="1"/>
    <xf numFmtId="0" fontId="6" fillId="4" borderId="1" xfId="0" applyFont="1" applyFill="1" applyBorder="1"/>
    <xf numFmtId="43" fontId="5" fillId="4" borderId="1" xfId="2" applyFont="1" applyFill="1" applyBorder="1"/>
    <xf numFmtId="180" fontId="5" fillId="0" borderId="1" xfId="0" applyNumberFormat="1" applyFont="1" applyBorder="1"/>
    <xf numFmtId="0" fontId="6" fillId="0" borderId="1" xfId="0" applyFont="1" applyBorder="1"/>
    <xf numFmtId="43" fontId="5" fillId="0" borderId="1" xfId="2" applyFont="1" applyBorder="1"/>
    <xf numFmtId="180" fontId="3" fillId="0" borderId="1" xfId="0" applyNumberFormat="1" applyFont="1" applyBorder="1"/>
    <xf numFmtId="177" fontId="5" fillId="2" borderId="1" xfId="1" applyFont="1" applyFill="1" applyBorder="1"/>
    <xf numFmtId="180" fontId="16" fillId="3" borderId="1" xfId="0" applyNumberFormat="1" applyFont="1" applyFill="1" applyBorder="1" applyAlignment="1">
      <alignment vertical="center"/>
    </xf>
    <xf numFmtId="0" fontId="0" fillId="2" borderId="0" xfId="0" applyFont="1" applyFill="1" applyBorder="1"/>
    <xf numFmtId="0" fontId="0" fillId="2" borderId="7" xfId="0" applyFont="1" applyFill="1" applyBorder="1"/>
    <xf numFmtId="176" fontId="3" fillId="0" borderId="6" xfId="0" applyNumberFormat="1" applyFont="1" applyFill="1" applyBorder="1"/>
    <xf numFmtId="0" fontId="0" fillId="3" borderId="0" xfId="0" applyFont="1" applyFill="1" applyBorder="1"/>
    <xf numFmtId="182" fontId="19" fillId="2" borderId="1" xfId="1" applyNumberFormat="1" applyFont="1" applyFill="1" applyBorder="1"/>
    <xf numFmtId="182" fontId="5" fillId="2" borderId="1" xfId="0" applyNumberFormat="1" applyFont="1" applyFill="1" applyBorder="1"/>
    <xf numFmtId="0" fontId="13" fillId="4" borderId="1" xfId="0" applyFont="1" applyFill="1" applyBorder="1"/>
    <xf numFmtId="0" fontId="5" fillId="4" borderId="4" xfId="0" applyFont="1" applyFill="1" applyBorder="1"/>
    <xf numFmtId="176" fontId="5" fillId="4" borderId="4" xfId="0" applyNumberFormat="1" applyFont="1" applyFill="1" applyBorder="1"/>
    <xf numFmtId="0" fontId="5" fillId="3" borderId="1" xfId="0" applyFont="1" applyFill="1" applyBorder="1"/>
    <xf numFmtId="0" fontId="1" fillId="3" borderId="1" xfId="0" applyFont="1" applyFill="1" applyBorder="1"/>
    <xf numFmtId="179" fontId="5" fillId="3" borderId="1" xfId="0" applyNumberFormat="1" applyFont="1" applyFill="1" applyBorder="1"/>
    <xf numFmtId="176" fontId="5" fillId="3" borderId="1" xfId="0" applyNumberFormat="1" applyFont="1" applyFill="1" applyBorder="1"/>
    <xf numFmtId="0" fontId="5" fillId="3" borderId="3" xfId="0" applyFont="1" applyFill="1" applyBorder="1"/>
    <xf numFmtId="0" fontId="3" fillId="0" borderId="3" xfId="0" applyFont="1" applyBorder="1"/>
    <xf numFmtId="179" fontId="3" fillId="0" borderId="1" xfId="0" applyNumberFormat="1" applyFont="1" applyBorder="1"/>
    <xf numFmtId="0" fontId="12" fillId="3" borderId="1" xfId="0" applyFont="1" applyFill="1" applyBorder="1"/>
    <xf numFmtId="176" fontId="12" fillId="3" borderId="1" xfId="0" applyNumberFormat="1" applyFont="1" applyFill="1" applyBorder="1"/>
    <xf numFmtId="180" fontId="12" fillId="3" borderId="1" xfId="0" applyNumberFormat="1" applyFont="1" applyFill="1" applyBorder="1"/>
    <xf numFmtId="0" fontId="13" fillId="3" borderId="8" xfId="0" applyFont="1" applyFill="1" applyBorder="1"/>
    <xf numFmtId="0" fontId="5" fillId="3" borderId="10" xfId="0" applyFont="1" applyFill="1" applyBorder="1"/>
    <xf numFmtId="176" fontId="5" fillId="3" borderId="10" xfId="0" applyNumberFormat="1" applyFont="1" applyFill="1" applyBorder="1"/>
    <xf numFmtId="0" fontId="20" fillId="3" borderId="7" xfId="0" applyFont="1" applyFill="1" applyBorder="1"/>
    <xf numFmtId="0" fontId="21" fillId="3" borderId="1" xfId="0" applyFont="1" applyFill="1" applyBorder="1"/>
    <xf numFmtId="0" fontId="5" fillId="4" borderId="11" xfId="0" applyFont="1" applyFill="1" applyBorder="1"/>
    <xf numFmtId="0" fontId="5" fillId="4" borderId="10" xfId="0" applyFont="1" applyFill="1" applyBorder="1"/>
    <xf numFmtId="176" fontId="5" fillId="4" borderId="10" xfId="0" applyNumberFormat="1" applyFont="1" applyFill="1" applyBorder="1"/>
    <xf numFmtId="0" fontId="5" fillId="2" borderId="12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176" fontId="5" fillId="2" borderId="1" xfId="0" applyNumberFormat="1" applyFont="1" applyFill="1" applyBorder="1" applyAlignment="1">
      <alignment vertical="center"/>
    </xf>
    <xf numFmtId="0" fontId="5" fillId="2" borderId="12" xfId="0" applyFont="1" applyFill="1" applyBorder="1"/>
    <xf numFmtId="0" fontId="21" fillId="2" borderId="12" xfId="0" applyFont="1" applyFill="1" applyBorder="1"/>
    <xf numFmtId="0" fontId="21" fillId="2" borderId="1" xfId="0" applyFont="1" applyFill="1" applyBorder="1"/>
    <xf numFmtId="0" fontId="22" fillId="0" borderId="13" xfId="0" applyFont="1" applyFill="1" applyBorder="1"/>
    <xf numFmtId="0" fontId="3" fillId="0" borderId="14" xfId="0" applyFont="1" applyFill="1" applyBorder="1"/>
    <xf numFmtId="0" fontId="22" fillId="0" borderId="14" xfId="0" applyFont="1" applyFill="1" applyBorder="1"/>
    <xf numFmtId="176" fontId="3" fillId="0" borderId="14" xfId="0" applyNumberFormat="1" applyFont="1" applyFill="1" applyBorder="1"/>
    <xf numFmtId="0" fontId="3" fillId="0" borderId="14" xfId="0" applyNumberFormat="1" applyFont="1" applyBorder="1"/>
    <xf numFmtId="0" fontId="3" fillId="5" borderId="1" xfId="0" applyFont="1" applyFill="1" applyBorder="1"/>
    <xf numFmtId="176" fontId="3" fillId="5" borderId="1" xfId="0" applyNumberFormat="1" applyFont="1" applyFill="1" applyBorder="1"/>
    <xf numFmtId="0" fontId="6" fillId="4" borderId="4" xfId="0" applyFont="1" applyFill="1" applyBorder="1"/>
    <xf numFmtId="43" fontId="5" fillId="4" borderId="4" xfId="2" applyFont="1" applyFill="1" applyBorder="1"/>
    <xf numFmtId="0" fontId="6" fillId="3" borderId="1" xfId="0" applyFont="1" applyFill="1" applyBorder="1"/>
    <xf numFmtId="43" fontId="5" fillId="3" borderId="1" xfId="2" applyFont="1" applyFill="1" applyBorder="1"/>
    <xf numFmtId="179" fontId="12" fillId="3" borderId="1" xfId="0" applyNumberFormat="1" applyFont="1" applyFill="1" applyBorder="1"/>
    <xf numFmtId="0" fontId="6" fillId="3" borderId="10" xfId="0" applyFont="1" applyFill="1" applyBorder="1"/>
    <xf numFmtId="43" fontId="5" fillId="3" borderId="10" xfId="2" applyFont="1" applyFill="1" applyBorder="1"/>
    <xf numFmtId="43" fontId="21" fillId="3" borderId="1" xfId="2" applyFont="1" applyFill="1" applyBorder="1"/>
    <xf numFmtId="0" fontId="6" fillId="4" borderId="10" xfId="0" applyFont="1" applyFill="1" applyBorder="1"/>
    <xf numFmtId="43" fontId="5" fillId="4" borderId="10" xfId="2" applyFont="1" applyFill="1" applyBorder="1"/>
    <xf numFmtId="0" fontId="6" fillId="2" borderId="1" xfId="0" applyFont="1" applyFill="1" applyBorder="1" applyAlignment="1">
      <alignment vertical="center"/>
    </xf>
    <xf numFmtId="43" fontId="5" fillId="2" borderId="1" xfId="2" applyFont="1" applyFill="1" applyBorder="1" applyAlignment="1">
      <alignment vertical="center"/>
    </xf>
    <xf numFmtId="43" fontId="21" fillId="2" borderId="1" xfId="2" applyFont="1" applyFill="1" applyBorder="1"/>
    <xf numFmtId="43" fontId="23" fillId="0" borderId="14" xfId="0" applyNumberFormat="1" applyFont="1" applyBorder="1"/>
    <xf numFmtId="0" fontId="24" fillId="0" borderId="14" xfId="0" applyFont="1" applyBorder="1"/>
    <xf numFmtId="43" fontId="23" fillId="0" borderId="14" xfId="2" applyFont="1" applyBorder="1"/>
    <xf numFmtId="43" fontId="22" fillId="0" borderId="14" xfId="2" applyFont="1" applyFill="1" applyBorder="1"/>
    <xf numFmtId="43" fontId="5" fillId="2" borderId="1" xfId="0" applyNumberFormat="1" applyFont="1" applyFill="1" applyBorder="1"/>
    <xf numFmtId="43" fontId="5" fillId="3" borderId="1" xfId="0" applyNumberFormat="1" applyFont="1" applyFill="1" applyBorder="1"/>
    <xf numFmtId="43" fontId="3" fillId="0" borderId="1" xfId="0" applyNumberFormat="1" applyFont="1" applyBorder="1"/>
    <xf numFmtId="0" fontId="4" fillId="5" borderId="1" xfId="0" applyFont="1" applyFill="1" applyBorder="1"/>
    <xf numFmtId="43" fontId="3" fillId="5" borderId="1" xfId="2" applyFont="1" applyFill="1" applyBorder="1"/>
    <xf numFmtId="43" fontId="12" fillId="3" borderId="1" xfId="2" applyFont="1" applyFill="1" applyBorder="1"/>
    <xf numFmtId="176" fontId="5" fillId="3" borderId="6" xfId="0" applyNumberFormat="1" applyFont="1" applyFill="1" applyBorder="1"/>
    <xf numFmtId="176" fontId="21" fillId="4" borderId="15" xfId="0" applyNumberFormat="1" applyFont="1" applyFill="1" applyBorder="1"/>
    <xf numFmtId="176" fontId="5" fillId="4" borderId="16" xfId="0" applyNumberFormat="1" applyFont="1" applyFill="1" applyBorder="1"/>
    <xf numFmtId="176" fontId="5" fillId="2" borderId="15" xfId="0" applyNumberFormat="1" applyFont="1" applyFill="1" applyBorder="1" applyAlignment="1">
      <alignment vertical="center"/>
    </xf>
    <xf numFmtId="176" fontId="5" fillId="2" borderId="15" xfId="0" applyNumberFormat="1" applyFont="1" applyFill="1" applyBorder="1"/>
    <xf numFmtId="176" fontId="21" fillId="2" borderId="15" xfId="0" applyNumberFormat="1" applyFont="1" applyFill="1" applyBorder="1"/>
    <xf numFmtId="43" fontId="3" fillId="0" borderId="17" xfId="0" applyNumberFormat="1" applyFont="1" applyFill="1" applyBorder="1"/>
    <xf numFmtId="181" fontId="5" fillId="3" borderId="1" xfId="0" applyNumberFormat="1" applyFont="1" applyFill="1" applyBorder="1"/>
    <xf numFmtId="0" fontId="3" fillId="6" borderId="3" xfId="0" applyFont="1" applyFill="1" applyBorder="1"/>
    <xf numFmtId="0" fontId="3" fillId="0" borderId="4" xfId="0" applyFont="1" applyBorder="1"/>
    <xf numFmtId="180" fontId="3" fillId="0" borderId="4" xfId="0" applyNumberFormat="1" applyFont="1" applyBorder="1"/>
    <xf numFmtId="176" fontId="3" fillId="0" borderId="4" xfId="0" applyNumberFormat="1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5" fillId="2" borderId="9" xfId="0" applyFont="1" applyFill="1" applyBorder="1"/>
    <xf numFmtId="0" fontId="3" fillId="3" borderId="1" xfId="0" applyFont="1" applyFill="1" applyBorder="1"/>
    <xf numFmtId="0" fontId="0" fillId="3" borderId="1" xfId="0" applyFont="1" applyFill="1" applyBorder="1"/>
    <xf numFmtId="176" fontId="3" fillId="3" borderId="1" xfId="0" applyNumberFormat="1" applyFont="1" applyFill="1" applyBorder="1"/>
    <xf numFmtId="0" fontId="0" fillId="0" borderId="1" xfId="0" applyFont="1" applyBorder="1"/>
    <xf numFmtId="180" fontId="17" fillId="3" borderId="1" xfId="0" applyNumberFormat="1" applyFont="1" applyFill="1" applyBorder="1"/>
    <xf numFmtId="180" fontId="3" fillId="3" borderId="1" xfId="0" applyNumberFormat="1" applyFont="1" applyFill="1" applyBorder="1"/>
    <xf numFmtId="0" fontId="3" fillId="0" borderId="2" xfId="0" applyFont="1" applyBorder="1"/>
    <xf numFmtId="0" fontId="3" fillId="0" borderId="0" xfId="0" applyFont="1" applyBorder="1"/>
    <xf numFmtId="176" fontId="3" fillId="0" borderId="0" xfId="0" applyNumberFormat="1" applyFont="1" applyBorder="1"/>
    <xf numFmtId="180" fontId="5" fillId="3" borderId="1" xfId="0" applyNumberFormat="1" applyFont="1" applyFill="1" applyBorder="1"/>
    <xf numFmtId="43" fontId="3" fillId="0" borderId="4" xfId="0" applyNumberFormat="1" applyFont="1" applyBorder="1"/>
    <xf numFmtId="0" fontId="4" fillId="0" borderId="4" xfId="0" applyFont="1" applyBorder="1"/>
    <xf numFmtId="43" fontId="3" fillId="0" borderId="4" xfId="2" applyFont="1" applyBorder="1"/>
    <xf numFmtId="0" fontId="6" fillId="2" borderId="9" xfId="0" applyFont="1" applyFill="1" applyBorder="1"/>
    <xf numFmtId="43" fontId="5" fillId="2" borderId="9" xfId="2" applyFont="1" applyFill="1" applyBorder="1"/>
    <xf numFmtId="43" fontId="0" fillId="3" borderId="1" xfId="0" applyNumberFormat="1" applyFont="1" applyFill="1" applyBorder="1"/>
    <xf numFmtId="176" fontId="0" fillId="3" borderId="1" xfId="0" applyNumberFormat="1" applyFont="1" applyFill="1" applyBorder="1"/>
    <xf numFmtId="43" fontId="17" fillId="3" borderId="1" xfId="0" applyNumberFormat="1" applyFont="1" applyFill="1" applyBorder="1"/>
    <xf numFmtId="0" fontId="4" fillId="3" borderId="1" xfId="0" applyFont="1" applyFill="1" applyBorder="1"/>
    <xf numFmtId="43" fontId="3" fillId="3" borderId="1" xfId="2" applyFont="1" applyFill="1" applyBorder="1"/>
    <xf numFmtId="0" fontId="4" fillId="0" borderId="0" xfId="0" applyFont="1" applyBorder="1"/>
    <xf numFmtId="43" fontId="3" fillId="0" borderId="0" xfId="2" applyFont="1" applyBorder="1"/>
    <xf numFmtId="176" fontId="3" fillId="0" borderId="7" xfId="0" applyNumberFormat="1" applyFont="1" applyBorder="1"/>
    <xf numFmtId="0" fontId="3" fillId="0" borderId="7" xfId="0" applyFont="1" applyBorder="1" applyAlignment="1">
      <alignment horizontal="center"/>
    </xf>
    <xf numFmtId="0" fontId="8" fillId="3" borderId="0" xfId="0" applyFont="1" applyFill="1"/>
    <xf numFmtId="176" fontId="5" fillId="2" borderId="9" xfId="0" applyNumberFormat="1" applyFont="1" applyFill="1" applyBorder="1"/>
    <xf numFmtId="176" fontId="13" fillId="3" borderId="1" xfId="0" applyNumberFormat="1" applyFont="1" applyFill="1" applyBorder="1" applyAlignment="1"/>
    <xf numFmtId="176" fontId="0" fillId="0" borderId="1" xfId="0" applyNumberFormat="1" applyFont="1" applyBorder="1"/>
    <xf numFmtId="0" fontId="9" fillId="3" borderId="0" xfId="0" applyFont="1" applyFill="1" applyAlignment="1">
      <alignment vertical="center"/>
    </xf>
    <xf numFmtId="0" fontId="8" fillId="3" borderId="0" xfId="0" applyFont="1" applyFill="1" applyAlignment="1">
      <alignment vertical="center"/>
    </xf>
    <xf numFmtId="0" fontId="0" fillId="3" borderId="0" xfId="0" applyFont="1" applyFill="1" applyAlignment="1">
      <alignment vertical="center"/>
    </xf>
    <xf numFmtId="0" fontId="7" fillId="0" borderId="9" xfId="0" applyFont="1" applyBorder="1"/>
    <xf numFmtId="0" fontId="0" fillId="0" borderId="0" xfId="5" applyFont="1" applyAlignment="1"/>
    <xf numFmtId="176" fontId="0" fillId="0" borderId="0" xfId="5" applyNumberFormat="1" applyFont="1" applyAlignment="1"/>
    <xf numFmtId="0" fontId="3" fillId="0" borderId="1" xfId="5" applyFont="1" applyBorder="1" applyAlignment="1"/>
    <xf numFmtId="176" fontId="3" fillId="0" borderId="1" xfId="5" applyNumberFormat="1" applyFont="1" applyBorder="1" applyAlignment="1"/>
    <xf numFmtId="0" fontId="3" fillId="0" borderId="1" xfId="5" applyFont="1" applyFill="1" applyBorder="1" applyAlignment="1"/>
    <xf numFmtId="176" fontId="3" fillId="0" borderId="1" xfId="5" applyNumberFormat="1" applyFont="1" applyFill="1" applyBorder="1" applyAlignment="1"/>
    <xf numFmtId="0" fontId="5" fillId="2" borderId="1" xfId="5" applyFont="1" applyFill="1" applyBorder="1" applyAlignment="1"/>
    <xf numFmtId="176" fontId="5" fillId="2" borderId="1" xfId="5" applyNumberFormat="1" applyFont="1" applyFill="1" applyBorder="1" applyAlignment="1"/>
    <xf numFmtId="0" fontId="5" fillId="2" borderId="3" xfId="5" applyFont="1" applyFill="1" applyBorder="1" applyAlignment="1"/>
    <xf numFmtId="0" fontId="5" fillId="2" borderId="0" xfId="5" applyFont="1" applyFill="1" applyBorder="1" applyAlignment="1"/>
    <xf numFmtId="0" fontId="5" fillId="3" borderId="1" xfId="5" applyFont="1" applyFill="1" applyBorder="1"/>
    <xf numFmtId="176" fontId="5" fillId="3" borderId="1" xfId="5" applyNumberFormat="1" applyFont="1" applyFill="1" applyBorder="1"/>
    <xf numFmtId="0" fontId="0" fillId="0" borderId="0" xfId="0" applyAlignment="1">
      <alignment vertical="center"/>
    </xf>
    <xf numFmtId="0" fontId="0" fillId="0" borderId="0" xfId="0" applyFont="1" applyAlignment="1"/>
    <xf numFmtId="176" fontId="0" fillId="0" borderId="0" xfId="0" applyNumberFormat="1" applyFont="1" applyAlignment="1"/>
    <xf numFmtId="0" fontId="3" fillId="0" borderId="1" xfId="0" applyFont="1" applyBorder="1" applyAlignment="1"/>
    <xf numFmtId="176" fontId="3" fillId="0" borderId="1" xfId="0" applyNumberFormat="1" applyFont="1" applyBorder="1" applyAlignment="1"/>
    <xf numFmtId="0" fontId="3" fillId="2" borderId="3" xfId="0" applyFont="1" applyFill="1" applyBorder="1" applyAlignment="1"/>
    <xf numFmtId="0" fontId="3" fillId="0" borderId="7" xfId="0" applyFont="1" applyBorder="1" applyAlignment="1"/>
    <xf numFmtId="0" fontId="5" fillId="2" borderId="7" xfId="0" applyFont="1" applyFill="1" applyBorder="1"/>
    <xf numFmtId="0" fontId="1" fillId="4" borderId="1" xfId="0" applyFont="1" applyFill="1" applyBorder="1"/>
    <xf numFmtId="179" fontId="5" fillId="4" borderId="1" xfId="0" applyNumberFormat="1" applyFont="1" applyFill="1" applyBorder="1"/>
    <xf numFmtId="180" fontId="3" fillId="0" borderId="0" xfId="0" applyNumberFormat="1" applyFont="1" applyBorder="1"/>
    <xf numFmtId="43" fontId="0" fillId="0" borderId="0" xfId="6" applyFont="1" applyAlignment="1"/>
    <xf numFmtId="0" fontId="4" fillId="0" borderId="1" xfId="5" applyFont="1" applyBorder="1" applyAlignment="1"/>
    <xf numFmtId="43" fontId="3" fillId="0" borderId="1" xfId="6" applyFont="1" applyBorder="1" applyAlignment="1"/>
    <xf numFmtId="0" fontId="4" fillId="0" borderId="1" xfId="5" applyFont="1" applyFill="1" applyBorder="1" applyAlignment="1"/>
    <xf numFmtId="43" fontId="3" fillId="0" borderId="1" xfId="6" applyFont="1" applyFill="1" applyBorder="1" applyAlignment="1"/>
    <xf numFmtId="0" fontId="6" fillId="2" borderId="1" xfId="5" applyFont="1" applyFill="1" applyBorder="1" applyAlignment="1"/>
    <xf numFmtId="43" fontId="5" fillId="2" borderId="1" xfId="6" applyFont="1" applyFill="1" applyBorder="1" applyAlignment="1"/>
    <xf numFmtId="0" fontId="6" fillId="2" borderId="0" xfId="5" applyFont="1" applyFill="1" applyBorder="1" applyAlignment="1"/>
    <xf numFmtId="43" fontId="5" fillId="2" borderId="0" xfId="6" applyFont="1" applyFill="1" applyBorder="1" applyAlignment="1"/>
    <xf numFmtId="0" fontId="6" fillId="3" borderId="1" xfId="5" applyFont="1" applyFill="1" applyBorder="1"/>
    <xf numFmtId="43" fontId="5" fillId="3" borderId="1" xfId="6" applyFont="1" applyFill="1" applyBorder="1"/>
    <xf numFmtId="43" fontId="0" fillId="0" borderId="0" xfId="2" applyFont="1" applyAlignment="1"/>
    <xf numFmtId="0" fontId="4" fillId="0" borderId="1" xfId="0" applyFont="1" applyBorder="1" applyAlignment="1"/>
    <xf numFmtId="43" fontId="3" fillId="0" borderId="1" xfId="2" applyFont="1" applyBorder="1" applyAlignment="1"/>
    <xf numFmtId="180" fontId="5" fillId="2" borderId="1" xfId="0" applyNumberFormat="1" applyFont="1" applyFill="1" applyBorder="1"/>
    <xf numFmtId="0" fontId="0" fillId="0" borderId="0" xfId="5" applyFont="1"/>
    <xf numFmtId="0" fontId="0" fillId="3" borderId="0" xfId="0" applyFill="1" applyAlignment="1">
      <alignment vertical="center"/>
    </xf>
    <xf numFmtId="176" fontId="5" fillId="2" borderId="0" xfId="5" applyNumberFormat="1" applyFont="1" applyFill="1" applyBorder="1" applyAlignment="1"/>
    <xf numFmtId="0" fontId="1" fillId="3" borderId="0" xfId="0" applyFont="1" applyFill="1" applyAlignment="1">
      <alignment vertical="center"/>
    </xf>
    <xf numFmtId="0" fontId="0" fillId="3" borderId="1" xfId="0" applyNumberFormat="1" applyFont="1" applyFill="1" applyBorder="1" applyAlignment="1" applyProtection="1"/>
    <xf numFmtId="0" fontId="9" fillId="3" borderId="0" xfId="0" applyFont="1" applyFill="1"/>
    <xf numFmtId="0" fontId="15" fillId="3" borderId="1" xfId="0" applyFont="1" applyFill="1" applyBorder="1"/>
    <xf numFmtId="176" fontId="3" fillId="0" borderId="10" xfId="0" applyNumberFormat="1" applyFont="1" applyBorder="1"/>
    <xf numFmtId="0" fontId="0" fillId="0" borderId="1" xfId="0" applyFont="1" applyFill="1" applyBorder="1"/>
    <xf numFmtId="176" fontId="5" fillId="4" borderId="0" xfId="0" applyNumberFormat="1" applyFont="1" applyFill="1" applyBorder="1"/>
    <xf numFmtId="176" fontId="5" fillId="4" borderId="0" xfId="0" applyNumberFormat="1" applyFont="1" applyFill="1"/>
    <xf numFmtId="176" fontId="5" fillId="2" borderId="0" xfId="0" applyNumberFormat="1" applyFont="1" applyFill="1"/>
    <xf numFmtId="0" fontId="5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4" fontId="25" fillId="2" borderId="1" xfId="0" applyNumberFormat="1" applyFont="1" applyFill="1" applyBorder="1" applyAlignment="1">
      <alignment vertical="center"/>
    </xf>
    <xf numFmtId="0" fontId="3" fillId="0" borderId="3" xfId="0" applyFont="1" applyFill="1" applyBorder="1"/>
    <xf numFmtId="0" fontId="1" fillId="7" borderId="0" xfId="0" applyFont="1" applyFill="1"/>
    <xf numFmtId="0" fontId="0" fillId="8" borderId="0" xfId="0" applyFont="1" applyFill="1"/>
    <xf numFmtId="0" fontId="26" fillId="2" borderId="0" xfId="0" applyFont="1" applyFill="1"/>
    <xf numFmtId="0" fontId="0" fillId="9" borderId="0" xfId="0" applyFont="1" applyFill="1"/>
    <xf numFmtId="0" fontId="19" fillId="2" borderId="0" xfId="0" applyFont="1" applyFill="1"/>
    <xf numFmtId="0" fontId="27" fillId="3" borderId="0" xfId="0" applyFont="1" applyFill="1"/>
    <xf numFmtId="0" fontId="26" fillId="9" borderId="0" xfId="0" applyFont="1" applyFill="1"/>
    <xf numFmtId="0" fontId="26" fillId="0" borderId="0" xfId="0" applyFont="1"/>
    <xf numFmtId="0" fontId="9" fillId="7" borderId="0" xfId="0" applyFont="1" applyFill="1"/>
    <xf numFmtId="0" fontId="9" fillId="9" borderId="0" xfId="0" applyFont="1" applyFill="1"/>
    <xf numFmtId="0" fontId="1" fillId="8" borderId="0" xfId="0" applyFont="1" applyFill="1"/>
    <xf numFmtId="176" fontId="0" fillId="0" borderId="0" xfId="0" applyNumberFormat="1" applyFont="1"/>
    <xf numFmtId="0" fontId="13" fillId="7" borderId="1" xfId="0" applyFont="1" applyFill="1" applyBorder="1"/>
    <xf numFmtId="0" fontId="1" fillId="7" borderId="1" xfId="0" applyFont="1" applyFill="1" applyBorder="1"/>
    <xf numFmtId="0" fontId="5" fillId="7" borderId="1" xfId="0" applyFont="1" applyFill="1" applyBorder="1"/>
    <xf numFmtId="176" fontId="5" fillId="7" borderId="1" xfId="0" applyNumberFormat="1" applyFont="1" applyFill="1" applyBorder="1"/>
    <xf numFmtId="0" fontId="5" fillId="2" borderId="1" xfId="0" applyNumberFormat="1" applyFont="1" applyFill="1" applyBorder="1"/>
    <xf numFmtId="0" fontId="0" fillId="2" borderId="0" xfId="0" applyFill="1"/>
    <xf numFmtId="0" fontId="13" fillId="3" borderId="1" xfId="0" applyFont="1" applyFill="1" applyBorder="1"/>
    <xf numFmtId="0" fontId="13" fillId="3" borderId="0" xfId="0" applyFont="1" applyFill="1" applyBorder="1"/>
    <xf numFmtId="0" fontId="5" fillId="3" borderId="0" xfId="0" applyFont="1" applyFill="1" applyBorder="1"/>
    <xf numFmtId="176" fontId="5" fillId="3" borderId="0" xfId="0" applyNumberFormat="1" applyFont="1" applyFill="1" applyBorder="1"/>
    <xf numFmtId="0" fontId="0" fillId="0" borderId="0" xfId="0" applyFont="1" applyBorder="1"/>
    <xf numFmtId="176" fontId="3" fillId="0" borderId="0" xfId="0" applyNumberFormat="1" applyFont="1" applyFill="1" applyBorder="1"/>
    <xf numFmtId="0" fontId="6" fillId="7" borderId="1" xfId="0" applyFont="1" applyFill="1" applyBorder="1"/>
    <xf numFmtId="43" fontId="5" fillId="7" borderId="1" xfId="2" applyFont="1" applyFill="1" applyBorder="1"/>
    <xf numFmtId="43" fontId="5" fillId="2" borderId="2" xfId="2" applyFont="1" applyFill="1" applyBorder="1"/>
    <xf numFmtId="0" fontId="6" fillId="3" borderId="0" xfId="0" applyFont="1" applyFill="1" applyBorder="1"/>
    <xf numFmtId="43" fontId="5" fillId="3" borderId="0" xfId="2" applyFont="1" applyFill="1" applyBorder="1"/>
    <xf numFmtId="43" fontId="3" fillId="0" borderId="0" xfId="2" applyFont="1" applyFill="1" applyBorder="1"/>
    <xf numFmtId="0" fontId="1" fillId="2" borderId="9" xfId="0" applyFont="1" applyFill="1" applyBorder="1"/>
    <xf numFmtId="0" fontId="3" fillId="2" borderId="10" xfId="0" applyFont="1" applyFill="1" applyBorder="1"/>
    <xf numFmtId="176" fontId="3" fillId="2" borderId="10" xfId="0" applyNumberFormat="1" applyFont="1" applyFill="1" applyBorder="1"/>
    <xf numFmtId="0" fontId="8" fillId="2" borderId="1" xfId="0" applyNumberFormat="1" applyFont="1" applyFill="1" applyBorder="1" applyAlignment="1" applyProtection="1"/>
    <xf numFmtId="0" fontId="5" fillId="9" borderId="1" xfId="0" applyFont="1" applyFill="1" applyBorder="1"/>
    <xf numFmtId="176" fontId="5" fillId="9" borderId="1" xfId="0" applyNumberFormat="1" applyFont="1" applyFill="1" applyBorder="1"/>
    <xf numFmtId="0" fontId="3" fillId="9" borderId="1" xfId="0" applyFont="1" applyFill="1" applyBorder="1"/>
    <xf numFmtId="176" fontId="3" fillId="9" borderId="1" xfId="0" applyNumberFormat="1" applyFont="1" applyFill="1" applyBorder="1"/>
    <xf numFmtId="0" fontId="19" fillId="2" borderId="1" xfId="0" applyFont="1" applyFill="1" applyBorder="1"/>
    <xf numFmtId="176" fontId="19" fillId="2" borderId="1" xfId="0" applyNumberFormat="1" applyFont="1" applyFill="1" applyBorder="1"/>
    <xf numFmtId="0" fontId="28" fillId="2" borderId="1" xfId="3" applyFont="1" applyFill="1" applyBorder="1" applyAlignment="1" applyProtection="1"/>
    <xf numFmtId="0" fontId="27" fillId="3" borderId="1" xfId="0" applyFont="1" applyFill="1" applyBorder="1"/>
    <xf numFmtId="176" fontId="27" fillId="3" borderId="1" xfId="0" applyNumberFormat="1" applyFont="1" applyFill="1" applyBorder="1"/>
    <xf numFmtId="0" fontId="26" fillId="9" borderId="1" xfId="0" applyFont="1" applyFill="1" applyBorder="1"/>
    <xf numFmtId="0" fontId="29" fillId="9" borderId="1" xfId="0" applyFont="1" applyFill="1" applyBorder="1"/>
    <xf numFmtId="176" fontId="29" fillId="9" borderId="1" xfId="0" applyNumberFormat="1" applyFont="1" applyFill="1" applyBorder="1"/>
    <xf numFmtId="176" fontId="1" fillId="2" borderId="0" xfId="0" applyNumberFormat="1" applyFont="1" applyFill="1"/>
    <xf numFmtId="0" fontId="17" fillId="3" borderId="9" xfId="0" applyFont="1" applyFill="1" applyBorder="1"/>
    <xf numFmtId="176" fontId="17" fillId="3" borderId="9" xfId="0" applyNumberFormat="1" applyFont="1" applyFill="1" applyBorder="1"/>
    <xf numFmtId="0" fontId="30" fillId="10" borderId="0" xfId="0" applyFont="1" applyFill="1" applyBorder="1"/>
    <xf numFmtId="0" fontId="13" fillId="2" borderId="1" xfId="0" applyFont="1" applyFill="1" applyBorder="1"/>
    <xf numFmtId="0" fontId="4" fillId="2" borderId="10" xfId="0" applyFont="1" applyFill="1" applyBorder="1"/>
    <xf numFmtId="43" fontId="3" fillId="2" borderId="10" xfId="2" applyFont="1" applyFill="1" applyBorder="1"/>
    <xf numFmtId="0" fontId="6" fillId="9" borderId="1" xfId="0" applyFont="1" applyFill="1" applyBorder="1"/>
    <xf numFmtId="43" fontId="5" fillId="9" borderId="1" xfId="2" applyFont="1" applyFill="1" applyBorder="1"/>
    <xf numFmtId="0" fontId="4" fillId="9" borderId="1" xfId="0" applyFont="1" applyFill="1" applyBorder="1"/>
    <xf numFmtId="43" fontId="3" fillId="9" borderId="1" xfId="2" applyFont="1" applyFill="1" applyBorder="1"/>
    <xf numFmtId="43" fontId="19" fillId="2" borderId="1" xfId="2" applyFont="1" applyFill="1" applyBorder="1"/>
    <xf numFmtId="43" fontId="27" fillId="3" borderId="1" xfId="2" applyFont="1" applyFill="1" applyBorder="1"/>
    <xf numFmtId="0" fontId="31" fillId="9" borderId="1" xfId="0" applyFont="1" applyFill="1" applyBorder="1"/>
    <xf numFmtId="43" fontId="29" fillId="9" borderId="1" xfId="2" applyFont="1" applyFill="1" applyBorder="1"/>
    <xf numFmtId="43" fontId="17" fillId="3" borderId="9" xfId="0" applyNumberFormat="1" applyFont="1" applyFill="1" applyBorder="1"/>
    <xf numFmtId="0" fontId="18" fillId="3" borderId="9" xfId="0" applyFont="1" applyFill="1" applyBorder="1"/>
    <xf numFmtId="43" fontId="17" fillId="3" borderId="9" xfId="2" applyFont="1" applyFill="1" applyBorder="1"/>
    <xf numFmtId="0" fontId="26" fillId="3" borderId="0" xfId="0" applyFont="1" applyFill="1"/>
    <xf numFmtId="176" fontId="30" fillId="10" borderId="10" xfId="0" applyNumberFormat="1" applyFont="1" applyFill="1" applyBorder="1"/>
    <xf numFmtId="0" fontId="13" fillId="0" borderId="0" xfId="0" applyFont="1" applyBorder="1"/>
    <xf numFmtId="0" fontId="13" fillId="3" borderId="2" xfId="0" applyFont="1" applyFill="1" applyBorder="1"/>
    <xf numFmtId="176" fontId="0" fillId="3" borderId="0" xfId="0" applyNumberFormat="1" applyFont="1" applyFill="1"/>
    <xf numFmtId="0" fontId="32" fillId="7" borderId="1" xfId="0" applyFont="1" applyFill="1" applyBorder="1"/>
    <xf numFmtId="0" fontId="12" fillId="2" borderId="1" xfId="0" applyFont="1" applyFill="1" applyBorder="1"/>
    <xf numFmtId="176" fontId="12" fillId="2" borderId="1" xfId="0" applyNumberFormat="1" applyFont="1" applyFill="1" applyBorder="1"/>
    <xf numFmtId="0" fontId="3" fillId="7" borderId="1" xfId="0" applyFont="1" applyFill="1" applyBorder="1"/>
    <xf numFmtId="179" fontId="3" fillId="7" borderId="1" xfId="0" applyNumberFormat="1" applyFont="1" applyFill="1" applyBorder="1"/>
    <xf numFmtId="0" fontId="8" fillId="4" borderId="0" xfId="0" applyFont="1" applyFill="1"/>
    <xf numFmtId="0" fontId="0" fillId="4" borderId="0" xfId="0" applyFont="1" applyFill="1"/>
    <xf numFmtId="176" fontId="0" fillId="4" borderId="0" xfId="0" applyNumberFormat="1" applyFont="1" applyFill="1"/>
    <xf numFmtId="0" fontId="1" fillId="8" borderId="1" xfId="0" applyFont="1" applyFill="1" applyBorder="1"/>
    <xf numFmtId="176" fontId="5" fillId="8" borderId="1" xfId="0" applyNumberFormat="1" applyFont="1" applyFill="1" applyBorder="1"/>
    <xf numFmtId="0" fontId="5" fillId="8" borderId="1" xfId="0" applyFont="1" applyFill="1" applyBorder="1"/>
    <xf numFmtId="0" fontId="14" fillId="0" borderId="0" xfId="0" applyFont="1" applyBorder="1"/>
    <xf numFmtId="43" fontId="13" fillId="0" borderId="0" xfId="2" applyFont="1" applyBorder="1"/>
    <xf numFmtId="43" fontId="12" fillId="2" borderId="1" xfId="2" applyFont="1" applyFill="1" applyBorder="1"/>
    <xf numFmtId="43" fontId="3" fillId="0" borderId="0" xfId="0" applyNumberFormat="1" applyFont="1" applyBorder="1"/>
    <xf numFmtId="0" fontId="4" fillId="7" borderId="1" xfId="0" applyFont="1" applyFill="1" applyBorder="1"/>
    <xf numFmtId="43" fontId="3" fillId="7" borderId="1" xfId="2" applyFont="1" applyFill="1" applyBorder="1"/>
    <xf numFmtId="0" fontId="6" fillId="8" borderId="1" xfId="0" applyFont="1" applyFill="1" applyBorder="1"/>
    <xf numFmtId="43" fontId="5" fillId="8" borderId="1" xfId="2" applyFont="1" applyFill="1" applyBorder="1"/>
    <xf numFmtId="43" fontId="1" fillId="8" borderId="1" xfId="0" applyNumberFormat="1" applyFont="1" applyFill="1" applyBorder="1"/>
    <xf numFmtId="176" fontId="13" fillId="0" borderId="0" xfId="0" applyNumberFormat="1" applyFont="1" applyBorder="1"/>
    <xf numFmtId="176" fontId="3" fillId="7" borderId="1" xfId="0" applyNumberFormat="1" applyFont="1" applyFill="1" applyBorder="1"/>
    <xf numFmtId="0" fontId="3" fillId="9" borderId="0" xfId="0" applyFont="1" applyFill="1"/>
    <xf numFmtId="176" fontId="0" fillId="2" borderId="0" xfId="0" applyNumberFormat="1" applyFont="1" applyFill="1"/>
    <xf numFmtId="182" fontId="3" fillId="0" borderId="1" xfId="1" applyNumberFormat="1" applyFont="1" applyBorder="1"/>
    <xf numFmtId="0" fontId="0" fillId="9" borderId="1" xfId="0" applyFont="1" applyFill="1" applyBorder="1"/>
    <xf numFmtId="177" fontId="3" fillId="0" borderId="1" xfId="1" applyFont="1" applyBorder="1"/>
    <xf numFmtId="0" fontId="3" fillId="3" borderId="0" xfId="0" applyFont="1" applyFill="1"/>
    <xf numFmtId="0" fontId="33" fillId="3" borderId="1" xfId="0" applyFont="1" applyFill="1" applyBorder="1" applyAlignment="1">
      <alignment vertical="center"/>
    </xf>
    <xf numFmtId="0" fontId="9" fillId="0" borderId="0" xfId="0" applyFont="1" applyFill="1"/>
    <xf numFmtId="0" fontId="9" fillId="8" borderId="0" xfId="0" applyFont="1" applyFill="1"/>
    <xf numFmtId="0" fontId="5" fillId="4" borderId="1" xfId="0" applyFont="1" applyFill="1" applyBorder="1" applyAlignment="1"/>
    <xf numFmtId="0" fontId="1" fillId="4" borderId="5" xfId="0" applyFont="1" applyFill="1" applyBorder="1" applyAlignment="1"/>
    <xf numFmtId="0" fontId="5" fillId="4" borderId="5" xfId="0" applyFont="1" applyFill="1" applyBorder="1" applyAlignment="1"/>
    <xf numFmtId="179" fontId="5" fillId="4" borderId="5" xfId="0" applyNumberFormat="1" applyFont="1" applyFill="1" applyBorder="1" applyAlignment="1"/>
    <xf numFmtId="0" fontId="1" fillId="2" borderId="3" xfId="0" applyFont="1" applyFill="1" applyBorder="1"/>
    <xf numFmtId="0" fontId="1" fillId="2" borderId="4" xfId="0" applyFont="1" applyFill="1" applyBorder="1"/>
    <xf numFmtId="0" fontId="0" fillId="0" borderId="3" xfId="0" applyBorder="1"/>
    <xf numFmtId="0" fontId="0" fillId="0" borderId="4" xfId="0" applyBorder="1"/>
    <xf numFmtId="0" fontId="0" fillId="0" borderId="4" xfId="0" applyFont="1" applyBorder="1"/>
    <xf numFmtId="0" fontId="3" fillId="0" borderId="9" xfId="0" applyFont="1" applyBorder="1"/>
    <xf numFmtId="176" fontId="3" fillId="0" borderId="9" xfId="0" applyNumberFormat="1" applyFont="1" applyBorder="1"/>
    <xf numFmtId="0" fontId="5" fillId="3" borderId="1" xfId="0" applyFont="1" applyFill="1" applyBorder="1" applyAlignment="1"/>
    <xf numFmtId="0" fontId="1" fillId="3" borderId="1" xfId="0" applyFont="1" applyFill="1" applyBorder="1" applyAlignment="1"/>
    <xf numFmtId="0" fontId="3" fillId="0" borderId="10" xfId="0" applyNumberFormat="1" applyFont="1" applyFill="1" applyBorder="1" applyAlignment="1" applyProtection="1"/>
    <xf numFmtId="176" fontId="3" fillId="0" borderId="10" xfId="0" applyNumberFormat="1" applyFont="1" applyFill="1" applyBorder="1" applyAlignment="1" applyProtection="1"/>
    <xf numFmtId="0" fontId="34" fillId="0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176" fontId="0" fillId="0" borderId="0" xfId="0" applyNumberFormat="1" applyFont="1" applyFill="1" applyBorder="1" applyAlignment="1" applyProtection="1"/>
    <xf numFmtId="0" fontId="5" fillId="2" borderId="1" xfId="0" applyNumberFormat="1" applyFont="1" applyFill="1" applyBorder="1" applyAlignment="1" applyProtection="1"/>
    <xf numFmtId="0" fontId="1" fillId="2" borderId="1" xfId="0" applyNumberFormat="1" applyFont="1" applyFill="1" applyBorder="1" applyAlignment="1" applyProtection="1"/>
    <xf numFmtId="176" fontId="5" fillId="2" borderId="1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/>
    <xf numFmtId="0" fontId="6" fillId="4" borderId="5" xfId="0" applyFont="1" applyFill="1" applyBorder="1" applyAlignment="1"/>
    <xf numFmtId="43" fontId="5" fillId="4" borderId="5" xfId="2" applyFont="1" applyFill="1" applyBorder="1" applyAlignment="1"/>
    <xf numFmtId="0" fontId="6" fillId="3" borderId="1" xfId="0" applyFont="1" applyFill="1" applyBorder="1" applyAlignment="1"/>
    <xf numFmtId="176" fontId="1" fillId="3" borderId="1" xfId="0" applyNumberFormat="1" applyFont="1" applyFill="1" applyBorder="1"/>
    <xf numFmtId="0" fontId="6" fillId="2" borderId="4" xfId="0" applyFont="1" applyFill="1" applyBorder="1" applyAlignment="1"/>
    <xf numFmtId="176" fontId="1" fillId="2" borderId="4" xfId="0" applyNumberFormat="1" applyFont="1" applyFill="1" applyBorder="1"/>
    <xf numFmtId="0" fontId="4" fillId="0" borderId="4" xfId="0" applyFont="1" applyBorder="1" applyAlignment="1"/>
    <xf numFmtId="176" fontId="0" fillId="0" borderId="4" xfId="0" applyNumberFormat="1" applyFont="1" applyBorder="1"/>
    <xf numFmtId="0" fontId="4" fillId="0" borderId="9" xfId="0" applyFont="1" applyBorder="1"/>
    <xf numFmtId="43" fontId="3" fillId="0" borderId="9" xfId="2" applyFont="1" applyBorder="1"/>
    <xf numFmtId="0" fontId="4" fillId="0" borderId="10" xfId="0" applyNumberFormat="1" applyFont="1" applyFill="1" applyBorder="1" applyAlignment="1" applyProtection="1"/>
    <xf numFmtId="43" fontId="3" fillId="0" borderId="10" xfId="0" applyNumberFormat="1" applyFont="1" applyFill="1" applyBorder="1" applyAlignment="1" applyProtection="1"/>
    <xf numFmtId="0" fontId="6" fillId="2" borderId="1" xfId="0" applyNumberFormat="1" applyFont="1" applyFill="1" applyBorder="1" applyAlignment="1" applyProtection="1"/>
    <xf numFmtId="43" fontId="5" fillId="2" borderId="1" xfId="0" applyNumberFormat="1" applyFont="1" applyFill="1" applyBorder="1" applyAlignment="1" applyProtection="1"/>
    <xf numFmtId="43" fontId="0" fillId="2" borderId="0" xfId="0" applyNumberFormat="1" applyFont="1" applyFill="1" applyBorder="1" applyAlignment="1" applyProtection="1"/>
    <xf numFmtId="0" fontId="5" fillId="4" borderId="0" xfId="0" applyFont="1" applyFill="1" applyBorder="1" applyAlignment="1"/>
    <xf numFmtId="176" fontId="5" fillId="4" borderId="0" xfId="0" applyNumberFormat="1" applyFont="1" applyFill="1" applyBorder="1" applyAlignment="1"/>
    <xf numFmtId="176" fontId="5" fillId="3" borderId="0" xfId="0" applyNumberFormat="1" applyFont="1" applyFill="1" applyBorder="1" applyAlignment="1"/>
    <xf numFmtId="176" fontId="1" fillId="2" borderId="7" xfId="0" applyNumberFormat="1" applyFont="1" applyFill="1" applyBorder="1"/>
    <xf numFmtId="176" fontId="0" fillId="0" borderId="7" xfId="0" applyNumberFormat="1" applyFont="1" applyBorder="1"/>
    <xf numFmtId="176" fontId="5" fillId="3" borderId="1" xfId="0" applyNumberFormat="1" applyFont="1" applyFill="1" applyBorder="1" applyAlignment="1"/>
    <xf numFmtId="0" fontId="8" fillId="3" borderId="1" xfId="0" applyFont="1" applyFill="1" applyBorder="1"/>
    <xf numFmtId="0" fontId="5" fillId="4" borderId="2" xfId="0" applyFont="1" applyFill="1" applyBorder="1"/>
    <xf numFmtId="180" fontId="1" fillId="2" borderId="1" xfId="0" applyNumberFormat="1" applyFont="1" applyFill="1" applyBorder="1"/>
    <xf numFmtId="0" fontId="1" fillId="2" borderId="2" xfId="0" applyFont="1" applyFill="1" applyBorder="1"/>
    <xf numFmtId="176" fontId="1" fillId="4" borderId="0" xfId="0" applyNumberFormat="1" applyFont="1" applyFill="1"/>
    <xf numFmtId="0" fontId="8" fillId="2" borderId="1" xfId="0" applyFont="1" applyFill="1" applyBorder="1"/>
    <xf numFmtId="0" fontId="32" fillId="2" borderId="1" xfId="0" applyFont="1" applyFill="1" applyBorder="1"/>
    <xf numFmtId="0" fontId="34" fillId="2" borderId="1" xfId="0" applyFont="1" applyFill="1" applyBorder="1"/>
    <xf numFmtId="183" fontId="5" fillId="2" borderId="1" xfId="0" applyNumberFormat="1" applyFont="1" applyFill="1" applyBorder="1"/>
    <xf numFmtId="0" fontId="5" fillId="3" borderId="9" xfId="0" applyFont="1" applyFill="1" applyBorder="1"/>
    <xf numFmtId="176" fontId="5" fillId="3" borderId="9" xfId="0" applyNumberFormat="1" applyFont="1" applyFill="1" applyBorder="1"/>
    <xf numFmtId="0" fontId="6" fillId="3" borderId="9" xfId="0" applyFont="1" applyFill="1" applyBorder="1"/>
    <xf numFmtId="43" fontId="5" fillId="3" borderId="9" xfId="2" applyFont="1" applyFill="1" applyBorder="1"/>
    <xf numFmtId="0" fontId="32" fillId="2" borderId="2" xfId="0" applyFont="1" applyFill="1" applyBorder="1"/>
    <xf numFmtId="0" fontId="8" fillId="3" borderId="0" xfId="0" applyFont="1" applyFill="1" applyBorder="1" applyAlignment="1"/>
    <xf numFmtId="176" fontId="13" fillId="3" borderId="1" xfId="0" applyNumberFormat="1" applyFont="1" applyFill="1" applyBorder="1"/>
    <xf numFmtId="43" fontId="7" fillId="0" borderId="1" xfId="2" applyFont="1" applyBorder="1"/>
    <xf numFmtId="0" fontId="14" fillId="3" borderId="1" xfId="0" applyFont="1" applyFill="1" applyBorder="1"/>
    <xf numFmtId="43" fontId="13" fillId="3" borderId="1" xfId="2" applyFont="1" applyFill="1" applyBorder="1"/>
    <xf numFmtId="180" fontId="1" fillId="3" borderId="0" xfId="0" applyNumberFormat="1" applyFont="1" applyFill="1"/>
    <xf numFmtId="176" fontId="13" fillId="4" borderId="1" xfId="0" applyNumberFormat="1" applyFont="1" applyFill="1" applyBorder="1"/>
    <xf numFmtId="176" fontId="5" fillId="4" borderId="1" xfId="0" applyNumberFormat="1" applyFont="1" applyFill="1" applyBorder="1" applyAlignment="1"/>
    <xf numFmtId="0" fontId="1" fillId="2" borderId="0" xfId="0" applyFont="1" applyFill="1" applyAlignment="1"/>
    <xf numFmtId="0" fontId="36" fillId="3" borderId="0" xfId="0" applyFont="1" applyFill="1" applyAlignment="1">
      <alignment vertical="center"/>
    </xf>
    <xf numFmtId="0" fontId="33" fillId="3" borderId="0" xfId="0" applyFont="1" applyFill="1" applyAlignment="1">
      <alignment vertical="center"/>
    </xf>
    <xf numFmtId="0" fontId="14" fillId="4" borderId="1" xfId="0" applyFont="1" applyFill="1" applyBorder="1"/>
    <xf numFmtId="43" fontId="13" fillId="4" borderId="1" xfId="2" applyFont="1" applyFill="1" applyBorder="1"/>
    <xf numFmtId="0" fontId="6" fillId="4" borderId="1" xfId="0" applyFont="1" applyFill="1" applyBorder="1" applyAlignment="1"/>
    <xf numFmtId="43" fontId="5" fillId="4" borderId="1" xfId="2" applyFont="1" applyFill="1" applyBorder="1" applyAlignment="1"/>
    <xf numFmtId="43" fontId="5" fillId="3" borderId="1" xfId="2" applyFont="1" applyFill="1" applyBorder="1" applyAlignment="1"/>
    <xf numFmtId="43" fontId="13" fillId="3" borderId="1" xfId="0" applyNumberFormat="1" applyFont="1" applyFill="1" applyBorder="1"/>
    <xf numFmtId="43" fontId="3" fillId="3" borderId="1" xfId="2" applyFont="1" applyFill="1" applyBorder="1" applyAlignment="1"/>
    <xf numFmtId="0" fontId="3" fillId="4" borderId="1" xfId="0" applyFont="1" applyFill="1" applyBorder="1"/>
    <xf numFmtId="179" fontId="3" fillId="4" borderId="1" xfId="0" applyNumberFormat="1" applyFont="1" applyFill="1" applyBorder="1"/>
    <xf numFmtId="184" fontId="5" fillId="2" borderId="1" xfId="0" applyNumberFormat="1" applyFont="1" applyFill="1" applyBorder="1"/>
    <xf numFmtId="184" fontId="3" fillId="0" borderId="1" xfId="0" applyNumberFormat="1" applyFont="1" applyBorder="1"/>
    <xf numFmtId="0" fontId="4" fillId="4" borderId="1" xfId="0" applyFont="1" applyFill="1" applyBorder="1"/>
    <xf numFmtId="43" fontId="3" fillId="4" borderId="1" xfId="2" applyFont="1" applyFill="1" applyBorder="1"/>
    <xf numFmtId="176" fontId="3" fillId="4" borderId="1" xfId="0" applyNumberFormat="1" applyFont="1" applyFill="1" applyBorder="1"/>
    <xf numFmtId="0" fontId="0" fillId="4" borderId="1" xfId="0" applyFont="1" applyFill="1" applyBorder="1"/>
    <xf numFmtId="0" fontId="8" fillId="0" borderId="1" xfId="0" applyFont="1" applyBorder="1"/>
    <xf numFmtId="179" fontId="8" fillId="0" borderId="1" xfId="0" applyNumberFormat="1" applyFont="1" applyBorder="1"/>
    <xf numFmtId="179" fontId="1" fillId="2" borderId="1" xfId="0" applyNumberFormat="1" applyFont="1" applyFill="1" applyBorder="1"/>
    <xf numFmtId="176" fontId="0" fillId="4" borderId="1" xfId="0" applyNumberFormat="1" applyFont="1" applyFill="1" applyBorder="1"/>
    <xf numFmtId="0" fontId="8" fillId="4" borderId="1" xfId="0" applyFont="1" applyFill="1" applyBorder="1"/>
    <xf numFmtId="176" fontId="0" fillId="2" borderId="1" xfId="0" applyNumberFormat="1" applyFont="1" applyFill="1" applyBorder="1"/>
    <xf numFmtId="0" fontId="0" fillId="2" borderId="10" xfId="0" applyFont="1" applyFill="1" applyBorder="1"/>
    <xf numFmtId="176" fontId="0" fillId="2" borderId="10" xfId="0" applyNumberFormat="1" applyFont="1" applyFill="1" applyBorder="1"/>
    <xf numFmtId="0" fontId="5" fillId="2" borderId="10" xfId="0" applyFont="1" applyFill="1" applyBorder="1"/>
    <xf numFmtId="0" fontId="1" fillId="2" borderId="10" xfId="0" applyFont="1" applyFill="1" applyBorder="1"/>
    <xf numFmtId="176" fontId="5" fillId="2" borderId="10" xfId="0" applyNumberFormat="1" applyFont="1" applyFill="1" applyBorder="1"/>
    <xf numFmtId="0" fontId="34" fillId="4" borderId="0" xfId="0" applyFont="1" applyFill="1"/>
    <xf numFmtId="0" fontId="34" fillId="0" borderId="0" xfId="0" applyFont="1"/>
    <xf numFmtId="43" fontId="8" fillId="0" borderId="1" xfId="2" applyFont="1" applyBorder="1"/>
    <xf numFmtId="43" fontId="1" fillId="2" borderId="1" xfId="2" applyFont="1" applyFill="1" applyBorder="1"/>
    <xf numFmtId="43" fontId="0" fillId="4" borderId="1" xfId="2" applyFont="1" applyFill="1" applyBorder="1"/>
    <xf numFmtId="43" fontId="0" fillId="2" borderId="1" xfId="2" applyFont="1" applyFill="1" applyBorder="1"/>
    <xf numFmtId="43" fontId="0" fillId="2" borderId="10" xfId="2" applyFont="1" applyFill="1" applyBorder="1"/>
    <xf numFmtId="0" fontId="6" fillId="2" borderId="10" xfId="0" applyFont="1" applyFill="1" applyBorder="1"/>
    <xf numFmtId="43" fontId="5" fillId="2" borderId="10" xfId="2" applyFont="1" applyFill="1" applyBorder="1"/>
    <xf numFmtId="0" fontId="10" fillId="0" borderId="0" xfId="0" applyFont="1" applyAlignment="1">
      <alignment horizontal="center"/>
    </xf>
    <xf numFmtId="176" fontId="8" fillId="0" borderId="1" xfId="0" applyNumberFormat="1" applyFont="1" applyBorder="1"/>
    <xf numFmtId="0" fontId="1" fillId="0" borderId="1" xfId="0" applyFont="1" applyFill="1" applyBorder="1"/>
    <xf numFmtId="4" fontId="37" fillId="4" borderId="1" xfId="0" applyNumberFormat="1" applyFont="1" applyFill="1" applyBorder="1" applyAlignment="1">
      <alignment vertical="center"/>
    </xf>
    <xf numFmtId="0" fontId="1" fillId="0" borderId="10" xfId="0" applyFont="1" applyFill="1" applyBorder="1"/>
    <xf numFmtId="176" fontId="3" fillId="0" borderId="0" xfId="0" applyNumberFormat="1" applyFont="1"/>
    <xf numFmtId="176" fontId="3" fillId="4" borderId="0" xfId="0" applyNumberFormat="1" applyFont="1" applyFill="1"/>
    <xf numFmtId="179" fontId="8" fillId="2" borderId="1" xfId="0" applyNumberFormat="1" applyFont="1" applyFill="1" applyBorder="1"/>
    <xf numFmtId="179" fontId="1" fillId="0" borderId="1" xfId="0" applyNumberFormat="1" applyFont="1" applyFill="1" applyBorder="1"/>
    <xf numFmtId="176" fontId="1" fillId="0" borderId="1" xfId="0" applyNumberFormat="1" applyFont="1" applyFill="1" applyBorder="1"/>
    <xf numFmtId="176" fontId="1" fillId="0" borderId="10" xfId="0" applyNumberFormat="1" applyFont="1" applyFill="1" applyBorder="1"/>
    <xf numFmtId="43" fontId="8" fillId="2" borderId="1" xfId="2" applyFont="1" applyFill="1" applyBorder="1"/>
    <xf numFmtId="176" fontId="8" fillId="2" borderId="1" xfId="0" applyNumberFormat="1" applyFont="1" applyFill="1" applyBorder="1"/>
    <xf numFmtId="43" fontId="1" fillId="0" borderId="1" xfId="2" applyFont="1" applyFill="1" applyBorder="1"/>
    <xf numFmtId="43" fontId="1" fillId="0" borderId="10" xfId="2" applyFont="1" applyFill="1" applyBorder="1"/>
    <xf numFmtId="0" fontId="1" fillId="0" borderId="6" xfId="0" applyFont="1" applyFill="1" applyBorder="1"/>
    <xf numFmtId="0" fontId="3" fillId="2" borderId="6" xfId="0" applyFont="1" applyFill="1" applyBorder="1"/>
    <xf numFmtId="0" fontId="26" fillId="3" borderId="0" xfId="0" applyFont="1" applyFill="1" applyBorder="1" applyAlignment="1"/>
    <xf numFmtId="0" fontId="3" fillId="0" borderId="1" xfId="0" applyNumberFormat="1" applyFont="1" applyBorder="1"/>
    <xf numFmtId="0" fontId="3" fillId="2" borderId="1" xfId="0" applyNumberFormat="1" applyFont="1" applyFill="1" applyBorder="1"/>
    <xf numFmtId="43" fontId="6" fillId="2" borderId="1" xfId="2" applyFont="1" applyFill="1" applyBorder="1"/>
    <xf numFmtId="43" fontId="4" fillId="0" borderId="1" xfId="2" applyFont="1" applyBorder="1"/>
    <xf numFmtId="49" fontId="5" fillId="2" borderId="1" xfId="0" applyNumberFormat="1" applyFont="1" applyFill="1" applyBorder="1"/>
    <xf numFmtId="41" fontId="5" fillId="2" borderId="1" xfId="0" applyNumberFormat="1" applyFont="1" applyFill="1" applyBorder="1"/>
    <xf numFmtId="0" fontId="8" fillId="3" borderId="1" xfId="0" applyFont="1" applyFill="1" applyBorder="1" applyAlignment="1"/>
    <xf numFmtId="176" fontId="1" fillId="3" borderId="1" xfId="0" applyNumberFormat="1" applyFont="1" applyFill="1" applyBorder="1" applyAlignment="1"/>
    <xf numFmtId="0" fontId="1" fillId="3" borderId="1" xfId="0" applyNumberFormat="1" applyFont="1" applyFill="1" applyBorder="1" applyAlignment="1"/>
    <xf numFmtId="0" fontId="3" fillId="3" borderId="1" xfId="0" applyNumberFormat="1" applyFont="1" applyFill="1" applyBorder="1"/>
    <xf numFmtId="0" fontId="1" fillId="3" borderId="1" xfId="0" applyNumberFormat="1" applyFont="1" applyFill="1" applyBorder="1"/>
    <xf numFmtId="0" fontId="0" fillId="3" borderId="1" xfId="0" applyNumberFormat="1" applyFont="1" applyFill="1" applyBorder="1"/>
    <xf numFmtId="180" fontId="1" fillId="3" borderId="1" xfId="0" applyNumberFormat="1" applyFont="1" applyFill="1" applyBorder="1"/>
    <xf numFmtId="0" fontId="5" fillId="3" borderId="1" xfId="0" applyNumberFormat="1" applyFont="1" applyFill="1" applyBorder="1"/>
    <xf numFmtId="0" fontId="1" fillId="3" borderId="2" xfId="0" applyFont="1" applyFill="1" applyBorder="1"/>
    <xf numFmtId="179" fontId="1" fillId="3" borderId="1" xfId="0" applyNumberFormat="1" applyFont="1" applyFill="1" applyBorder="1"/>
    <xf numFmtId="0" fontId="5" fillId="3" borderId="2" xfId="0" applyFont="1" applyFill="1" applyBorder="1"/>
    <xf numFmtId="43" fontId="1" fillId="3" borderId="1" xfId="2" applyFont="1" applyFill="1" applyBorder="1"/>
    <xf numFmtId="43" fontId="1" fillId="3" borderId="0" xfId="0" applyNumberFormat="1" applyFont="1" applyFill="1"/>
    <xf numFmtId="43" fontId="1" fillId="3" borderId="1" xfId="0" applyNumberFormat="1" applyFont="1" applyFill="1" applyBorder="1"/>
    <xf numFmtId="176" fontId="1" fillId="2" borderId="1" xfId="0" applyNumberFormat="1" applyFont="1" applyFill="1" applyBorder="1" applyAlignment="1"/>
    <xf numFmtId="0" fontId="17" fillId="2" borderId="0" xfId="0" applyFont="1" applyFill="1"/>
    <xf numFmtId="180" fontId="0" fillId="3" borderId="1" xfId="0" applyNumberFormat="1" applyFont="1" applyFill="1" applyBorder="1"/>
    <xf numFmtId="43" fontId="3" fillId="3" borderId="1" xfId="0" applyNumberFormat="1" applyFont="1" applyFill="1" applyBorder="1"/>
    <xf numFmtId="0" fontId="27" fillId="2" borderId="1" xfId="0" applyFont="1" applyFill="1" applyBorder="1"/>
    <xf numFmtId="0" fontId="38" fillId="0" borderId="1" xfId="0" applyFont="1" applyBorder="1"/>
    <xf numFmtId="0" fontId="38" fillId="3" borderId="1" xfId="0" applyFont="1" applyFill="1" applyBorder="1"/>
    <xf numFmtId="0" fontId="0" fillId="0" borderId="0" xfId="0" applyFont="1" applyFill="1" applyBorder="1"/>
    <xf numFmtId="176" fontId="3" fillId="0" borderId="1" xfId="0" applyNumberFormat="1" applyFont="1" applyFill="1" applyBorder="1" applyAlignment="1"/>
    <xf numFmtId="0" fontId="0" fillId="0" borderId="1" xfId="0" applyFont="1" applyBorder="1" applyAlignment="1"/>
    <xf numFmtId="0" fontId="5" fillId="2" borderId="1" xfId="0" applyNumberFormat="1" applyFont="1" applyFill="1" applyBorder="1" applyAlignment="1"/>
    <xf numFmtId="182" fontId="5" fillId="2" borderId="1" xfId="1" applyNumberFormat="1" applyFont="1" applyFill="1" applyBorder="1" applyAlignment="1"/>
    <xf numFmtId="0" fontId="15" fillId="3" borderId="1" xfId="0" applyFont="1" applyFill="1" applyBorder="1" applyAlignment="1"/>
    <xf numFmtId="176" fontId="15" fillId="3" borderId="0" xfId="0" applyNumberFormat="1" applyFont="1" applyFill="1"/>
    <xf numFmtId="0" fontId="17" fillId="3" borderId="2" xfId="0" applyFont="1" applyFill="1" applyBorder="1"/>
    <xf numFmtId="0" fontId="15" fillId="2" borderId="1" xfId="0" applyFont="1" applyFill="1" applyBorder="1"/>
    <xf numFmtId="183" fontId="5" fillId="2" borderId="1" xfId="0" applyNumberFormat="1" applyFont="1" applyFill="1" applyBorder="1" applyAlignment="1"/>
    <xf numFmtId="183" fontId="5" fillId="2" borderId="1" xfId="1" applyNumberFormat="1" applyFont="1" applyFill="1" applyBorder="1" applyAlignment="1"/>
    <xf numFmtId="183" fontId="17" fillId="2" borderId="1" xfId="0" applyNumberFormat="1" applyFont="1" applyFill="1" applyBorder="1"/>
    <xf numFmtId="176" fontId="17" fillId="3" borderId="0" xfId="0" applyNumberFormat="1" applyFont="1" applyFill="1"/>
    <xf numFmtId="0" fontId="30" fillId="2" borderId="1" xfId="0" applyFont="1" applyFill="1" applyBorder="1"/>
    <xf numFmtId="0" fontId="9" fillId="2" borderId="1" xfId="0" applyFont="1" applyFill="1" applyBorder="1"/>
    <xf numFmtId="0" fontId="5" fillId="7" borderId="2" xfId="0" applyFont="1" applyFill="1" applyBorder="1"/>
    <xf numFmtId="179" fontId="17" fillId="2" borderId="1" xfId="0" applyNumberFormat="1" applyFont="1" applyFill="1" applyBorder="1"/>
    <xf numFmtId="0" fontId="29" fillId="0" borderId="1" xfId="0" applyFont="1" applyBorder="1"/>
    <xf numFmtId="0" fontId="29" fillId="4" borderId="1" xfId="0" applyFont="1" applyFill="1" applyBorder="1"/>
    <xf numFmtId="179" fontId="29" fillId="0" borderId="1" xfId="0" applyNumberFormat="1" applyFont="1" applyBorder="1"/>
    <xf numFmtId="179" fontId="17" fillId="4" borderId="1" xfId="0" applyNumberFormat="1" applyFont="1" applyFill="1" applyBorder="1"/>
    <xf numFmtId="0" fontId="15" fillId="4" borderId="1" xfId="0" applyFont="1" applyFill="1" applyBorder="1"/>
    <xf numFmtId="180" fontId="17" fillId="4" borderId="1" xfId="0" applyNumberFormat="1" applyFont="1" applyFill="1" applyBorder="1"/>
    <xf numFmtId="0" fontId="13" fillId="0" borderId="1" xfId="0" applyFont="1" applyBorder="1"/>
    <xf numFmtId="179" fontId="13" fillId="0" borderId="1" xfId="0" applyNumberFormat="1" applyFont="1" applyBorder="1"/>
    <xf numFmtId="176" fontId="13" fillId="0" borderId="1" xfId="0" applyNumberFormat="1" applyFont="1" applyBorder="1"/>
    <xf numFmtId="180" fontId="17" fillId="2" borderId="1" xfId="0" applyNumberFormat="1" applyFont="1" applyFill="1" applyBorder="1"/>
    <xf numFmtId="0" fontId="26" fillId="0" borderId="1" xfId="0" applyFont="1" applyBorder="1"/>
    <xf numFmtId="58" fontId="3" fillId="0" borderId="1" xfId="0" applyNumberFormat="1" applyFont="1" applyBorder="1"/>
    <xf numFmtId="182" fontId="17" fillId="2" borderId="1" xfId="1" applyNumberFormat="1" applyFont="1" applyFill="1" applyBorder="1"/>
    <xf numFmtId="182" fontId="3" fillId="0" borderId="0" xfId="1" applyNumberFormat="1" applyFont="1" applyBorder="1"/>
    <xf numFmtId="180" fontId="0" fillId="2" borderId="1" xfId="0" applyNumberFormat="1" applyFont="1" applyFill="1" applyBorder="1"/>
    <xf numFmtId="185" fontId="0" fillId="2" borderId="1" xfId="0" applyNumberFormat="1" applyFont="1" applyFill="1" applyBorder="1"/>
    <xf numFmtId="0" fontId="18" fillId="2" borderId="7" xfId="0" applyFont="1" applyFill="1" applyBorder="1"/>
    <xf numFmtId="0" fontId="31" fillId="0" borderId="1" xfId="0" applyFont="1" applyBorder="1"/>
    <xf numFmtId="43" fontId="29" fillId="0" borderId="1" xfId="2" applyFont="1" applyBorder="1"/>
    <xf numFmtId="0" fontId="17" fillId="2" borderId="1" xfId="0" applyNumberFormat="1" applyFont="1" applyFill="1" applyBorder="1"/>
    <xf numFmtId="0" fontId="14" fillId="0" borderId="1" xfId="0" applyFont="1" applyBorder="1"/>
    <xf numFmtId="43" fontId="13" fillId="0" borderId="1" xfId="2" applyFont="1" applyBorder="1"/>
    <xf numFmtId="177" fontId="17" fillId="2" borderId="1" xfId="1" applyFont="1" applyFill="1" applyBorder="1"/>
    <xf numFmtId="176" fontId="1" fillId="7" borderId="0" xfId="0" applyNumberFormat="1" applyFont="1" applyFill="1"/>
    <xf numFmtId="176" fontId="29" fillId="0" borderId="1" xfId="0" applyNumberFormat="1" applyFont="1" applyBorder="1"/>
    <xf numFmtId="0" fontId="39" fillId="2" borderId="0" xfId="0" applyFont="1" applyFill="1"/>
    <xf numFmtId="0" fontId="30" fillId="2" borderId="0" xfId="0" applyFont="1" applyFill="1" applyBorder="1"/>
    <xf numFmtId="0" fontId="39" fillId="0" borderId="0" xfId="0" applyFont="1"/>
    <xf numFmtId="0" fontId="30" fillId="2" borderId="7" xfId="0" applyFont="1" applyFill="1" applyBorder="1"/>
    <xf numFmtId="0" fontId="0" fillId="2" borderId="1" xfId="0" applyFont="1" applyFill="1" applyBorder="1" applyAlignment="1">
      <alignment horizontal="left"/>
    </xf>
    <xf numFmtId="0" fontId="17" fillId="2" borderId="0" xfId="0" applyFont="1" applyFill="1" applyBorder="1"/>
    <xf numFmtId="0" fontId="9" fillId="2" borderId="0" xfId="0" applyFont="1" applyFill="1" applyBorder="1"/>
    <xf numFmtId="0" fontId="9" fillId="2" borderId="7" xfId="0" applyFont="1" applyFill="1" applyBorder="1"/>
    <xf numFmtId="0" fontId="5" fillId="2" borderId="1" xfId="0" quotePrefix="1" applyFont="1" applyFill="1" applyBorder="1"/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35" fillId="4" borderId="3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5" fillId="4" borderId="7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7">
    <cellStyle name="常规" xfId="0" builtinId="0"/>
    <cellStyle name="常规 2" xfId="5"/>
    <cellStyle name="常规 2 2" xfId="4"/>
    <cellStyle name="超链接" xfId="3" builtinId="8"/>
    <cellStyle name="货币" xfId="1" builtinId="4"/>
    <cellStyle name="千位分隔" xfId="2" builtinId="3"/>
    <cellStyle name="千位分隔 2" xfId="6"/>
  </cellStyles>
  <dxfs count="0"/>
  <tableStyles count="0" defaultTableStyle="TableStyleMedium9" defaultPivotStyle="PivotStyleLight16"/>
  <colors>
    <mruColors>
      <color rgb="FF0066CC"/>
      <color rgb="FF4F81BD"/>
      <color rgb="FF0070C0"/>
      <color rgb="FF92D050"/>
      <color rgb="FF7030A0"/>
      <color rgb="FFFFFF00"/>
      <color rgb="FFC5D9F1"/>
      <color rgb="FFFF0000"/>
      <color rgb="FF0000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295910</xdr:colOff>
      <xdr:row>97</xdr:row>
      <xdr:rowOff>22225</xdr:rowOff>
    </xdr:from>
    <xdr:to>
      <xdr:col>7</xdr:col>
      <xdr:colOff>372110</xdr:colOff>
      <xdr:row>98</xdr:row>
      <xdr:rowOff>63500</xdr:rowOff>
    </xdr:to>
    <xdr:sp macro="" textlink="">
      <xdr:nvSpPr>
        <xdr:cNvPr id="175693" name="Text Box 46"/>
        <xdr:cNvSpPr txBox="1"/>
      </xdr:nvSpPr>
      <xdr:spPr>
        <a:xfrm>
          <a:off x="4806315" y="19975195"/>
          <a:ext cx="76200" cy="24130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&#24180;&#25991;&#20214;&#22841;\&#25910;&#36153;\2020&#24180;&#19979;&#21322;&#24180;&#27700;&#30005;&#36153;.20201117134325566.2020112511410253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报表"/>
      <sheetName val="公寓等"/>
      <sheetName val="神经网络"/>
      <sheetName val="全固态"/>
      <sheetName val="3#楼"/>
      <sheetName val="纳米光电"/>
      <sheetName val="集成中心"/>
      <sheetName val="光电中心"/>
      <sheetName val="固态光电"/>
      <sheetName val="光电系统"/>
      <sheetName val=" 超晶格"/>
      <sheetName val="材料重点"/>
      <sheetName val="5#楼"/>
      <sheetName val="5#楼水电公摊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8">
          <cell r="R58">
            <v>52977.27</v>
          </cell>
        </row>
      </sheetData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hyperlink" Target="mailto:2@-303B#&#21491;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BI144"/>
  <sheetViews>
    <sheetView tabSelected="1" topLeftCell="A91" workbookViewId="0">
      <selection activeCell="A112" sqref="A112:R112"/>
    </sheetView>
  </sheetViews>
  <sheetFormatPr defaultColWidth="9" defaultRowHeight="15.6"/>
  <cols>
    <col min="1" max="1" width="11.3984375" style="2" customWidth="1"/>
    <col min="2" max="2" width="6" style="2" customWidth="1"/>
    <col min="3" max="3" width="9.3984375" style="2" customWidth="1"/>
    <col min="4" max="4" width="9.19921875" style="2" customWidth="1"/>
    <col min="5" max="5" width="10.3984375" style="2" customWidth="1"/>
    <col min="6" max="6" width="6.5" style="2" customWidth="1"/>
    <col min="7" max="7" width="9.5" style="2" customWidth="1"/>
    <col min="8" max="8" width="10" style="2" customWidth="1"/>
    <col min="9" max="9" width="10.3984375" style="2" customWidth="1"/>
    <col min="10" max="10" width="10.5" style="2" customWidth="1"/>
    <col min="11" max="11" width="4.69921875" style="2" customWidth="1"/>
    <col min="12" max="12" width="10.3984375" style="2" customWidth="1"/>
    <col min="13" max="13" width="3.8984375" style="2" customWidth="1"/>
    <col min="14" max="14" width="14.3984375" style="2" customWidth="1"/>
    <col min="15" max="15" width="4.09765625" style="2" customWidth="1"/>
    <col min="16" max="16" width="12.19921875" style="2"/>
    <col min="17" max="17" width="3.69921875" style="2" customWidth="1"/>
    <col min="18" max="18" width="10.5" style="2"/>
    <col min="19" max="16384" width="9" style="2"/>
  </cols>
  <sheetData>
    <row r="1" spans="1:35">
      <c r="A1" s="6"/>
      <c r="R1" s="30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</row>
    <row r="2" spans="1:35" ht="25.8">
      <c r="A2" s="594" t="s">
        <v>0</v>
      </c>
      <c r="B2" s="595"/>
      <c r="C2" s="595"/>
      <c r="D2" s="595"/>
      <c r="E2" s="595"/>
      <c r="F2" s="595"/>
      <c r="G2" s="595"/>
      <c r="H2" s="595"/>
      <c r="I2" s="595"/>
      <c r="J2" s="595"/>
      <c r="K2" s="595"/>
      <c r="L2" s="595"/>
      <c r="M2" s="595"/>
      <c r="N2" s="595"/>
      <c r="O2" s="595"/>
      <c r="P2" s="595"/>
      <c r="Q2" s="595"/>
      <c r="R2" s="59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</row>
    <row r="3" spans="1:35" s="295" customFormat="1">
      <c r="A3" s="558">
        <v>11850000001</v>
      </c>
      <c r="R3" s="583"/>
    </row>
    <row r="4" spans="1:35" s="71" customFormat="1">
      <c r="A4" s="90" t="s">
        <v>1</v>
      </c>
      <c r="B4" s="551" t="s">
        <v>2</v>
      </c>
      <c r="C4" s="90"/>
      <c r="D4" s="90"/>
      <c r="E4" s="90"/>
      <c r="F4" s="559"/>
      <c r="G4" s="90"/>
      <c r="H4" s="90">
        <v>348833</v>
      </c>
      <c r="I4" s="90">
        <v>361263</v>
      </c>
      <c r="J4" s="90">
        <f t="shared" ref="J4:J9" si="0">I4-H4</f>
        <v>12430</v>
      </c>
      <c r="K4" s="90">
        <v>1</v>
      </c>
      <c r="L4" s="90">
        <f>J4*K4</f>
        <v>12430</v>
      </c>
      <c r="M4" s="112">
        <v>1.03</v>
      </c>
      <c r="N4" s="113">
        <f t="shared" ref="N4:N10" si="1">M4*L4</f>
        <v>12802.9</v>
      </c>
      <c r="O4" s="90"/>
      <c r="P4" s="113">
        <f t="shared" ref="P4:P10" si="2">G4+N4+O4</f>
        <v>12802.9</v>
      </c>
      <c r="Q4" s="90">
        <v>1</v>
      </c>
      <c r="R4" s="91">
        <f t="shared" ref="R4:R10" si="3">P4*Q4</f>
        <v>12802.9</v>
      </c>
    </row>
    <row r="5" spans="1:35" s="71" customFormat="1">
      <c r="A5" s="90" t="s">
        <v>3</v>
      </c>
      <c r="B5" s="551" t="s">
        <v>2</v>
      </c>
      <c r="C5" s="90" t="s">
        <v>4</v>
      </c>
      <c r="D5" s="90"/>
      <c r="E5" s="90"/>
      <c r="F5" s="559"/>
      <c r="G5" s="90"/>
      <c r="H5" s="90">
        <v>718</v>
      </c>
      <c r="I5" s="90">
        <v>781</v>
      </c>
      <c r="J5" s="90">
        <f t="shared" si="0"/>
        <v>63</v>
      </c>
      <c r="K5" s="90">
        <v>1</v>
      </c>
      <c r="L5" s="90">
        <f>J5*K5</f>
        <v>63</v>
      </c>
      <c r="M5" s="112">
        <v>1.03</v>
      </c>
      <c r="N5" s="113">
        <f t="shared" si="1"/>
        <v>64.89</v>
      </c>
      <c r="O5" s="90"/>
      <c r="P5" s="113">
        <f t="shared" si="2"/>
        <v>64.89</v>
      </c>
      <c r="Q5" s="90">
        <v>1</v>
      </c>
      <c r="R5" s="91">
        <f t="shared" si="3"/>
        <v>64.89</v>
      </c>
    </row>
    <row r="6" spans="1:35" s="71" customFormat="1">
      <c r="A6" s="90" t="s">
        <v>5</v>
      </c>
      <c r="B6" s="551" t="s">
        <v>2</v>
      </c>
      <c r="C6" s="90"/>
      <c r="D6" s="90"/>
      <c r="E6" s="90"/>
      <c r="F6" s="559"/>
      <c r="G6" s="90"/>
      <c r="H6" s="90">
        <v>301817</v>
      </c>
      <c r="I6" s="90">
        <v>310956</v>
      </c>
      <c r="J6" s="90">
        <f t="shared" si="0"/>
        <v>9139</v>
      </c>
      <c r="K6" s="90">
        <v>1</v>
      </c>
      <c r="L6" s="90">
        <f>J6*K6</f>
        <v>9139</v>
      </c>
      <c r="M6" s="112">
        <v>1.03</v>
      </c>
      <c r="N6" s="113">
        <f t="shared" si="1"/>
        <v>9413.17</v>
      </c>
      <c r="O6" s="90"/>
      <c r="P6" s="113">
        <f t="shared" si="2"/>
        <v>9413.17</v>
      </c>
      <c r="Q6" s="90">
        <v>1</v>
      </c>
      <c r="R6" s="91">
        <f t="shared" si="3"/>
        <v>9413.17</v>
      </c>
    </row>
    <row r="7" spans="1:35" s="71" customFormat="1">
      <c r="A7" s="90" t="s">
        <v>6</v>
      </c>
      <c r="B7" s="551" t="s">
        <v>2</v>
      </c>
      <c r="C7" s="90" t="s">
        <v>7</v>
      </c>
      <c r="D7" s="90"/>
      <c r="E7" s="90"/>
      <c r="F7" s="559"/>
      <c r="G7" s="90"/>
      <c r="H7" s="90">
        <v>5089</v>
      </c>
      <c r="I7" s="90">
        <v>5841</v>
      </c>
      <c r="J7" s="90">
        <f t="shared" si="0"/>
        <v>752</v>
      </c>
      <c r="K7" s="90">
        <v>1</v>
      </c>
      <c r="L7" s="90">
        <f>K7*J7</f>
        <v>752</v>
      </c>
      <c r="M7" s="112">
        <v>1.03</v>
      </c>
      <c r="N7" s="113">
        <f t="shared" si="1"/>
        <v>774.56</v>
      </c>
      <c r="O7" s="90"/>
      <c r="P7" s="113">
        <f t="shared" si="2"/>
        <v>774.56</v>
      </c>
      <c r="Q7" s="90">
        <v>1</v>
      </c>
      <c r="R7" s="91">
        <f t="shared" si="3"/>
        <v>774.56</v>
      </c>
    </row>
    <row r="8" spans="1:35" s="71" customFormat="1">
      <c r="A8" s="90" t="s">
        <v>8</v>
      </c>
      <c r="B8" s="551" t="s">
        <v>2</v>
      </c>
      <c r="C8" s="90"/>
      <c r="D8" s="90"/>
      <c r="E8" s="90"/>
      <c r="F8" s="559"/>
      <c r="G8" s="90"/>
      <c r="H8" s="90">
        <v>7253</v>
      </c>
      <c r="I8" s="90">
        <v>7897</v>
      </c>
      <c r="J8" s="90">
        <f t="shared" si="0"/>
        <v>644</v>
      </c>
      <c r="K8" s="90">
        <v>40</v>
      </c>
      <c r="L8" s="90">
        <f>K8*J8</f>
        <v>25760</v>
      </c>
      <c r="M8" s="112">
        <v>1.03</v>
      </c>
      <c r="N8" s="113">
        <f t="shared" si="1"/>
        <v>26532.799999999999</v>
      </c>
      <c r="O8" s="90"/>
      <c r="P8" s="113">
        <f t="shared" si="2"/>
        <v>26532.799999999999</v>
      </c>
      <c r="Q8" s="90">
        <v>1</v>
      </c>
      <c r="R8" s="91">
        <f t="shared" si="3"/>
        <v>26532.799999999999</v>
      </c>
    </row>
    <row r="9" spans="1:35" s="71" customFormat="1">
      <c r="A9" s="90" t="s">
        <v>9</v>
      </c>
      <c r="B9" s="551" t="s">
        <v>2</v>
      </c>
      <c r="C9" s="90" t="s">
        <v>10</v>
      </c>
      <c r="D9" s="90"/>
      <c r="E9" s="90"/>
      <c r="F9" s="559"/>
      <c r="G9" s="90"/>
      <c r="H9" s="90">
        <v>17031</v>
      </c>
      <c r="I9" s="90">
        <v>17154</v>
      </c>
      <c r="J9" s="90">
        <f t="shared" si="0"/>
        <v>123</v>
      </c>
      <c r="K9" s="90">
        <v>50</v>
      </c>
      <c r="L9" s="90">
        <f>K9*J9</f>
        <v>6150</v>
      </c>
      <c r="M9" s="112">
        <v>1.03</v>
      </c>
      <c r="N9" s="113">
        <f t="shared" si="1"/>
        <v>6334.5</v>
      </c>
      <c r="O9" s="90"/>
      <c r="P9" s="113">
        <f t="shared" si="2"/>
        <v>6334.5</v>
      </c>
      <c r="Q9" s="90">
        <v>1</v>
      </c>
      <c r="R9" s="91">
        <f t="shared" si="3"/>
        <v>6334.5</v>
      </c>
    </row>
    <row r="10" spans="1:35" s="71" customFormat="1">
      <c r="A10" s="90" t="s">
        <v>11</v>
      </c>
      <c r="B10" s="551"/>
      <c r="C10" s="551"/>
      <c r="D10" s="551"/>
      <c r="E10" s="551"/>
      <c r="F10" s="551"/>
      <c r="G10" s="551"/>
      <c r="H10" s="551"/>
      <c r="I10" s="551"/>
      <c r="J10" s="551"/>
      <c r="K10" s="551"/>
      <c r="L10" s="90">
        <f>SUM(L4:L9)</f>
        <v>54294</v>
      </c>
      <c r="M10" s="576">
        <v>1.03</v>
      </c>
      <c r="N10" s="113">
        <f t="shared" si="1"/>
        <v>55922.82</v>
      </c>
      <c r="O10" s="90"/>
      <c r="P10" s="113">
        <f t="shared" si="2"/>
        <v>55922.82</v>
      </c>
      <c r="Q10" s="90">
        <v>1</v>
      </c>
      <c r="R10" s="91">
        <f t="shared" si="3"/>
        <v>55922.82</v>
      </c>
    </row>
    <row r="11" spans="1:35">
      <c r="A11" s="6"/>
      <c r="R11" s="30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</row>
    <row r="12" spans="1:35">
      <c r="A12" s="3" t="s">
        <v>12</v>
      </c>
      <c r="B12" s="3"/>
      <c r="C12" s="3" t="s">
        <v>13</v>
      </c>
      <c r="D12" s="3" t="s">
        <v>14</v>
      </c>
      <c r="E12" s="3" t="s">
        <v>15</v>
      </c>
      <c r="F12" s="145" t="s">
        <v>16</v>
      </c>
      <c r="G12" s="3" t="s">
        <v>17</v>
      </c>
      <c r="H12" s="3" t="s">
        <v>18</v>
      </c>
      <c r="I12" s="3" t="s">
        <v>19</v>
      </c>
      <c r="J12" s="3" t="s">
        <v>20</v>
      </c>
      <c r="K12" s="3" t="s">
        <v>21</v>
      </c>
      <c r="L12" s="3" t="s">
        <v>15</v>
      </c>
      <c r="M12" s="4"/>
      <c r="N12" s="5" t="s">
        <v>22</v>
      </c>
      <c r="O12" s="3" t="s">
        <v>23</v>
      </c>
      <c r="P12" s="5" t="s">
        <v>11</v>
      </c>
      <c r="Q12" s="3" t="s">
        <v>24</v>
      </c>
      <c r="R12" s="104" t="s">
        <v>25</v>
      </c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</row>
    <row r="13" spans="1:35">
      <c r="A13" s="3">
        <v>1184065001</v>
      </c>
      <c r="B13" s="3"/>
      <c r="C13" s="3"/>
      <c r="D13" s="3"/>
      <c r="E13" s="3"/>
      <c r="F13" s="145"/>
      <c r="G13" s="3"/>
      <c r="H13" s="3"/>
      <c r="I13" s="3"/>
      <c r="J13" s="3"/>
      <c r="K13" s="3"/>
      <c r="L13" s="3"/>
      <c r="M13" s="4"/>
      <c r="N13" s="5"/>
      <c r="O13" s="3"/>
      <c r="P13" s="5"/>
      <c r="Q13" s="3"/>
      <c r="R13" s="104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</row>
    <row r="14" spans="1:35" s="71" customFormat="1">
      <c r="A14" s="90" t="s">
        <v>26</v>
      </c>
      <c r="B14" s="90"/>
      <c r="C14" s="88">
        <v>17751</v>
      </c>
      <c r="D14" s="88">
        <v>17751</v>
      </c>
      <c r="E14" s="90">
        <f>SUM(D14-C14)</f>
        <v>0</v>
      </c>
      <c r="F14" s="559">
        <v>5</v>
      </c>
      <c r="G14" s="90">
        <f t="shared" ref="G14:G20" si="4">E14*F14</f>
        <v>0</v>
      </c>
      <c r="H14" s="90">
        <v>23215</v>
      </c>
      <c r="I14" s="90">
        <v>24407</v>
      </c>
      <c r="J14" s="90">
        <f>I14-H14</f>
        <v>1192</v>
      </c>
      <c r="K14" s="90">
        <v>120</v>
      </c>
      <c r="L14" s="90">
        <f>K14*J14</f>
        <v>143040</v>
      </c>
      <c r="M14" s="112">
        <v>0.48</v>
      </c>
      <c r="N14" s="113">
        <f>M14*L14</f>
        <v>68659.199999999997</v>
      </c>
      <c r="O14" s="90"/>
      <c r="P14" s="113">
        <f>G14+N14+O14</f>
        <v>68659.199999999997</v>
      </c>
      <c r="Q14" s="90">
        <v>1</v>
      </c>
      <c r="R14" s="91">
        <f>P14*Q14</f>
        <v>68659.199999999997</v>
      </c>
    </row>
    <row r="15" spans="1:35" s="302" customFormat="1">
      <c r="A15" s="560"/>
      <c r="B15" s="560"/>
      <c r="C15" s="561"/>
      <c r="D15" s="561"/>
      <c r="E15" s="560"/>
      <c r="F15" s="562"/>
      <c r="G15" s="560"/>
      <c r="H15" s="560"/>
      <c r="I15" s="560"/>
      <c r="J15" s="560"/>
      <c r="K15" s="560"/>
      <c r="L15" s="560"/>
      <c r="M15" s="577"/>
      <c r="N15" s="578"/>
      <c r="O15" s="560"/>
      <c r="P15" s="578"/>
      <c r="Q15" s="560"/>
      <c r="R15" s="584"/>
      <c r="S15" s="297"/>
      <c r="T15" s="297"/>
      <c r="U15" s="297"/>
      <c r="V15" s="297"/>
      <c r="W15" s="297"/>
      <c r="X15" s="297"/>
      <c r="Y15" s="297"/>
      <c r="Z15" s="297"/>
      <c r="AA15" s="297"/>
      <c r="AB15" s="297"/>
      <c r="AC15" s="297"/>
      <c r="AD15" s="297"/>
      <c r="AE15" s="297"/>
      <c r="AF15" s="297"/>
      <c r="AG15" s="297"/>
      <c r="AH15" s="297"/>
      <c r="AI15" s="297"/>
    </row>
    <row r="16" spans="1:35" s="71" customFormat="1">
      <c r="A16" s="90" t="s">
        <v>27</v>
      </c>
      <c r="B16" s="90"/>
      <c r="C16" s="88">
        <v>29920</v>
      </c>
      <c r="D16" s="88">
        <v>29920</v>
      </c>
      <c r="E16" s="90">
        <f>SUM(D16-C16)</f>
        <v>0</v>
      </c>
      <c r="F16" s="559">
        <v>5</v>
      </c>
      <c r="G16" s="90">
        <f t="shared" si="4"/>
        <v>0</v>
      </c>
      <c r="H16" s="90">
        <v>15989</v>
      </c>
      <c r="I16" s="90">
        <v>17434</v>
      </c>
      <c r="J16" s="90">
        <f>I16-H16</f>
        <v>1445</v>
      </c>
      <c r="K16" s="90">
        <v>40</v>
      </c>
      <c r="L16" s="90">
        <f>K16*J16</f>
        <v>57800</v>
      </c>
      <c r="M16" s="112">
        <v>0.48</v>
      </c>
      <c r="N16" s="113">
        <f>M16*L16</f>
        <v>27744</v>
      </c>
      <c r="O16" s="90"/>
      <c r="P16" s="113">
        <f>G17+N16+O16</f>
        <v>27744</v>
      </c>
      <c r="Q16" s="90">
        <v>1</v>
      </c>
      <c r="R16" s="91">
        <f>P16*Q16</f>
        <v>27744</v>
      </c>
    </row>
    <row r="17" spans="1:35" s="302" customFormat="1">
      <c r="A17" s="560"/>
      <c r="B17" s="560"/>
      <c r="C17" s="561"/>
      <c r="D17" s="561"/>
      <c r="E17" s="560"/>
      <c r="F17" s="562"/>
      <c r="G17" s="560"/>
      <c r="S17" s="297"/>
      <c r="T17" s="297"/>
      <c r="U17" s="297"/>
      <c r="V17" s="297"/>
      <c r="W17" s="297"/>
      <c r="X17" s="297"/>
      <c r="Y17" s="297"/>
      <c r="Z17" s="297"/>
      <c r="AA17" s="297"/>
      <c r="AB17" s="297"/>
      <c r="AC17" s="297"/>
      <c r="AD17" s="297"/>
      <c r="AE17" s="297"/>
      <c r="AF17" s="297"/>
      <c r="AG17" s="297"/>
      <c r="AH17" s="297"/>
      <c r="AI17" s="297"/>
    </row>
    <row r="18" spans="1:35" s="71" customFormat="1">
      <c r="A18" s="90" t="s">
        <v>28</v>
      </c>
      <c r="B18" s="90"/>
      <c r="C18" s="88">
        <v>8774</v>
      </c>
      <c r="D18" s="88">
        <v>8774</v>
      </c>
      <c r="E18" s="90">
        <f>SUM(D18-C18)</f>
        <v>0</v>
      </c>
      <c r="F18" s="559">
        <v>5</v>
      </c>
      <c r="G18" s="90">
        <f t="shared" si="4"/>
        <v>0</v>
      </c>
      <c r="H18" s="90">
        <v>6512</v>
      </c>
      <c r="I18" s="90">
        <v>7556</v>
      </c>
      <c r="J18" s="90">
        <f>I18-H18</f>
        <v>1044</v>
      </c>
      <c r="K18" s="90">
        <v>50</v>
      </c>
      <c r="L18" s="90">
        <f>K18*J18</f>
        <v>52200</v>
      </c>
      <c r="M18" s="112">
        <v>0.48</v>
      </c>
      <c r="N18" s="113">
        <f>M18*L18</f>
        <v>25056</v>
      </c>
      <c r="O18" s="90"/>
      <c r="P18" s="113">
        <f>G18+N18+O18</f>
        <v>25056</v>
      </c>
      <c r="Q18" s="90">
        <v>1</v>
      </c>
      <c r="R18" s="91">
        <f>P18*Q18</f>
        <v>25056</v>
      </c>
    </row>
    <row r="19" spans="1:35">
      <c r="A19" s="3"/>
      <c r="B19" s="3"/>
      <c r="C19" s="3"/>
      <c r="D19" s="3"/>
      <c r="E19" s="3"/>
      <c r="F19" s="145"/>
      <c r="G19" s="3"/>
      <c r="H19" s="3"/>
      <c r="I19" s="3"/>
      <c r="J19" s="3"/>
      <c r="K19" s="3"/>
      <c r="L19" s="3"/>
      <c r="M19" s="4"/>
      <c r="N19" s="5"/>
      <c r="O19" s="3"/>
      <c r="P19" s="5"/>
      <c r="Q19" s="3"/>
      <c r="R19" s="104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</row>
    <row r="20" spans="1:35" s="70" customFormat="1">
      <c r="A20" s="88" t="s">
        <v>11</v>
      </c>
      <c r="B20" s="88"/>
      <c r="C20" s="88"/>
      <c r="D20" s="88"/>
      <c r="E20" s="88">
        <f>SUM(E14:E19)</f>
        <v>0</v>
      </c>
      <c r="F20" s="563">
        <v>5</v>
      </c>
      <c r="G20" s="88">
        <f t="shared" si="4"/>
        <v>0</v>
      </c>
      <c r="H20" s="88"/>
      <c r="I20" s="88"/>
      <c r="J20" s="88"/>
      <c r="K20" s="88"/>
      <c r="L20" s="88">
        <f>SUM(L14:L19)</f>
        <v>253040</v>
      </c>
      <c r="M20" s="110">
        <v>0.48</v>
      </c>
      <c r="N20" s="111">
        <f>L20*M20</f>
        <v>121459.2</v>
      </c>
      <c r="O20" s="88"/>
      <c r="P20" s="111">
        <f>G20+N20+O20</f>
        <v>121459.2</v>
      </c>
      <c r="Q20" s="88">
        <v>1</v>
      </c>
      <c r="R20" s="89">
        <f>P20*Q20</f>
        <v>121459.2</v>
      </c>
    </row>
    <row r="21" spans="1:35">
      <c r="A21" s="3"/>
      <c r="B21" s="3"/>
      <c r="C21" s="3"/>
      <c r="D21" s="3"/>
      <c r="E21" s="3"/>
      <c r="F21" s="145"/>
      <c r="G21" s="3"/>
      <c r="H21" s="3"/>
      <c r="I21" s="3"/>
      <c r="J21" s="3"/>
      <c r="K21" s="3"/>
      <c r="L21" s="3"/>
      <c r="M21" s="4"/>
      <c r="N21" s="5"/>
      <c r="O21" s="3"/>
      <c r="P21" s="5"/>
      <c r="Q21" s="3"/>
      <c r="R21" s="104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</row>
    <row r="22" spans="1:35" s="70" customFormat="1">
      <c r="A22" s="564" t="s">
        <v>29</v>
      </c>
      <c r="B22" s="564" t="s">
        <v>30</v>
      </c>
      <c r="C22" s="88">
        <v>39565</v>
      </c>
      <c r="D22" s="88">
        <v>39882</v>
      </c>
      <c r="E22" s="88">
        <f>SUM(D22-C22)</f>
        <v>317</v>
      </c>
      <c r="F22" s="89">
        <v>9.5</v>
      </c>
      <c r="G22" s="565">
        <f>E22*F22</f>
        <v>3011.5</v>
      </c>
      <c r="H22" s="88"/>
      <c r="I22" s="88"/>
      <c r="J22" s="88"/>
      <c r="K22" s="88"/>
      <c r="L22" s="88"/>
      <c r="M22" s="110"/>
      <c r="N22" s="111"/>
      <c r="O22" s="88"/>
      <c r="P22" s="111">
        <f>G22+N22+O22</f>
        <v>3011.5</v>
      </c>
      <c r="Q22" s="88">
        <v>1</v>
      </c>
      <c r="R22" s="89">
        <f>P22*Q22</f>
        <v>3011.5</v>
      </c>
    </row>
    <row r="23" spans="1:35">
      <c r="A23" s="211"/>
      <c r="B23" s="211"/>
      <c r="C23" s="3"/>
      <c r="D23" s="3"/>
      <c r="E23" s="3"/>
      <c r="F23" s="104"/>
      <c r="G23" s="127"/>
      <c r="H23" s="3"/>
      <c r="I23" s="3"/>
      <c r="J23" s="3"/>
      <c r="K23" s="3"/>
      <c r="L23" s="3"/>
      <c r="M23" s="4"/>
      <c r="N23" s="5"/>
      <c r="O23" s="3"/>
      <c r="P23" s="5"/>
      <c r="Q23" s="3"/>
      <c r="R23" s="104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</row>
    <row r="24" spans="1:35">
      <c r="A24" s="3" t="s">
        <v>12</v>
      </c>
      <c r="B24" s="3"/>
      <c r="C24" s="3" t="s">
        <v>13</v>
      </c>
      <c r="D24" s="3" t="s">
        <v>14</v>
      </c>
      <c r="E24" s="3" t="s">
        <v>15</v>
      </c>
      <c r="F24" s="145" t="s">
        <v>16</v>
      </c>
      <c r="G24" s="3" t="s">
        <v>17</v>
      </c>
      <c r="H24" s="3" t="s">
        <v>18</v>
      </c>
      <c r="I24" s="3" t="s">
        <v>19</v>
      </c>
      <c r="J24" s="3" t="s">
        <v>20</v>
      </c>
      <c r="K24" s="3" t="s">
        <v>21</v>
      </c>
      <c r="L24" s="3" t="s">
        <v>15</v>
      </c>
      <c r="M24" s="4"/>
      <c r="N24" s="5" t="s">
        <v>22</v>
      </c>
      <c r="O24" s="3" t="s">
        <v>23</v>
      </c>
      <c r="P24" s="5" t="s">
        <v>11</v>
      </c>
      <c r="Q24" s="3" t="s">
        <v>24</v>
      </c>
      <c r="R24" s="104" t="s">
        <v>25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</row>
    <row r="25" spans="1:35">
      <c r="A25" s="3"/>
      <c r="B25" s="3"/>
      <c r="C25" s="3"/>
      <c r="D25" s="3"/>
      <c r="E25" s="3"/>
      <c r="F25" s="145"/>
      <c r="G25" s="3"/>
      <c r="H25" s="3"/>
      <c r="I25" s="3"/>
      <c r="J25" s="3"/>
      <c r="K25" s="3"/>
      <c r="L25" s="3"/>
      <c r="M25" s="4"/>
      <c r="N25" s="5"/>
      <c r="O25" s="3"/>
      <c r="P25" s="5"/>
      <c r="Q25" s="3"/>
      <c r="R25" s="10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</row>
    <row r="26" spans="1:35" s="71" customFormat="1">
      <c r="A26" s="551" t="s">
        <v>31</v>
      </c>
      <c r="B26" s="551"/>
      <c r="C26" s="88">
        <v>1596</v>
      </c>
      <c r="D26" s="88">
        <v>1596</v>
      </c>
      <c r="E26" s="90">
        <f>SUM(D26-C26)</f>
        <v>0</v>
      </c>
      <c r="F26" s="559">
        <v>5</v>
      </c>
      <c r="G26" s="90">
        <f>E26*F26</f>
        <v>0</v>
      </c>
      <c r="H26" s="90">
        <v>31440</v>
      </c>
      <c r="I26" s="90">
        <v>35333</v>
      </c>
      <c r="J26" s="90">
        <f>I26-H26</f>
        <v>3893</v>
      </c>
      <c r="K26" s="90">
        <v>1</v>
      </c>
      <c r="L26" s="90">
        <f>K26*J26</f>
        <v>3893</v>
      </c>
      <c r="M26" s="112">
        <v>0.48</v>
      </c>
      <c r="N26" s="113">
        <f>M26*L26</f>
        <v>1868.64</v>
      </c>
      <c r="O26" s="90"/>
      <c r="P26" s="113">
        <f>G26+N26+O26</f>
        <v>1868.64</v>
      </c>
      <c r="Q26" s="90">
        <v>1</v>
      </c>
      <c r="R26" s="91">
        <f>P26*Q26</f>
        <v>1868.64</v>
      </c>
    </row>
    <row r="27" spans="1:35" s="71" customFormat="1">
      <c r="A27" s="551" t="s">
        <v>32</v>
      </c>
      <c r="B27" s="551"/>
      <c r="C27" s="564"/>
      <c r="D27" s="564"/>
      <c r="E27" s="90"/>
      <c r="F27" s="559"/>
      <c r="G27" s="90"/>
      <c r="H27" s="90">
        <v>53856</v>
      </c>
      <c r="I27" s="90">
        <v>57595</v>
      </c>
      <c r="J27" s="90">
        <f>I27-H27</f>
        <v>3739</v>
      </c>
      <c r="K27" s="90">
        <v>1</v>
      </c>
      <c r="L27" s="90">
        <f>K27*J27</f>
        <v>3739</v>
      </c>
      <c r="M27" s="112">
        <v>0.48</v>
      </c>
      <c r="N27" s="113">
        <f>M27*L27</f>
        <v>1794.72</v>
      </c>
      <c r="O27" s="90"/>
      <c r="P27" s="113">
        <f>G27+N27+O27</f>
        <v>1794.72</v>
      </c>
      <c r="Q27" s="90">
        <v>1</v>
      </c>
      <c r="R27" s="91">
        <f>P27*Q27</f>
        <v>1794.72</v>
      </c>
    </row>
    <row r="28" spans="1:35" s="71" customFormat="1">
      <c r="A28" s="551" t="s">
        <v>11</v>
      </c>
      <c r="B28" s="551"/>
      <c r="C28" s="551"/>
      <c r="D28" s="551"/>
      <c r="E28" s="90">
        <f>SUM(E26:E27)</f>
        <v>0</v>
      </c>
      <c r="F28" s="559"/>
      <c r="G28" s="90">
        <f>SUM(G26:G27)</f>
        <v>0</v>
      </c>
      <c r="H28" s="90"/>
      <c r="I28" s="90"/>
      <c r="J28" s="90">
        <f>L28*K28</f>
        <v>7632</v>
      </c>
      <c r="K28" s="90">
        <v>1</v>
      </c>
      <c r="L28" s="90">
        <f>SUM(L26:L27)</f>
        <v>7632</v>
      </c>
      <c r="M28" s="112">
        <v>0.48</v>
      </c>
      <c r="N28" s="113">
        <f>L28*M28</f>
        <v>3663.36</v>
      </c>
      <c r="O28" s="90"/>
      <c r="P28" s="113">
        <f>SUM(P26:P27)</f>
        <v>3663.36</v>
      </c>
      <c r="Q28" s="90">
        <v>0.33</v>
      </c>
      <c r="R28" s="91">
        <f>Q28*P28</f>
        <v>1208.9087999999999</v>
      </c>
    </row>
    <row r="29" spans="1:35" s="71" customFormat="1">
      <c r="A29" s="551" t="s">
        <v>33</v>
      </c>
      <c r="B29" s="551"/>
      <c r="C29" s="551"/>
      <c r="D29" s="551"/>
      <c r="E29" s="90"/>
      <c r="F29" s="559"/>
      <c r="G29" s="90"/>
      <c r="H29" s="90"/>
      <c r="I29" s="90"/>
      <c r="J29" s="90"/>
      <c r="K29" s="90">
        <v>0.5</v>
      </c>
      <c r="L29" s="579">
        <f>J28*K29</f>
        <v>3816</v>
      </c>
      <c r="M29" s="112"/>
      <c r="N29" s="113"/>
      <c r="O29" s="90"/>
      <c r="P29" s="113"/>
      <c r="Q29" s="90"/>
      <c r="R29" s="91"/>
    </row>
    <row r="30" spans="1:35" s="19" customFormat="1">
      <c r="B30" s="478"/>
      <c r="C30" s="478"/>
      <c r="D30" s="478"/>
      <c r="E30" s="566"/>
      <c r="F30" s="567"/>
      <c r="G30" s="566"/>
      <c r="H30" s="566"/>
      <c r="I30" s="566"/>
      <c r="J30" s="566"/>
      <c r="K30" s="566"/>
      <c r="L30" s="566"/>
      <c r="M30" s="580"/>
      <c r="N30" s="581"/>
      <c r="O30" s="566"/>
      <c r="P30" s="581"/>
      <c r="Q30" s="566"/>
      <c r="R30" s="568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</row>
    <row r="31" spans="1:35" s="71" customFormat="1">
      <c r="A31" s="551" t="s">
        <v>34</v>
      </c>
      <c r="B31" s="90"/>
      <c r="C31" s="90">
        <v>1100005007</v>
      </c>
      <c r="D31" s="551"/>
      <c r="E31" s="90">
        <f>E28*Q28</f>
        <v>0</v>
      </c>
      <c r="F31" s="559">
        <v>5</v>
      </c>
      <c r="G31" s="90">
        <f>E31*F31</f>
        <v>0</v>
      </c>
      <c r="H31" s="90"/>
      <c r="I31" s="90"/>
      <c r="J31" s="90"/>
      <c r="K31" s="90"/>
      <c r="L31" s="90">
        <f>L29</f>
        <v>3816</v>
      </c>
      <c r="M31" s="112">
        <v>0.48</v>
      </c>
      <c r="N31" s="113">
        <f>L31*M31</f>
        <v>1831.68</v>
      </c>
      <c r="O31" s="90"/>
      <c r="P31" s="113"/>
      <c r="Q31" s="90"/>
      <c r="R31" s="91">
        <f>N31+G31</f>
        <v>1831.68</v>
      </c>
    </row>
    <row r="32" spans="1:35" s="19" customFormat="1">
      <c r="A32" s="478"/>
      <c r="B32" s="478"/>
      <c r="C32" s="478"/>
      <c r="D32" s="478" t="s">
        <v>35</v>
      </c>
      <c r="E32" s="566"/>
      <c r="F32" s="568"/>
      <c r="G32" s="566"/>
      <c r="H32" s="566"/>
      <c r="I32" s="566"/>
      <c r="J32" s="566"/>
      <c r="K32" s="566"/>
      <c r="L32" s="566"/>
      <c r="M32" s="580"/>
      <c r="N32" s="581"/>
      <c r="O32" s="566"/>
      <c r="P32" s="581"/>
      <c r="Q32" s="566"/>
      <c r="R32" s="568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</row>
    <row r="33" spans="1:36" s="71" customFormat="1">
      <c r="A33" s="551" t="s">
        <v>36</v>
      </c>
      <c r="B33" s="551"/>
      <c r="C33" s="90">
        <v>1188020001</v>
      </c>
      <c r="D33" s="551"/>
      <c r="E33" s="90">
        <f>E28*Q28</f>
        <v>0</v>
      </c>
      <c r="F33" s="559">
        <v>5</v>
      </c>
      <c r="G33" s="90">
        <f>E33*F33</f>
        <v>0</v>
      </c>
      <c r="H33" s="90"/>
      <c r="I33" s="90"/>
      <c r="J33" s="90"/>
      <c r="K33" s="90"/>
      <c r="L33" s="90">
        <f>L29</f>
        <v>3816</v>
      </c>
      <c r="M33" s="112">
        <v>0.48</v>
      </c>
      <c r="N33" s="113">
        <f>L33*M33</f>
        <v>1831.68</v>
      </c>
      <c r="O33" s="90"/>
      <c r="P33" s="113"/>
      <c r="Q33" s="90"/>
      <c r="R33" s="91">
        <f>N33+G33</f>
        <v>1831.68</v>
      </c>
    </row>
    <row r="34" spans="1:36" s="19" customFormat="1"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</row>
    <row r="35" spans="1:36" s="71" customFormat="1">
      <c r="A35" s="551" t="s">
        <v>37</v>
      </c>
      <c r="B35" s="551"/>
      <c r="C35" s="551"/>
      <c r="D35" s="551"/>
      <c r="E35" s="90">
        <f>E28*Q28</f>
        <v>0</v>
      </c>
      <c r="F35" s="559">
        <v>5</v>
      </c>
      <c r="G35" s="90">
        <f>E35*F35</f>
        <v>0</v>
      </c>
      <c r="H35" s="90">
        <v>27354</v>
      </c>
      <c r="I35" s="90">
        <v>34479</v>
      </c>
      <c r="J35" s="90">
        <f>I35-H35</f>
        <v>7125</v>
      </c>
      <c r="K35" s="90">
        <v>1</v>
      </c>
      <c r="L35" s="90">
        <f>K35*J35</f>
        <v>7125</v>
      </c>
      <c r="M35" s="112">
        <v>0.48</v>
      </c>
      <c r="N35" s="113">
        <f>M35*L35</f>
        <v>3420</v>
      </c>
      <c r="O35" s="90"/>
      <c r="P35" s="113">
        <f>G35+N35+O35</f>
        <v>3420</v>
      </c>
      <c r="Q35" s="90">
        <v>1</v>
      </c>
      <c r="R35" s="91">
        <f>P35*Q35</f>
        <v>3420</v>
      </c>
    </row>
    <row r="36" spans="1:36" ht="25.8">
      <c r="A36" s="594" t="s">
        <v>38</v>
      </c>
      <c r="B36" s="595"/>
      <c r="C36" s="595"/>
      <c r="D36" s="595"/>
      <c r="E36" s="595"/>
      <c r="F36" s="595"/>
      <c r="G36" s="595"/>
      <c r="H36" s="595"/>
      <c r="I36" s="595"/>
      <c r="J36" s="595"/>
      <c r="K36" s="595"/>
      <c r="L36" s="595"/>
      <c r="M36" s="595"/>
      <c r="N36" s="595"/>
      <c r="O36" s="595"/>
      <c r="P36" s="595"/>
      <c r="Q36" s="595"/>
      <c r="R36" s="59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</row>
    <row r="37" spans="1:36" ht="15" customHeight="1">
      <c r="A37" s="3" t="s">
        <v>12</v>
      </c>
      <c r="B37" s="3"/>
      <c r="C37" s="3" t="s">
        <v>13</v>
      </c>
      <c r="D37" s="3" t="s">
        <v>14</v>
      </c>
      <c r="E37" s="3" t="s">
        <v>15</v>
      </c>
      <c r="F37" s="145" t="s">
        <v>16</v>
      </c>
      <c r="G37" s="3" t="s">
        <v>17</v>
      </c>
      <c r="H37" s="3" t="s">
        <v>18</v>
      </c>
      <c r="I37" s="3" t="s">
        <v>19</v>
      </c>
      <c r="J37" s="3" t="s">
        <v>20</v>
      </c>
      <c r="K37" s="3" t="s">
        <v>21</v>
      </c>
      <c r="L37" s="3" t="s">
        <v>15</v>
      </c>
      <c r="M37" s="4"/>
      <c r="N37" s="5" t="s">
        <v>22</v>
      </c>
      <c r="O37" s="3"/>
      <c r="P37" s="5"/>
      <c r="Q37" s="3"/>
      <c r="R37" s="104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</row>
    <row r="38" spans="1:36" s="71" customFormat="1">
      <c r="A38" s="551" t="s">
        <v>39</v>
      </c>
      <c r="B38" s="551" t="s">
        <v>40</v>
      </c>
      <c r="C38" s="90">
        <v>163687</v>
      </c>
      <c r="D38" s="90">
        <v>164109</v>
      </c>
      <c r="E38" s="90">
        <f>SUM(D38-C38)</f>
        <v>422</v>
      </c>
      <c r="F38" s="91">
        <v>9.5</v>
      </c>
      <c r="G38" s="569">
        <f>E38*F38</f>
        <v>4009</v>
      </c>
      <c r="H38" s="90">
        <v>2446742</v>
      </c>
      <c r="I38" s="90">
        <v>2541291</v>
      </c>
      <c r="J38" s="90">
        <f>I38-H38</f>
        <v>94549</v>
      </c>
      <c r="K38" s="90">
        <v>1</v>
      </c>
      <c r="L38" s="90">
        <f>K38*J38</f>
        <v>94549</v>
      </c>
      <c r="M38" s="112">
        <v>1.03</v>
      </c>
      <c r="N38" s="113">
        <f>M38*L38</f>
        <v>97385.47</v>
      </c>
      <c r="O38" s="90"/>
      <c r="P38" s="113">
        <f>N38+G38</f>
        <v>101394.47</v>
      </c>
      <c r="Q38" s="90"/>
      <c r="R38" s="91"/>
    </row>
    <row r="39" spans="1:36">
      <c r="A39" s="211"/>
      <c r="B39" s="211"/>
      <c r="C39" s="3"/>
      <c r="D39" s="3"/>
      <c r="E39" s="3"/>
      <c r="F39" s="104"/>
      <c r="G39" s="127"/>
      <c r="H39" s="3"/>
      <c r="I39" s="3"/>
      <c r="J39" s="3"/>
      <c r="K39" s="3"/>
      <c r="L39" s="3"/>
      <c r="M39" s="4"/>
      <c r="N39" s="5"/>
      <c r="O39" s="3"/>
      <c r="P39" s="5"/>
      <c r="Q39" s="3"/>
      <c r="R39" s="104"/>
      <c r="S39" s="585"/>
      <c r="T39" s="585"/>
      <c r="U39" s="585"/>
      <c r="V39" s="585"/>
      <c r="W39" s="585"/>
      <c r="X39" s="585"/>
      <c r="Y39" s="585"/>
      <c r="Z39" s="585"/>
      <c r="AA39" s="585"/>
      <c r="AB39" s="585"/>
      <c r="AC39" s="585"/>
      <c r="AD39" s="585"/>
      <c r="AE39" s="585"/>
      <c r="AF39" s="585"/>
      <c r="AG39" s="585"/>
      <c r="AH39" s="585"/>
      <c r="AI39" s="585"/>
      <c r="AJ39" s="587"/>
    </row>
    <row r="40" spans="1:36">
      <c r="A40" s="211"/>
      <c r="B40" s="211"/>
      <c r="C40" s="3"/>
      <c r="D40" s="3"/>
      <c r="E40" s="3"/>
      <c r="F40" s="104"/>
      <c r="G40" s="127"/>
      <c r="H40" s="3"/>
      <c r="I40" s="3"/>
      <c r="J40" s="3"/>
      <c r="K40" s="3"/>
      <c r="L40" s="3"/>
      <c r="M40" s="4"/>
      <c r="N40" s="5"/>
      <c r="O40" s="3" t="s">
        <v>23</v>
      </c>
      <c r="P40" s="5" t="s">
        <v>11</v>
      </c>
      <c r="Q40" s="3" t="s">
        <v>24</v>
      </c>
      <c r="R40" s="104" t="s">
        <v>25</v>
      </c>
      <c r="S40" s="585"/>
      <c r="T40" s="585"/>
      <c r="U40" s="585"/>
      <c r="V40" s="585"/>
      <c r="W40" s="585"/>
      <c r="X40" s="585"/>
      <c r="Y40" s="585"/>
      <c r="Z40" s="585"/>
      <c r="AA40" s="585"/>
      <c r="AB40" s="585"/>
      <c r="AC40" s="585"/>
      <c r="AD40" s="585"/>
      <c r="AE40" s="585"/>
      <c r="AF40" s="585"/>
      <c r="AG40" s="585"/>
      <c r="AH40" s="585"/>
      <c r="AI40" s="585"/>
      <c r="AJ40" s="587"/>
    </row>
    <row r="41" spans="1:36">
      <c r="A41" s="211"/>
      <c r="B41" s="211"/>
      <c r="C41" s="3"/>
      <c r="D41" s="3"/>
      <c r="E41" s="3"/>
      <c r="F41" s="104"/>
      <c r="G41" s="127"/>
      <c r="H41" s="3"/>
      <c r="I41" s="3"/>
      <c r="J41" s="3"/>
      <c r="K41" s="3"/>
      <c r="L41" s="3"/>
      <c r="M41" s="4"/>
      <c r="N41" s="5"/>
      <c r="O41" s="211"/>
      <c r="P41" s="211"/>
      <c r="Q41" s="211"/>
      <c r="R41" s="211"/>
      <c r="S41" s="585"/>
      <c r="T41" s="585"/>
      <c r="U41" s="585"/>
      <c r="V41" s="585"/>
      <c r="W41" s="585"/>
      <c r="X41" s="585"/>
      <c r="Y41" s="585"/>
      <c r="Z41" s="585"/>
      <c r="AA41" s="585"/>
      <c r="AB41" s="585"/>
      <c r="AC41" s="585"/>
      <c r="AD41" s="585"/>
      <c r="AE41" s="585"/>
      <c r="AF41" s="585"/>
      <c r="AG41" s="585"/>
      <c r="AH41" s="585"/>
      <c r="AI41" s="585"/>
      <c r="AJ41" s="587"/>
    </row>
    <row r="42" spans="1:36">
      <c r="A42" s="3" t="s">
        <v>12</v>
      </c>
      <c r="B42" s="3"/>
      <c r="C42" s="3" t="s">
        <v>13</v>
      </c>
      <c r="D42" s="3" t="s">
        <v>14</v>
      </c>
      <c r="E42" s="3" t="s">
        <v>15</v>
      </c>
      <c r="F42" s="145" t="s">
        <v>16</v>
      </c>
      <c r="G42" s="3" t="s">
        <v>17</v>
      </c>
      <c r="H42" s="3" t="s">
        <v>18</v>
      </c>
      <c r="I42" s="3" t="s">
        <v>19</v>
      </c>
      <c r="J42" s="3" t="s">
        <v>20</v>
      </c>
      <c r="K42" s="3" t="s">
        <v>21</v>
      </c>
      <c r="L42" s="3" t="s">
        <v>15</v>
      </c>
      <c r="M42" s="4"/>
      <c r="N42" s="5" t="s">
        <v>22</v>
      </c>
      <c r="O42" s="211"/>
      <c r="P42" s="211"/>
      <c r="Q42" s="211"/>
      <c r="R42" s="211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</row>
    <row r="43" spans="1:36" s="70" customFormat="1">
      <c r="A43" s="564" t="s">
        <v>41</v>
      </c>
      <c r="B43" s="564"/>
      <c r="C43" s="564"/>
      <c r="D43" s="564"/>
      <c r="E43" s="564"/>
      <c r="F43" s="564"/>
      <c r="G43" s="564"/>
      <c r="H43" s="88">
        <v>52777</v>
      </c>
      <c r="I43" s="88">
        <v>60119</v>
      </c>
      <c r="J43" s="88">
        <f>I43-H43</f>
        <v>7342</v>
      </c>
      <c r="K43" s="88">
        <v>1</v>
      </c>
      <c r="L43" s="88">
        <f>K43*J43</f>
        <v>7342</v>
      </c>
      <c r="M43" s="110">
        <v>1.03</v>
      </c>
      <c r="N43" s="111">
        <f>M43*L43</f>
        <v>7562.26</v>
      </c>
      <c r="O43" s="564"/>
      <c r="P43" s="564"/>
      <c r="Q43" s="564"/>
      <c r="R43" s="564"/>
    </row>
    <row r="44" spans="1:36" s="70" customFormat="1">
      <c r="A44" s="564" t="s">
        <v>42</v>
      </c>
      <c r="B44" s="564"/>
      <c r="C44" s="564"/>
      <c r="D44" s="564"/>
      <c r="E44" s="564"/>
      <c r="F44" s="564"/>
      <c r="G44" s="564"/>
      <c r="H44" s="88"/>
      <c r="I44" s="88"/>
      <c r="J44" s="88">
        <f>SUM(J43:J43)</f>
        <v>7342</v>
      </c>
      <c r="K44" s="88">
        <v>1</v>
      </c>
      <c r="L44" s="88">
        <f>K44*J44</f>
        <v>7342</v>
      </c>
      <c r="M44" s="110">
        <v>1.03</v>
      </c>
      <c r="N44" s="111">
        <f>M44*L44</f>
        <v>7562.26</v>
      </c>
      <c r="O44" s="564"/>
      <c r="P44" s="564"/>
      <c r="Q44" s="564"/>
      <c r="R44" s="564"/>
    </row>
    <row r="45" spans="1:36" s="70" customFormat="1">
      <c r="A45" s="564" t="s">
        <v>43</v>
      </c>
      <c r="B45" s="564"/>
      <c r="C45" s="564"/>
      <c r="D45" s="564"/>
      <c r="E45" s="564"/>
      <c r="F45" s="564"/>
      <c r="G45" s="564"/>
      <c r="H45" s="88">
        <v>0</v>
      </c>
      <c r="I45" s="88">
        <v>1200</v>
      </c>
      <c r="J45" s="88">
        <f>I45-H45</f>
        <v>1200</v>
      </c>
      <c r="K45" s="88">
        <v>6</v>
      </c>
      <c r="L45" s="88">
        <f>K45*J45</f>
        <v>7200</v>
      </c>
      <c r="M45" s="110">
        <v>1.03</v>
      </c>
      <c r="N45" s="111">
        <f>M45*L45</f>
        <v>7416</v>
      </c>
      <c r="O45" s="564"/>
      <c r="P45" s="564"/>
      <c r="Q45" s="564"/>
      <c r="R45" s="564"/>
    </row>
    <row r="46" spans="1:36" s="70" customFormat="1">
      <c r="A46" s="564" t="s">
        <v>25</v>
      </c>
      <c r="B46" s="564"/>
      <c r="C46" s="564"/>
      <c r="D46" s="564"/>
      <c r="E46" s="564"/>
      <c r="F46" s="564"/>
      <c r="G46" s="564"/>
      <c r="H46" s="88"/>
      <c r="I46" s="88"/>
      <c r="J46" s="88"/>
      <c r="K46" s="88"/>
      <c r="L46" s="88">
        <f>L44-L45</f>
        <v>142</v>
      </c>
      <c r="M46" s="110">
        <v>1.03</v>
      </c>
      <c r="N46" s="111">
        <f>M46*L46</f>
        <v>146.26</v>
      </c>
      <c r="O46" s="564"/>
      <c r="P46" s="564"/>
      <c r="Q46" s="564"/>
      <c r="R46" s="564"/>
    </row>
    <row r="47" spans="1:36" s="302" customFormat="1">
      <c r="A47" s="570"/>
      <c r="B47" s="570"/>
      <c r="C47" s="570"/>
      <c r="D47" s="570"/>
      <c r="E47" s="570"/>
      <c r="F47" s="570"/>
      <c r="G47" s="570"/>
      <c r="H47" s="560"/>
      <c r="I47" s="560"/>
      <c r="J47" s="560"/>
      <c r="K47" s="560"/>
      <c r="L47" s="560"/>
      <c r="M47" s="577"/>
      <c r="N47" s="578"/>
      <c r="O47" s="570"/>
      <c r="P47" s="570"/>
      <c r="Q47" s="570"/>
      <c r="R47" s="570"/>
      <c r="S47" s="297"/>
      <c r="T47" s="297"/>
      <c r="U47" s="297"/>
      <c r="V47" s="297"/>
      <c r="W47" s="297"/>
      <c r="X47" s="297"/>
      <c r="Y47" s="297"/>
      <c r="Z47" s="297"/>
      <c r="AA47" s="297"/>
      <c r="AB47" s="297"/>
      <c r="AC47" s="297"/>
      <c r="AD47" s="297"/>
      <c r="AE47" s="297"/>
      <c r="AF47" s="297"/>
      <c r="AG47" s="297"/>
      <c r="AH47" s="297"/>
      <c r="AI47" s="297"/>
    </row>
    <row r="48" spans="1:36" s="302" customFormat="1">
      <c r="A48" s="570"/>
      <c r="B48" s="570"/>
      <c r="C48" s="570"/>
      <c r="D48" s="570"/>
      <c r="E48" s="570"/>
      <c r="F48" s="570"/>
      <c r="G48" s="570"/>
      <c r="H48" s="560"/>
      <c r="I48" s="560"/>
      <c r="J48" s="560"/>
      <c r="K48" s="560"/>
      <c r="L48" s="560"/>
      <c r="M48" s="577"/>
      <c r="N48" s="578"/>
      <c r="O48" s="570"/>
      <c r="P48" s="570"/>
      <c r="Q48" s="570"/>
      <c r="R48" s="570"/>
      <c r="S48" s="297"/>
      <c r="T48" s="297"/>
      <c r="U48" s="297"/>
      <c r="V48" s="297"/>
      <c r="W48" s="297"/>
      <c r="X48" s="297"/>
      <c r="Y48" s="297"/>
      <c r="Z48" s="297"/>
      <c r="AA48" s="297"/>
      <c r="AB48" s="297"/>
      <c r="AC48" s="297"/>
      <c r="AD48" s="297"/>
      <c r="AE48" s="297"/>
      <c r="AF48" s="297"/>
      <c r="AG48" s="297"/>
      <c r="AH48" s="297"/>
      <c r="AI48" s="297"/>
    </row>
    <row r="49" spans="1:61">
      <c r="A49" s="211"/>
      <c r="B49" s="211"/>
      <c r="C49" s="211"/>
      <c r="D49" s="211"/>
      <c r="E49" s="211"/>
      <c r="F49" s="211"/>
      <c r="G49" s="211"/>
      <c r="H49" s="3"/>
      <c r="I49" s="3"/>
      <c r="J49" s="3"/>
      <c r="K49" s="3"/>
      <c r="L49" s="3"/>
      <c r="M49" s="4"/>
      <c r="N49" s="5"/>
      <c r="O49" s="3"/>
      <c r="P49" s="5"/>
      <c r="Q49" s="3"/>
      <c r="R49" s="104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</row>
    <row r="50" spans="1:61"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</row>
    <row r="51" spans="1:61">
      <c r="A51" s="3" t="s">
        <v>12</v>
      </c>
      <c r="B51" s="3" t="s">
        <v>18</v>
      </c>
      <c r="C51" s="3" t="s">
        <v>19</v>
      </c>
      <c r="D51" s="3" t="s">
        <v>20</v>
      </c>
      <c r="E51" s="3" t="s">
        <v>21</v>
      </c>
      <c r="F51" s="3" t="s">
        <v>15</v>
      </c>
      <c r="G51" s="4"/>
      <c r="H51" s="5" t="s">
        <v>22</v>
      </c>
      <c r="I51" s="3" t="s">
        <v>23</v>
      </c>
      <c r="J51" s="5" t="s">
        <v>11</v>
      </c>
      <c r="K51" s="3" t="s">
        <v>24</v>
      </c>
      <c r="L51" s="104" t="s">
        <v>25</v>
      </c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</row>
    <row r="52" spans="1:61">
      <c r="A52" s="3"/>
      <c r="B52" s="571" t="s">
        <v>44</v>
      </c>
      <c r="C52" s="571">
        <v>44348</v>
      </c>
      <c r="E52" s="3"/>
      <c r="F52" s="3"/>
      <c r="G52" s="4"/>
      <c r="H52" s="5"/>
      <c r="I52" s="3"/>
      <c r="J52" s="5"/>
      <c r="K52" s="3"/>
      <c r="L52" s="104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</row>
    <row r="53" spans="1:61" s="71" customFormat="1">
      <c r="A53" s="90" t="s">
        <v>45</v>
      </c>
      <c r="B53" s="90">
        <v>11918</v>
      </c>
      <c r="C53" s="90">
        <v>13040</v>
      </c>
      <c r="D53" s="90">
        <f>C53-B53</f>
        <v>1122</v>
      </c>
      <c r="E53" s="90">
        <v>20</v>
      </c>
      <c r="F53" s="90">
        <f>D53*E53</f>
        <v>22440</v>
      </c>
      <c r="G53" s="112">
        <v>1.03</v>
      </c>
      <c r="H53" s="572">
        <f>SUM(F53*G53)</f>
        <v>23113.200000000001</v>
      </c>
      <c r="I53" s="582"/>
      <c r="J53" s="572">
        <f>SUM(H53)</f>
        <v>23113.200000000001</v>
      </c>
      <c r="K53" s="90">
        <v>1</v>
      </c>
      <c r="L53" s="91">
        <f>J53*K53</f>
        <v>23113.200000000001</v>
      </c>
    </row>
    <row r="54" spans="1:61">
      <c r="A54" s="6"/>
      <c r="B54" s="211"/>
      <c r="C54" s="211"/>
      <c r="D54" s="211"/>
      <c r="E54" s="3"/>
      <c r="F54" s="145"/>
      <c r="G54" s="3"/>
      <c r="H54" s="3"/>
      <c r="I54" s="3"/>
      <c r="J54" s="3"/>
      <c r="K54" s="3"/>
      <c r="L54" s="3"/>
      <c r="M54" s="4"/>
      <c r="N54" s="5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</row>
    <row r="55" spans="1:61">
      <c r="A55" s="215"/>
      <c r="B55" s="317"/>
      <c r="C55" s="215"/>
      <c r="D55" s="215"/>
      <c r="E55" s="262"/>
      <c r="F55" s="318"/>
      <c r="G55" s="573"/>
      <c r="H55" s="215"/>
      <c r="I55" s="215"/>
      <c r="J55" s="215"/>
      <c r="K55" s="215"/>
      <c r="L55" s="215"/>
      <c r="M55" s="228"/>
      <c r="N55" s="573"/>
      <c r="S55" s="130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  <c r="AK55" s="130"/>
      <c r="AL55" s="130"/>
      <c r="AM55" s="130"/>
      <c r="AN55" s="130"/>
      <c r="AO55" s="130"/>
      <c r="AP55" s="130"/>
      <c r="AQ55" s="130"/>
      <c r="AR55" s="130"/>
      <c r="AS55" s="130"/>
      <c r="AT55" s="130"/>
      <c r="AU55" s="130"/>
      <c r="AV55" s="130"/>
      <c r="AW55" s="130"/>
      <c r="AX55" s="130"/>
      <c r="AY55" s="130"/>
      <c r="AZ55" s="130"/>
      <c r="BA55" s="130"/>
      <c r="BB55" s="130"/>
      <c r="BC55" s="130"/>
      <c r="BD55" s="130"/>
      <c r="BE55" s="130"/>
      <c r="BF55" s="130"/>
      <c r="BG55" s="130"/>
      <c r="BH55" s="130"/>
    </row>
    <row r="56" spans="1:61" s="72" customFormat="1">
      <c r="A56" s="72" t="s">
        <v>46</v>
      </c>
      <c r="B56" s="72" t="s">
        <v>47</v>
      </c>
      <c r="C56" s="72" t="s">
        <v>12</v>
      </c>
      <c r="D56" s="72" t="s">
        <v>48</v>
      </c>
      <c r="E56" s="574" t="s">
        <v>25</v>
      </c>
      <c r="R56" s="62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  <c r="AK56" s="130"/>
      <c r="AL56" s="130"/>
      <c r="AM56" s="130"/>
      <c r="AN56" s="130"/>
      <c r="AO56" s="130"/>
      <c r="AP56" s="130"/>
      <c r="AQ56" s="130"/>
      <c r="AR56" s="130"/>
      <c r="AS56" s="130"/>
      <c r="AT56" s="130"/>
      <c r="AU56" s="130"/>
      <c r="AV56" s="130"/>
      <c r="AW56" s="130"/>
      <c r="AX56" s="130"/>
      <c r="AY56" s="130"/>
      <c r="AZ56" s="130"/>
      <c r="BA56" s="130"/>
      <c r="BB56" s="130"/>
      <c r="BC56" s="130"/>
      <c r="BD56" s="130"/>
      <c r="BE56" s="130"/>
      <c r="BF56" s="130"/>
      <c r="BG56" s="130"/>
      <c r="BH56" s="130"/>
      <c r="BI56" s="131"/>
    </row>
    <row r="57" spans="1:61" s="72" customFormat="1">
      <c r="A57" s="72" t="s">
        <v>49</v>
      </c>
      <c r="B57" s="72" t="s">
        <v>50</v>
      </c>
      <c r="C57" s="72" t="s">
        <v>11</v>
      </c>
      <c r="D57" s="72">
        <v>328</v>
      </c>
      <c r="E57" s="574"/>
      <c r="R57" s="62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0"/>
      <c r="AI57" s="130"/>
      <c r="AJ57" s="130"/>
      <c r="AK57" s="130"/>
      <c r="AL57" s="130"/>
      <c r="AM57" s="130"/>
      <c r="AN57" s="130"/>
      <c r="AO57" s="130"/>
      <c r="AP57" s="130"/>
      <c r="AQ57" s="130"/>
      <c r="AR57" s="130"/>
      <c r="AS57" s="130"/>
      <c r="AT57" s="130"/>
      <c r="AU57" s="130"/>
      <c r="AV57" s="130"/>
      <c r="AW57" s="130"/>
      <c r="AX57" s="130"/>
      <c r="AY57" s="130"/>
      <c r="AZ57" s="130"/>
      <c r="BA57" s="130"/>
      <c r="BB57" s="130"/>
      <c r="BC57" s="130"/>
      <c r="BD57" s="130"/>
      <c r="BE57" s="130"/>
      <c r="BF57" s="130"/>
      <c r="BG57" s="130"/>
      <c r="BH57" s="130"/>
      <c r="BI57" s="131"/>
    </row>
    <row r="58" spans="1:61" s="72" customFormat="1">
      <c r="A58" s="574" t="s">
        <v>51</v>
      </c>
      <c r="C58" s="72" t="s">
        <v>52</v>
      </c>
      <c r="D58" s="72">
        <v>0</v>
      </c>
      <c r="E58" s="574" t="s">
        <v>51</v>
      </c>
      <c r="R58" s="62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  <c r="AK58" s="130"/>
      <c r="AL58" s="130"/>
      <c r="AM58" s="130"/>
      <c r="AN58" s="130"/>
      <c r="AO58" s="130"/>
      <c r="AP58" s="130"/>
      <c r="AQ58" s="130"/>
      <c r="AR58" s="130"/>
      <c r="AS58" s="130"/>
      <c r="AT58" s="130"/>
      <c r="AU58" s="130"/>
      <c r="AV58" s="130"/>
      <c r="AW58" s="130"/>
      <c r="AX58" s="130"/>
      <c r="AY58" s="130"/>
      <c r="AZ58" s="130"/>
      <c r="BA58" s="130"/>
      <c r="BB58" s="130"/>
      <c r="BC58" s="130"/>
      <c r="BD58" s="130"/>
      <c r="BE58" s="130"/>
      <c r="BF58" s="130"/>
      <c r="BG58" s="130"/>
      <c r="BH58" s="130"/>
      <c r="BI58" s="131"/>
    </row>
    <row r="59" spans="1:61" s="72" customFormat="1">
      <c r="C59" s="72" t="s">
        <v>53</v>
      </c>
      <c r="D59" s="72">
        <v>0</v>
      </c>
      <c r="E59" s="574" t="s">
        <v>51</v>
      </c>
      <c r="R59" s="62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0"/>
      <c r="AH59" s="130"/>
      <c r="AI59" s="130"/>
      <c r="AJ59" s="130"/>
      <c r="AK59" s="130"/>
      <c r="AL59" s="130"/>
      <c r="AM59" s="130"/>
      <c r="AN59" s="130"/>
      <c r="AO59" s="130"/>
      <c r="AP59" s="130"/>
      <c r="AQ59" s="130"/>
      <c r="AR59" s="130"/>
      <c r="AS59" s="130"/>
      <c r="AT59" s="130"/>
      <c r="AU59" s="130"/>
      <c r="AV59" s="130"/>
      <c r="AW59" s="130"/>
      <c r="AX59" s="130"/>
      <c r="AY59" s="130"/>
      <c r="AZ59" s="130"/>
      <c r="BA59" s="130"/>
      <c r="BB59" s="130"/>
      <c r="BC59" s="130"/>
      <c r="BD59" s="130"/>
      <c r="BE59" s="130"/>
      <c r="BF59" s="130"/>
      <c r="BG59" s="130"/>
      <c r="BH59" s="130"/>
      <c r="BI59" s="131"/>
    </row>
    <row r="60" spans="1:61" s="72" customFormat="1">
      <c r="C60" s="72" t="s">
        <v>54</v>
      </c>
      <c r="D60" s="72">
        <v>0</v>
      </c>
      <c r="E60" s="574" t="s">
        <v>51</v>
      </c>
      <c r="R60" s="62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  <c r="AK60" s="130"/>
      <c r="AL60" s="130"/>
      <c r="AM60" s="130"/>
      <c r="AN60" s="130"/>
      <c r="AO60" s="130"/>
      <c r="AP60" s="130"/>
      <c r="AQ60" s="130"/>
      <c r="AR60" s="130"/>
      <c r="AS60" s="130"/>
      <c r="AT60" s="130"/>
      <c r="AU60" s="130"/>
      <c r="AV60" s="130"/>
      <c r="AW60" s="130"/>
      <c r="AX60" s="130"/>
      <c r="AY60" s="130"/>
      <c r="AZ60" s="130"/>
      <c r="BA60" s="130"/>
      <c r="BB60" s="130"/>
      <c r="BC60" s="130"/>
      <c r="BD60" s="130"/>
      <c r="BE60" s="130"/>
      <c r="BF60" s="130"/>
      <c r="BG60" s="130"/>
      <c r="BH60" s="130"/>
      <c r="BI60" s="131"/>
    </row>
    <row r="61" spans="1:61" s="556" customFormat="1">
      <c r="A61" s="72"/>
      <c r="B61" s="72"/>
      <c r="C61" s="72" t="s">
        <v>55</v>
      </c>
      <c r="D61" s="72">
        <v>0</v>
      </c>
      <c r="E61" s="574" t="s">
        <v>51</v>
      </c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62"/>
      <c r="S61" s="586"/>
      <c r="T61" s="586"/>
      <c r="U61" s="586"/>
      <c r="V61" s="586"/>
      <c r="W61" s="586"/>
      <c r="X61" s="586"/>
      <c r="Y61" s="586"/>
      <c r="Z61" s="586"/>
      <c r="AA61" s="586"/>
      <c r="AB61" s="586"/>
      <c r="AC61" s="586"/>
      <c r="AD61" s="586"/>
      <c r="AE61" s="586"/>
      <c r="AF61" s="586"/>
      <c r="AG61" s="586"/>
      <c r="AH61" s="586"/>
      <c r="AI61" s="586"/>
      <c r="AJ61" s="586"/>
      <c r="AK61" s="586"/>
      <c r="AL61" s="586"/>
      <c r="AM61" s="586"/>
      <c r="AN61" s="586"/>
      <c r="AO61" s="586"/>
      <c r="AP61" s="586"/>
      <c r="AQ61" s="586"/>
      <c r="AR61" s="586"/>
      <c r="AS61" s="586"/>
      <c r="AT61" s="586"/>
      <c r="AU61" s="586"/>
      <c r="AV61" s="586"/>
      <c r="AW61" s="586"/>
      <c r="AX61" s="586"/>
      <c r="AY61" s="586"/>
      <c r="AZ61" s="586"/>
      <c r="BA61" s="586"/>
      <c r="BB61" s="586"/>
      <c r="BC61" s="586"/>
      <c r="BD61" s="586"/>
      <c r="BE61" s="586"/>
      <c r="BF61" s="586"/>
      <c r="BG61" s="586"/>
      <c r="BH61" s="586"/>
      <c r="BI61" s="588"/>
    </row>
    <row r="62" spans="1:61" s="556" customFormat="1">
      <c r="A62" s="72"/>
      <c r="B62" s="72"/>
      <c r="C62" s="72" t="s">
        <v>11</v>
      </c>
      <c r="D62" s="72">
        <f>SUM(D58:D61)</f>
        <v>0</v>
      </c>
      <c r="E62" s="574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62"/>
      <c r="S62" s="586"/>
      <c r="T62" s="586"/>
      <c r="U62" s="586"/>
      <c r="V62" s="586"/>
      <c r="W62" s="586"/>
      <c r="X62" s="586"/>
      <c r="Y62" s="586"/>
      <c r="Z62" s="586"/>
      <c r="AA62" s="586"/>
      <c r="AB62" s="586"/>
      <c r="AC62" s="586"/>
      <c r="AD62" s="586"/>
      <c r="AE62" s="586"/>
      <c r="AF62" s="586"/>
      <c r="AG62" s="586"/>
      <c r="AH62" s="586"/>
      <c r="AI62" s="586"/>
      <c r="AJ62" s="586"/>
      <c r="AK62" s="586"/>
      <c r="AL62" s="586"/>
      <c r="AM62" s="586"/>
      <c r="AN62" s="586"/>
      <c r="AO62" s="586"/>
      <c r="AP62" s="586"/>
      <c r="AQ62" s="586"/>
      <c r="AR62" s="586"/>
      <c r="AS62" s="586"/>
      <c r="AT62" s="586"/>
      <c r="AU62" s="586"/>
      <c r="AV62" s="586"/>
      <c r="AW62" s="586"/>
      <c r="AX62" s="586"/>
      <c r="AY62" s="586"/>
      <c r="AZ62" s="586"/>
      <c r="BA62" s="586"/>
      <c r="BB62" s="586"/>
      <c r="BC62" s="586"/>
      <c r="BD62" s="586"/>
      <c r="BE62" s="586"/>
      <c r="BF62" s="586"/>
      <c r="BG62" s="586"/>
      <c r="BH62" s="586"/>
      <c r="BI62" s="588"/>
    </row>
    <row r="63" spans="1:61" s="556" customFormat="1">
      <c r="A63" s="72"/>
      <c r="B63" s="72"/>
      <c r="C63" s="72" t="s">
        <v>56</v>
      </c>
      <c r="D63" s="575">
        <f>D62/D57</f>
        <v>0</v>
      </c>
      <c r="E63" s="574">
        <f>J53*D63</f>
        <v>0</v>
      </c>
      <c r="F63" s="72">
        <f>D63*F53</f>
        <v>0</v>
      </c>
      <c r="G63" s="72"/>
      <c r="H63" s="72">
        <f>D63*H53</f>
        <v>0</v>
      </c>
      <c r="I63" s="72"/>
      <c r="J63" s="72"/>
      <c r="K63" s="72"/>
      <c r="L63" s="72"/>
      <c r="M63" s="72"/>
      <c r="N63" s="72"/>
      <c r="O63" s="72"/>
      <c r="P63" s="72"/>
      <c r="Q63" s="72"/>
      <c r="R63" s="62"/>
      <c r="S63" s="586"/>
      <c r="T63" s="586"/>
      <c r="U63" s="586"/>
      <c r="V63" s="586"/>
      <c r="W63" s="586"/>
      <c r="X63" s="586"/>
      <c r="Y63" s="586"/>
      <c r="Z63" s="586"/>
      <c r="AA63" s="586"/>
      <c r="AB63" s="586"/>
      <c r="AC63" s="586"/>
      <c r="AD63" s="586"/>
      <c r="AE63" s="586"/>
      <c r="AF63" s="586"/>
      <c r="AG63" s="586"/>
      <c r="AH63" s="586"/>
      <c r="AI63" s="586"/>
      <c r="AJ63" s="586"/>
      <c r="AK63" s="586"/>
      <c r="AL63" s="586"/>
      <c r="AM63" s="586"/>
      <c r="AN63" s="586"/>
      <c r="AO63" s="586"/>
      <c r="AP63" s="586"/>
      <c r="AQ63" s="586"/>
      <c r="AR63" s="586"/>
      <c r="AS63" s="586"/>
      <c r="AT63" s="586"/>
      <c r="AU63" s="586"/>
      <c r="AV63" s="586"/>
      <c r="AW63" s="586"/>
      <c r="AX63" s="586"/>
      <c r="AY63" s="586"/>
      <c r="AZ63" s="586"/>
      <c r="BA63" s="586"/>
      <c r="BB63" s="586"/>
      <c r="BC63" s="586"/>
      <c r="BD63" s="586"/>
      <c r="BE63" s="586"/>
      <c r="BF63" s="586"/>
      <c r="BG63" s="586"/>
      <c r="BH63" s="586"/>
      <c r="BI63" s="588"/>
    </row>
    <row r="64" spans="1:61" s="556" customFormat="1">
      <c r="A64" s="72"/>
      <c r="B64" s="72"/>
      <c r="C64" s="72"/>
      <c r="D64" s="72"/>
      <c r="E64" s="574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62"/>
      <c r="S64" s="586"/>
      <c r="T64" s="586"/>
      <c r="U64" s="586"/>
      <c r="V64" s="586"/>
      <c r="W64" s="586"/>
      <c r="X64" s="586"/>
      <c r="Y64" s="586"/>
      <c r="Z64" s="586"/>
      <c r="AA64" s="586"/>
      <c r="AB64" s="586"/>
      <c r="AC64" s="586"/>
      <c r="AD64" s="586"/>
      <c r="AE64" s="586"/>
      <c r="AF64" s="586"/>
      <c r="AG64" s="586"/>
      <c r="AH64" s="586"/>
      <c r="AI64" s="586"/>
      <c r="AJ64" s="586"/>
      <c r="AK64" s="586"/>
      <c r="AL64" s="586"/>
      <c r="AM64" s="586"/>
      <c r="AN64" s="586"/>
      <c r="AO64" s="586"/>
      <c r="AP64" s="586"/>
      <c r="AQ64" s="586"/>
      <c r="AR64" s="586"/>
      <c r="AS64" s="586"/>
      <c r="AT64" s="586"/>
      <c r="AU64" s="586"/>
      <c r="AV64" s="586"/>
      <c r="AW64" s="586"/>
      <c r="AX64" s="586"/>
      <c r="AY64" s="586"/>
      <c r="AZ64" s="586"/>
      <c r="BA64" s="586"/>
      <c r="BB64" s="586"/>
      <c r="BC64" s="586"/>
      <c r="BD64" s="586"/>
      <c r="BE64" s="586"/>
      <c r="BF64" s="586"/>
      <c r="BG64" s="586"/>
      <c r="BH64" s="586"/>
      <c r="BI64" s="588"/>
    </row>
    <row r="65" spans="1:61" s="557" customFormat="1">
      <c r="A65" s="72"/>
      <c r="B65" s="72" t="s">
        <v>57</v>
      </c>
      <c r="C65" s="72" t="s">
        <v>58</v>
      </c>
      <c r="D65" s="72">
        <v>33</v>
      </c>
      <c r="E65" s="574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62"/>
      <c r="S65" s="591"/>
      <c r="T65" s="591"/>
      <c r="U65" s="591"/>
      <c r="V65" s="591"/>
      <c r="W65" s="591"/>
      <c r="X65" s="591"/>
      <c r="Y65" s="591"/>
      <c r="Z65" s="591"/>
      <c r="AA65" s="591"/>
      <c r="AB65" s="591"/>
      <c r="AC65" s="591"/>
      <c r="AD65" s="591"/>
      <c r="AE65" s="591"/>
      <c r="AF65" s="591"/>
      <c r="AG65" s="591"/>
      <c r="AH65" s="591"/>
      <c r="AI65" s="591"/>
      <c r="AJ65" s="591"/>
      <c r="AK65" s="591"/>
      <c r="AL65" s="591"/>
      <c r="AM65" s="591"/>
      <c r="AN65" s="591"/>
      <c r="AO65" s="591"/>
      <c r="AP65" s="591"/>
      <c r="AQ65" s="591"/>
      <c r="AR65" s="591"/>
      <c r="AS65" s="591"/>
      <c r="AT65" s="591"/>
      <c r="AU65" s="591"/>
      <c r="AV65" s="591"/>
      <c r="AW65" s="591"/>
      <c r="AX65" s="591"/>
      <c r="AY65" s="591"/>
      <c r="AZ65" s="591"/>
      <c r="BA65" s="591"/>
      <c r="BB65" s="591"/>
      <c r="BC65" s="591"/>
      <c r="BD65" s="591"/>
      <c r="BE65" s="591"/>
      <c r="BF65" s="591"/>
      <c r="BG65" s="591"/>
      <c r="BH65" s="591"/>
      <c r="BI65" s="592"/>
    </row>
    <row r="66" spans="1:61" s="557" customFormat="1">
      <c r="A66" s="72"/>
      <c r="B66" s="72"/>
      <c r="C66" s="72" t="s">
        <v>11</v>
      </c>
      <c r="D66" s="72">
        <f>SUM(D65:D65)</f>
        <v>33</v>
      </c>
      <c r="E66" s="574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62"/>
      <c r="S66" s="591"/>
      <c r="T66" s="591"/>
      <c r="U66" s="591"/>
      <c r="V66" s="591"/>
      <c r="W66" s="591"/>
      <c r="X66" s="591"/>
      <c r="Y66" s="591"/>
      <c r="Z66" s="591"/>
      <c r="AA66" s="591"/>
      <c r="AB66" s="591"/>
      <c r="AC66" s="591"/>
      <c r="AD66" s="591"/>
      <c r="AE66" s="591"/>
      <c r="AF66" s="591"/>
      <c r="AG66" s="591"/>
      <c r="AH66" s="591"/>
      <c r="AI66" s="591"/>
      <c r="AJ66" s="591"/>
      <c r="AK66" s="591"/>
      <c r="AL66" s="591"/>
      <c r="AM66" s="591"/>
      <c r="AN66" s="591"/>
      <c r="AO66" s="591"/>
      <c r="AP66" s="591"/>
      <c r="AQ66" s="591"/>
      <c r="AR66" s="591"/>
      <c r="AS66" s="591"/>
      <c r="AT66" s="591"/>
      <c r="AU66" s="591"/>
      <c r="AV66" s="591"/>
      <c r="AW66" s="591"/>
      <c r="AX66" s="591"/>
      <c r="AY66" s="591"/>
      <c r="AZ66" s="591"/>
      <c r="BA66" s="591"/>
      <c r="BB66" s="591"/>
      <c r="BC66" s="591"/>
      <c r="BD66" s="591"/>
      <c r="BE66" s="591"/>
      <c r="BF66" s="591"/>
      <c r="BG66" s="591"/>
      <c r="BH66" s="591"/>
      <c r="BI66" s="592"/>
    </row>
    <row r="67" spans="1:61" s="557" customFormat="1">
      <c r="A67" s="72"/>
      <c r="B67" s="72"/>
      <c r="C67" s="72" t="s">
        <v>56</v>
      </c>
      <c r="D67" s="575">
        <f>D66/D57</f>
        <v>0.100609756097561</v>
      </c>
      <c r="E67" s="574">
        <f>J53*D67</f>
        <v>2325.4134146341498</v>
      </c>
      <c r="F67" s="72">
        <f>F53*D67</f>
        <v>2257.6829268292699</v>
      </c>
      <c r="G67" s="72"/>
      <c r="H67" s="72">
        <f>H53*D67</f>
        <v>2325.4134146341498</v>
      </c>
      <c r="I67" s="72"/>
      <c r="J67" s="72"/>
      <c r="K67" s="72"/>
      <c r="L67" s="72"/>
      <c r="M67" s="72"/>
      <c r="N67" s="72"/>
      <c r="O67" s="72"/>
      <c r="P67" s="72"/>
      <c r="Q67" s="72"/>
      <c r="R67" s="62"/>
      <c r="S67" s="591"/>
      <c r="T67" s="591"/>
      <c r="U67" s="591"/>
      <c r="V67" s="591"/>
      <c r="W67" s="591"/>
      <c r="X67" s="591"/>
      <c r="Y67" s="591"/>
      <c r="Z67" s="591"/>
      <c r="AA67" s="591"/>
      <c r="AB67" s="591"/>
      <c r="AC67" s="591"/>
      <c r="AD67" s="591"/>
      <c r="AE67" s="591"/>
      <c r="AF67" s="591"/>
      <c r="AG67" s="591"/>
      <c r="AH67" s="591"/>
      <c r="AI67" s="591"/>
      <c r="AJ67" s="591"/>
      <c r="AK67" s="591"/>
      <c r="AL67" s="591"/>
      <c r="AM67" s="591"/>
      <c r="AN67" s="591"/>
      <c r="AO67" s="591"/>
      <c r="AP67" s="591"/>
      <c r="AQ67" s="591"/>
      <c r="AR67" s="591"/>
      <c r="AS67" s="591"/>
      <c r="AT67" s="591"/>
      <c r="AU67" s="591"/>
      <c r="AV67" s="591"/>
      <c r="AW67" s="591"/>
      <c r="AX67" s="591"/>
      <c r="AY67" s="591"/>
      <c r="AZ67" s="591"/>
      <c r="BA67" s="591"/>
      <c r="BB67" s="591"/>
      <c r="BC67" s="591"/>
      <c r="BD67" s="591"/>
      <c r="BE67" s="591"/>
      <c r="BF67" s="591"/>
      <c r="BG67" s="591"/>
      <c r="BH67" s="591"/>
      <c r="BI67" s="592"/>
    </row>
    <row r="68" spans="1:61" s="557" customFormat="1">
      <c r="A68" s="72"/>
      <c r="B68" s="72"/>
      <c r="C68" s="72"/>
      <c r="D68" s="575"/>
      <c r="E68" s="574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62"/>
      <c r="S68" s="591"/>
      <c r="T68" s="591"/>
      <c r="U68" s="591"/>
      <c r="V68" s="591"/>
      <c r="W68" s="591"/>
      <c r="X68" s="591"/>
      <c r="Y68" s="591"/>
      <c r="Z68" s="591"/>
      <c r="AA68" s="591"/>
      <c r="AB68" s="591"/>
      <c r="AC68" s="591"/>
      <c r="AD68" s="591"/>
      <c r="AE68" s="591"/>
      <c r="AF68" s="591"/>
      <c r="AG68" s="591"/>
      <c r="AH68" s="591"/>
      <c r="AI68" s="591"/>
      <c r="AJ68" s="591"/>
      <c r="AK68" s="591"/>
      <c r="AL68" s="591"/>
      <c r="AM68" s="591"/>
      <c r="AN68" s="591"/>
      <c r="AO68" s="591"/>
      <c r="AP68" s="591"/>
      <c r="AQ68" s="591"/>
      <c r="AR68" s="591"/>
      <c r="AS68" s="591"/>
      <c r="AT68" s="591"/>
      <c r="AU68" s="591"/>
      <c r="AV68" s="591"/>
      <c r="AW68" s="591"/>
      <c r="AX68" s="591"/>
      <c r="AY68" s="591"/>
      <c r="AZ68" s="591"/>
      <c r="BA68" s="591"/>
      <c r="BB68" s="591"/>
      <c r="BC68" s="591"/>
      <c r="BD68" s="591"/>
      <c r="BE68" s="591"/>
      <c r="BF68" s="591"/>
      <c r="BG68" s="591"/>
      <c r="BH68" s="591"/>
      <c r="BI68" s="592"/>
    </row>
    <row r="69" spans="1:61" s="556" customFormat="1">
      <c r="A69" s="72"/>
      <c r="B69" s="72" t="s">
        <v>59</v>
      </c>
      <c r="C69" s="72" t="s">
        <v>60</v>
      </c>
      <c r="D69" s="72">
        <v>33</v>
      </c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62"/>
      <c r="R69" s="586"/>
      <c r="S69" s="586"/>
      <c r="T69" s="586"/>
      <c r="U69" s="586"/>
      <c r="V69" s="586"/>
      <c r="W69" s="586"/>
      <c r="X69" s="586"/>
      <c r="Y69" s="586"/>
      <c r="Z69" s="586"/>
      <c r="AA69" s="586"/>
      <c r="AB69" s="586"/>
      <c r="AC69" s="586"/>
      <c r="AD69" s="586"/>
      <c r="AE69" s="586"/>
      <c r="AF69" s="586"/>
      <c r="AG69" s="586"/>
      <c r="AH69" s="586"/>
      <c r="AI69" s="586"/>
      <c r="AJ69" s="586"/>
      <c r="AK69" s="586"/>
      <c r="AL69" s="586"/>
      <c r="AM69" s="586"/>
      <c r="AN69" s="586"/>
      <c r="AO69" s="586"/>
      <c r="AP69" s="586"/>
      <c r="AQ69" s="586"/>
      <c r="AR69" s="586"/>
      <c r="AS69" s="586"/>
      <c r="AT69" s="586"/>
      <c r="AU69" s="586"/>
      <c r="AV69" s="586"/>
      <c r="AW69" s="586"/>
      <c r="AX69" s="586"/>
      <c r="AY69" s="586"/>
      <c r="AZ69" s="586"/>
      <c r="BA69" s="586"/>
      <c r="BB69" s="586"/>
      <c r="BC69" s="586"/>
      <c r="BD69" s="586"/>
      <c r="BE69" s="586"/>
      <c r="BF69" s="586"/>
      <c r="BG69" s="586"/>
      <c r="BH69" s="588"/>
    </row>
    <row r="70" spans="1:61" s="556" customFormat="1">
      <c r="A70" s="72"/>
      <c r="B70" s="72"/>
      <c r="C70" s="72"/>
      <c r="D70" s="72"/>
      <c r="E70" s="574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62"/>
      <c r="S70" s="586"/>
      <c r="T70" s="586"/>
      <c r="U70" s="586"/>
      <c r="V70" s="586"/>
      <c r="W70" s="586"/>
      <c r="X70" s="586"/>
      <c r="Y70" s="586"/>
      <c r="Z70" s="586"/>
      <c r="AA70" s="586"/>
      <c r="AB70" s="586"/>
      <c r="AC70" s="586"/>
      <c r="AD70" s="586"/>
      <c r="AE70" s="586"/>
      <c r="AF70" s="586"/>
      <c r="AG70" s="586"/>
      <c r="AH70" s="586"/>
      <c r="AI70" s="586"/>
      <c r="AJ70" s="586"/>
      <c r="AK70" s="586"/>
      <c r="AL70" s="586"/>
      <c r="AM70" s="586"/>
      <c r="AN70" s="586"/>
      <c r="AO70" s="586"/>
      <c r="AP70" s="586"/>
      <c r="AQ70" s="586"/>
      <c r="AR70" s="586"/>
      <c r="AS70" s="586"/>
      <c r="AT70" s="586"/>
      <c r="AU70" s="586"/>
      <c r="AV70" s="586"/>
      <c r="AW70" s="586"/>
      <c r="AX70" s="586"/>
      <c r="AY70" s="586"/>
      <c r="AZ70" s="586"/>
      <c r="BA70" s="586"/>
      <c r="BB70" s="586"/>
      <c r="BC70" s="586"/>
      <c r="BD70" s="586"/>
      <c r="BE70" s="586"/>
      <c r="BF70" s="586"/>
      <c r="BG70" s="586"/>
      <c r="BH70" s="586"/>
      <c r="BI70" s="588"/>
    </row>
    <row r="71" spans="1:61" s="72" customFormat="1">
      <c r="A71" s="72" t="s">
        <v>61</v>
      </c>
      <c r="B71" s="72" t="s">
        <v>62</v>
      </c>
      <c r="C71" s="72" t="s">
        <v>63</v>
      </c>
      <c r="D71" s="72">
        <v>24</v>
      </c>
      <c r="E71" s="574"/>
      <c r="R71" s="62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  <c r="AE71" s="130"/>
      <c r="AF71" s="130"/>
      <c r="AG71" s="130"/>
      <c r="AH71" s="130"/>
      <c r="AI71" s="130"/>
      <c r="AJ71" s="130"/>
      <c r="AK71" s="130"/>
      <c r="AL71" s="130"/>
      <c r="AM71" s="130"/>
      <c r="AN71" s="130"/>
      <c r="AO71" s="130"/>
      <c r="AP71" s="130"/>
      <c r="AQ71" s="130"/>
      <c r="AR71" s="130"/>
      <c r="AS71" s="130"/>
      <c r="AT71" s="130"/>
      <c r="AU71" s="130"/>
      <c r="AV71" s="130"/>
      <c r="AW71" s="130"/>
      <c r="AX71" s="130"/>
      <c r="AY71" s="130"/>
      <c r="AZ71" s="130"/>
      <c r="BA71" s="130"/>
      <c r="BB71" s="130"/>
      <c r="BC71" s="130"/>
      <c r="BD71" s="130"/>
      <c r="BE71" s="130"/>
      <c r="BF71" s="130"/>
      <c r="BG71" s="130"/>
      <c r="BH71" s="130"/>
      <c r="BI71" s="131"/>
    </row>
    <row r="72" spans="1:61" s="556" customFormat="1">
      <c r="A72" s="72" t="s">
        <v>64</v>
      </c>
      <c r="B72" s="72">
        <v>4236</v>
      </c>
      <c r="C72" s="72" t="s">
        <v>65</v>
      </c>
      <c r="D72" s="72">
        <v>24</v>
      </c>
      <c r="E72" s="574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62"/>
      <c r="S72" s="586"/>
      <c r="T72" s="586"/>
      <c r="U72" s="586"/>
      <c r="V72" s="586"/>
      <c r="W72" s="586"/>
      <c r="X72" s="586"/>
      <c r="Y72" s="586"/>
      <c r="Z72" s="586"/>
      <c r="AA72" s="586"/>
      <c r="AB72" s="586"/>
      <c r="AC72" s="586"/>
      <c r="AD72" s="586"/>
      <c r="AE72" s="586"/>
      <c r="AF72" s="586"/>
      <c r="AG72" s="586"/>
      <c r="AH72" s="586"/>
      <c r="AI72" s="586"/>
      <c r="AJ72" s="586"/>
      <c r="AK72" s="586"/>
      <c r="AL72" s="586"/>
      <c r="AM72" s="586"/>
      <c r="AN72" s="586"/>
      <c r="AO72" s="586"/>
      <c r="AP72" s="586"/>
      <c r="AQ72" s="586"/>
      <c r="AR72" s="586"/>
      <c r="AS72" s="586"/>
      <c r="AT72" s="586"/>
      <c r="AU72" s="586"/>
      <c r="AV72" s="586"/>
      <c r="AW72" s="586"/>
      <c r="AX72" s="586"/>
      <c r="AY72" s="586"/>
      <c r="AZ72" s="586"/>
      <c r="BA72" s="586"/>
      <c r="BB72" s="586"/>
      <c r="BC72" s="586"/>
      <c r="BD72" s="586"/>
      <c r="BE72" s="586"/>
      <c r="BF72" s="586"/>
      <c r="BG72" s="586"/>
      <c r="BH72" s="586"/>
      <c r="BI72" s="588"/>
    </row>
    <row r="73" spans="1:61" s="556" customFormat="1">
      <c r="A73" s="72"/>
      <c r="B73" s="72"/>
      <c r="C73" s="72" t="s">
        <v>11</v>
      </c>
      <c r="D73" s="72">
        <f>SUM(D71:D72)</f>
        <v>48</v>
      </c>
      <c r="E73" s="574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62"/>
      <c r="S73" s="586"/>
      <c r="T73" s="586"/>
      <c r="U73" s="586"/>
      <c r="V73" s="586"/>
      <c r="W73" s="586"/>
      <c r="X73" s="586"/>
      <c r="Y73" s="586"/>
      <c r="Z73" s="586"/>
      <c r="AA73" s="586"/>
      <c r="AB73" s="586"/>
      <c r="AC73" s="586"/>
      <c r="AD73" s="586"/>
      <c r="AE73" s="586"/>
      <c r="AF73" s="586"/>
      <c r="AG73" s="586"/>
      <c r="AH73" s="586"/>
      <c r="AI73" s="586"/>
      <c r="AJ73" s="586"/>
      <c r="AK73" s="586"/>
      <c r="AL73" s="586"/>
      <c r="AM73" s="586"/>
      <c r="AN73" s="586"/>
      <c r="AO73" s="586"/>
      <c r="AP73" s="586"/>
      <c r="AQ73" s="586"/>
      <c r="AR73" s="586"/>
      <c r="AS73" s="586"/>
      <c r="AT73" s="586"/>
      <c r="AU73" s="586"/>
      <c r="AV73" s="586"/>
      <c r="AW73" s="586"/>
      <c r="AX73" s="586"/>
      <c r="AY73" s="586"/>
      <c r="AZ73" s="586"/>
      <c r="BA73" s="586"/>
      <c r="BB73" s="586"/>
      <c r="BC73" s="586"/>
      <c r="BD73" s="586"/>
      <c r="BE73" s="586"/>
      <c r="BF73" s="586"/>
      <c r="BG73" s="586"/>
      <c r="BH73" s="586"/>
      <c r="BI73" s="588"/>
    </row>
    <row r="74" spans="1:61" s="556" customFormat="1">
      <c r="A74" s="72"/>
      <c r="B74" s="72"/>
      <c r="C74" s="72" t="s">
        <v>56</v>
      </c>
      <c r="D74" s="575">
        <f>D73/D57</f>
        <v>0.146341463414634</v>
      </c>
      <c r="E74" s="574">
        <f>D74*J53</f>
        <v>3382.4195121951202</v>
      </c>
      <c r="F74" s="72">
        <f>D74*F53</f>
        <v>3283.9024390243899</v>
      </c>
      <c r="G74" s="72"/>
      <c r="H74" s="72">
        <f>D74*H53</f>
        <v>3382.4195121951202</v>
      </c>
      <c r="I74" s="72"/>
      <c r="J74" s="72"/>
      <c r="K74" s="72"/>
      <c r="L74" s="72"/>
      <c r="M74" s="72"/>
      <c r="N74" s="72"/>
      <c r="O74" s="72"/>
      <c r="P74" s="72"/>
      <c r="Q74" s="72"/>
      <c r="R74" s="62"/>
      <c r="S74" s="586"/>
      <c r="T74" s="586"/>
      <c r="U74" s="586"/>
      <c r="V74" s="586"/>
      <c r="W74" s="586"/>
      <c r="X74" s="586"/>
      <c r="Y74" s="586"/>
      <c r="Z74" s="586"/>
      <c r="AA74" s="586"/>
      <c r="AB74" s="586"/>
      <c r="AC74" s="586"/>
      <c r="AD74" s="586"/>
      <c r="AE74" s="586"/>
      <c r="AF74" s="586"/>
      <c r="AG74" s="586"/>
      <c r="AH74" s="586"/>
      <c r="AI74" s="586"/>
      <c r="AJ74" s="586"/>
      <c r="AK74" s="586"/>
      <c r="AL74" s="586"/>
      <c r="AM74" s="586"/>
      <c r="AN74" s="586"/>
      <c r="AO74" s="586"/>
      <c r="AP74" s="586"/>
      <c r="AQ74" s="586"/>
      <c r="AR74" s="586"/>
      <c r="AS74" s="586"/>
      <c r="AT74" s="586"/>
      <c r="AU74" s="586"/>
      <c r="AV74" s="586"/>
      <c r="AW74" s="586"/>
      <c r="AX74" s="586"/>
      <c r="AY74" s="586"/>
      <c r="AZ74" s="586"/>
      <c r="BA74" s="586"/>
      <c r="BB74" s="586"/>
      <c r="BC74" s="586"/>
      <c r="BD74" s="586"/>
      <c r="BE74" s="586"/>
      <c r="BF74" s="586"/>
      <c r="BG74" s="586"/>
      <c r="BH74" s="586"/>
      <c r="BI74" s="588"/>
    </row>
    <row r="75" spans="1:61" s="556" customFormat="1">
      <c r="A75" s="72"/>
      <c r="B75" s="72"/>
      <c r="C75" s="72"/>
      <c r="D75" s="72"/>
      <c r="E75" s="574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62"/>
      <c r="S75" s="586"/>
      <c r="T75" s="586"/>
      <c r="U75" s="586"/>
      <c r="V75" s="586"/>
      <c r="W75" s="586"/>
      <c r="X75" s="586"/>
      <c r="Y75" s="586"/>
      <c r="Z75" s="586"/>
      <c r="AA75" s="586"/>
      <c r="AB75" s="586"/>
      <c r="AC75" s="586"/>
      <c r="AD75" s="586"/>
      <c r="AE75" s="586"/>
      <c r="AF75" s="586"/>
      <c r="AG75" s="586"/>
      <c r="AH75" s="586"/>
      <c r="AI75" s="586"/>
      <c r="AJ75" s="586"/>
      <c r="AK75" s="586"/>
      <c r="AL75" s="586"/>
      <c r="AM75" s="586"/>
      <c r="AN75" s="586"/>
      <c r="AO75" s="586"/>
      <c r="AP75" s="586"/>
      <c r="AQ75" s="586"/>
      <c r="AR75" s="586"/>
      <c r="AS75" s="586"/>
      <c r="AT75" s="586"/>
      <c r="AU75" s="586"/>
      <c r="AV75" s="586"/>
      <c r="AW75" s="586"/>
      <c r="AX75" s="586"/>
      <c r="AY75" s="586"/>
      <c r="AZ75" s="586"/>
      <c r="BA75" s="586"/>
      <c r="BB75" s="586"/>
      <c r="BC75" s="586"/>
      <c r="BD75" s="586"/>
      <c r="BE75" s="586"/>
      <c r="BF75" s="586"/>
      <c r="BG75" s="586"/>
      <c r="BH75" s="586"/>
      <c r="BI75" s="588"/>
    </row>
    <row r="76" spans="1:61" s="72" customFormat="1">
      <c r="A76" s="72" t="s">
        <v>66</v>
      </c>
      <c r="B76" s="72" t="s">
        <v>67</v>
      </c>
      <c r="C76" s="72" t="s">
        <v>68</v>
      </c>
      <c r="D76" s="72">
        <v>33</v>
      </c>
      <c r="E76" s="574"/>
      <c r="R76" s="62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F76" s="130"/>
      <c r="AG76" s="130"/>
      <c r="AH76" s="130"/>
      <c r="AI76" s="130"/>
      <c r="AJ76" s="130"/>
      <c r="AK76" s="130"/>
      <c r="AL76" s="130"/>
      <c r="AM76" s="130"/>
      <c r="AN76" s="130"/>
      <c r="AO76" s="130"/>
      <c r="AP76" s="130"/>
      <c r="AQ76" s="130"/>
      <c r="AR76" s="130"/>
      <c r="AS76" s="130"/>
      <c r="AT76" s="130"/>
      <c r="AU76" s="130"/>
      <c r="AV76" s="130"/>
      <c r="AW76" s="130"/>
      <c r="AX76" s="130"/>
      <c r="AY76" s="130"/>
      <c r="AZ76" s="130"/>
      <c r="BA76" s="130"/>
      <c r="BB76" s="130"/>
      <c r="BC76" s="130"/>
      <c r="BD76" s="130"/>
      <c r="BE76" s="130"/>
      <c r="BF76" s="130"/>
      <c r="BG76" s="130"/>
      <c r="BH76" s="130"/>
      <c r="BI76" s="131"/>
    </row>
    <row r="77" spans="1:61" s="556" customFormat="1">
      <c r="A77" s="72"/>
      <c r="B77" s="72">
        <v>4211</v>
      </c>
      <c r="C77" s="72" t="s">
        <v>69</v>
      </c>
      <c r="D77" s="72">
        <v>27</v>
      </c>
      <c r="E77" s="574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62"/>
      <c r="S77" s="586"/>
      <c r="T77" s="586"/>
      <c r="U77" s="586"/>
      <c r="V77" s="586"/>
      <c r="W77" s="586"/>
      <c r="X77" s="586"/>
      <c r="Y77" s="586"/>
      <c r="Z77" s="586"/>
      <c r="AA77" s="586"/>
      <c r="AB77" s="586"/>
      <c r="AC77" s="586"/>
      <c r="AD77" s="586"/>
      <c r="AE77" s="586"/>
      <c r="AF77" s="586"/>
      <c r="AG77" s="586"/>
      <c r="AH77" s="586"/>
      <c r="AI77" s="586"/>
      <c r="AJ77" s="586"/>
      <c r="AK77" s="586"/>
      <c r="AL77" s="586"/>
      <c r="AM77" s="586"/>
      <c r="AN77" s="586"/>
      <c r="AO77" s="586"/>
      <c r="AP77" s="586"/>
      <c r="AQ77" s="586"/>
      <c r="AR77" s="586"/>
      <c r="AS77" s="586"/>
      <c r="AT77" s="586"/>
      <c r="AU77" s="586"/>
      <c r="AV77" s="586"/>
      <c r="AW77" s="586"/>
      <c r="AX77" s="586"/>
      <c r="AY77" s="586"/>
      <c r="AZ77" s="586"/>
      <c r="BA77" s="586"/>
      <c r="BB77" s="586"/>
      <c r="BC77" s="586"/>
      <c r="BD77" s="586"/>
      <c r="BE77" s="586"/>
      <c r="BF77" s="586"/>
      <c r="BG77" s="586"/>
      <c r="BH77" s="586"/>
      <c r="BI77" s="588"/>
    </row>
    <row r="78" spans="1:61" s="556" customFormat="1">
      <c r="A78" s="72"/>
      <c r="B78" s="72" t="s">
        <v>70</v>
      </c>
      <c r="C78" s="72" t="s">
        <v>11</v>
      </c>
      <c r="D78" s="72">
        <f>SUM(D76:D77)</f>
        <v>60</v>
      </c>
      <c r="E78" s="574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62"/>
      <c r="S78" s="586"/>
      <c r="T78" s="586"/>
      <c r="U78" s="586"/>
      <c r="V78" s="586"/>
      <c r="W78" s="586"/>
      <c r="X78" s="586"/>
      <c r="Y78" s="586"/>
      <c r="Z78" s="586"/>
      <c r="AA78" s="586"/>
      <c r="AB78" s="586"/>
      <c r="AC78" s="586"/>
      <c r="AD78" s="586"/>
      <c r="AE78" s="586"/>
      <c r="AF78" s="586"/>
      <c r="AG78" s="586"/>
      <c r="AH78" s="586"/>
      <c r="AI78" s="586"/>
      <c r="AJ78" s="586"/>
      <c r="AK78" s="586"/>
      <c r="AL78" s="586"/>
      <c r="AM78" s="586"/>
      <c r="AN78" s="586"/>
      <c r="AO78" s="586"/>
      <c r="AP78" s="586"/>
      <c r="AQ78" s="586"/>
      <c r="AR78" s="586"/>
      <c r="AS78" s="586"/>
      <c r="AT78" s="586"/>
      <c r="AU78" s="586"/>
      <c r="AV78" s="586"/>
      <c r="AW78" s="586"/>
      <c r="AX78" s="586"/>
      <c r="AY78" s="586"/>
      <c r="AZ78" s="586"/>
      <c r="BA78" s="586"/>
      <c r="BB78" s="586"/>
      <c r="BC78" s="586"/>
      <c r="BD78" s="586"/>
      <c r="BE78" s="586"/>
      <c r="BF78" s="586"/>
      <c r="BG78" s="586"/>
      <c r="BH78" s="586"/>
      <c r="BI78" s="588"/>
    </row>
    <row r="79" spans="1:61" s="556" customFormat="1">
      <c r="A79" s="72"/>
      <c r="B79" s="72"/>
      <c r="C79" s="72" t="s">
        <v>56</v>
      </c>
      <c r="D79" s="575">
        <f>D78/D57</f>
        <v>0.18292682926829301</v>
      </c>
      <c r="E79" s="574">
        <f>J53*D79</f>
        <v>4228.0243902439097</v>
      </c>
      <c r="F79" s="72">
        <f>D79*F53</f>
        <v>4104.8780487804997</v>
      </c>
      <c r="G79" s="72"/>
      <c r="H79" s="72">
        <f>D79*H53</f>
        <v>4228.0243902439097</v>
      </c>
      <c r="I79" s="72"/>
      <c r="J79" s="72"/>
      <c r="K79" s="72"/>
      <c r="L79" s="72"/>
      <c r="M79" s="72"/>
      <c r="N79" s="72"/>
      <c r="O79" s="72"/>
      <c r="P79" s="72"/>
      <c r="Q79" s="72"/>
      <c r="R79" s="62"/>
      <c r="S79" s="586"/>
      <c r="T79" s="586"/>
      <c r="U79" s="586"/>
      <c r="V79" s="586"/>
      <c r="W79" s="586"/>
      <c r="X79" s="586"/>
      <c r="Y79" s="586"/>
      <c r="Z79" s="586"/>
      <c r="AA79" s="586"/>
      <c r="AB79" s="586"/>
      <c r="AC79" s="586"/>
      <c r="AD79" s="586"/>
      <c r="AE79" s="586"/>
      <c r="AF79" s="586"/>
      <c r="AG79" s="586"/>
      <c r="AH79" s="586"/>
      <c r="AI79" s="586"/>
      <c r="AJ79" s="586"/>
      <c r="AK79" s="586"/>
      <c r="AL79" s="586"/>
      <c r="AM79" s="586"/>
      <c r="AN79" s="586"/>
      <c r="AO79" s="586"/>
      <c r="AP79" s="586"/>
      <c r="AQ79" s="586"/>
      <c r="AR79" s="586"/>
      <c r="AS79" s="586"/>
      <c r="AT79" s="586"/>
      <c r="AU79" s="586"/>
      <c r="AV79" s="586"/>
      <c r="AW79" s="586"/>
      <c r="AX79" s="586"/>
      <c r="AY79" s="586"/>
      <c r="AZ79" s="586"/>
      <c r="BA79" s="586"/>
      <c r="BB79" s="586"/>
      <c r="BC79" s="586"/>
      <c r="BD79" s="586"/>
      <c r="BE79" s="586"/>
      <c r="BF79" s="586"/>
      <c r="BG79" s="586"/>
      <c r="BH79" s="586"/>
      <c r="BI79" s="588"/>
    </row>
    <row r="80" spans="1:61" s="556" customFormat="1">
      <c r="A80" s="72"/>
      <c r="B80" s="72"/>
      <c r="C80" s="72"/>
      <c r="D80" s="72"/>
      <c r="E80" s="574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62"/>
      <c r="S80" s="586"/>
      <c r="T80" s="586"/>
      <c r="U80" s="586"/>
      <c r="V80" s="586"/>
      <c r="W80" s="586"/>
      <c r="X80" s="586"/>
      <c r="Y80" s="586"/>
      <c r="Z80" s="586"/>
      <c r="AA80" s="586"/>
      <c r="AB80" s="586"/>
      <c r="AC80" s="586"/>
      <c r="AD80" s="586"/>
      <c r="AE80" s="586"/>
      <c r="AF80" s="586"/>
      <c r="AG80" s="586"/>
      <c r="AH80" s="586"/>
      <c r="AI80" s="586"/>
      <c r="AJ80" s="586"/>
      <c r="AK80" s="586"/>
      <c r="AL80" s="586"/>
      <c r="AM80" s="586"/>
      <c r="AN80" s="586"/>
      <c r="AO80" s="586"/>
      <c r="AP80" s="586"/>
      <c r="AQ80" s="586"/>
      <c r="AR80" s="586"/>
      <c r="AS80" s="586"/>
      <c r="AT80" s="586"/>
      <c r="AU80" s="586"/>
      <c r="AV80" s="586"/>
      <c r="AW80" s="586"/>
      <c r="AX80" s="586"/>
      <c r="AY80" s="586"/>
      <c r="AZ80" s="586"/>
      <c r="BA80" s="586"/>
      <c r="BB80" s="586"/>
      <c r="BC80" s="586"/>
      <c r="BD80" s="586"/>
      <c r="BE80" s="586"/>
      <c r="BF80" s="586"/>
      <c r="BG80" s="586"/>
      <c r="BH80" s="586"/>
      <c r="BI80" s="588"/>
    </row>
    <row r="81" spans="1:61" s="556" customFormat="1">
      <c r="A81" s="72" t="s">
        <v>71</v>
      </c>
      <c r="B81" s="72" t="s">
        <v>72</v>
      </c>
      <c r="C81" s="72" t="s">
        <v>73</v>
      </c>
      <c r="D81" s="72">
        <v>40</v>
      </c>
      <c r="E81" s="574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62"/>
      <c r="S81" s="586"/>
      <c r="T81" s="586"/>
      <c r="U81" s="586"/>
      <c r="V81" s="586"/>
      <c r="W81" s="586"/>
      <c r="X81" s="586"/>
      <c r="Y81" s="586"/>
      <c r="Z81" s="586"/>
      <c r="AA81" s="586"/>
      <c r="AB81" s="586"/>
      <c r="AC81" s="586"/>
      <c r="AD81" s="586"/>
      <c r="AE81" s="586"/>
      <c r="AF81" s="586"/>
      <c r="AG81" s="586"/>
      <c r="AH81" s="586"/>
      <c r="AI81" s="586"/>
      <c r="AJ81" s="586"/>
      <c r="AK81" s="586"/>
      <c r="AL81" s="586"/>
      <c r="AM81" s="586"/>
      <c r="AN81" s="586"/>
      <c r="AO81" s="586"/>
      <c r="AP81" s="586"/>
      <c r="AQ81" s="586"/>
      <c r="AR81" s="586"/>
      <c r="AS81" s="586"/>
      <c r="AT81" s="586"/>
      <c r="AU81" s="586"/>
      <c r="AV81" s="586"/>
      <c r="AW81" s="586"/>
      <c r="AX81" s="586"/>
      <c r="AY81" s="586"/>
      <c r="AZ81" s="586"/>
      <c r="BA81" s="586"/>
      <c r="BB81" s="586"/>
      <c r="BC81" s="586"/>
      <c r="BD81" s="586"/>
      <c r="BE81" s="586"/>
      <c r="BF81" s="586"/>
      <c r="BG81" s="586"/>
      <c r="BH81" s="586"/>
      <c r="BI81" s="588"/>
    </row>
    <row r="82" spans="1:61" s="556" customFormat="1">
      <c r="A82" s="589" t="s">
        <v>74</v>
      </c>
      <c r="B82" s="72">
        <v>4047</v>
      </c>
      <c r="C82" s="72" t="s">
        <v>11</v>
      </c>
      <c r="D82" s="72">
        <f>SUM(D81:D81)</f>
        <v>40</v>
      </c>
      <c r="E82" s="574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62"/>
      <c r="S82" s="586"/>
      <c r="T82" s="586"/>
      <c r="U82" s="586"/>
      <c r="V82" s="586"/>
      <c r="W82" s="586"/>
      <c r="X82" s="586"/>
      <c r="Y82" s="586"/>
      <c r="Z82" s="586"/>
      <c r="AA82" s="586"/>
      <c r="AB82" s="586"/>
      <c r="AC82" s="586"/>
      <c r="AD82" s="586"/>
      <c r="AE82" s="586"/>
      <c r="AF82" s="586"/>
      <c r="AG82" s="586"/>
      <c r="AH82" s="586"/>
      <c r="AI82" s="586"/>
      <c r="AJ82" s="586"/>
      <c r="AK82" s="586"/>
      <c r="AL82" s="586"/>
      <c r="AM82" s="586"/>
      <c r="AN82" s="586"/>
      <c r="AO82" s="586"/>
      <c r="AP82" s="586"/>
      <c r="AQ82" s="586"/>
      <c r="AR82" s="586"/>
      <c r="AS82" s="586"/>
      <c r="AT82" s="586"/>
      <c r="AU82" s="586"/>
      <c r="AV82" s="586"/>
      <c r="AW82" s="586"/>
      <c r="AX82" s="586"/>
      <c r="AY82" s="586"/>
      <c r="AZ82" s="586"/>
      <c r="BA82" s="586"/>
      <c r="BB82" s="586"/>
      <c r="BC82" s="586"/>
      <c r="BD82" s="586"/>
      <c r="BE82" s="586"/>
      <c r="BF82" s="586"/>
      <c r="BG82" s="586"/>
      <c r="BH82" s="586"/>
      <c r="BI82" s="588"/>
    </row>
    <row r="83" spans="1:61" s="72" customFormat="1">
      <c r="C83" s="72" t="s">
        <v>56</v>
      </c>
      <c r="D83" s="575">
        <f>D82/D57</f>
        <v>0.12195121951219499</v>
      </c>
      <c r="E83" s="574">
        <f>J53*D83</f>
        <v>2818.6829268292699</v>
      </c>
      <c r="F83" s="72">
        <f>D83*F53</f>
        <v>2736.5853658536598</v>
      </c>
      <c r="H83" s="72">
        <f>D83*H53</f>
        <v>2818.6829268292699</v>
      </c>
      <c r="R83" s="62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  <c r="AG83" s="130"/>
      <c r="AH83" s="130"/>
      <c r="AI83" s="130"/>
      <c r="AJ83" s="130"/>
      <c r="AK83" s="130"/>
      <c r="AL83" s="130"/>
      <c r="AM83" s="130"/>
      <c r="AN83" s="130"/>
      <c r="AO83" s="130"/>
      <c r="AP83" s="130"/>
      <c r="AQ83" s="130"/>
      <c r="AR83" s="130"/>
      <c r="AS83" s="130"/>
      <c r="AT83" s="130"/>
      <c r="AU83" s="130"/>
      <c r="AV83" s="130"/>
      <c r="AW83" s="130"/>
      <c r="AX83" s="130"/>
      <c r="AY83" s="130"/>
      <c r="AZ83" s="130"/>
      <c r="BA83" s="130"/>
      <c r="BB83" s="130"/>
      <c r="BC83" s="130"/>
      <c r="BD83" s="130"/>
      <c r="BE83" s="130"/>
      <c r="BF83" s="130"/>
      <c r="BG83" s="130"/>
      <c r="BH83" s="130"/>
      <c r="BI83" s="131"/>
    </row>
    <row r="84" spans="1:61" s="72" customFormat="1">
      <c r="A84" s="72" t="s">
        <v>64</v>
      </c>
      <c r="B84" s="72" t="s">
        <v>75</v>
      </c>
      <c r="C84" s="72" t="s">
        <v>76</v>
      </c>
      <c r="D84" s="72">
        <v>24</v>
      </c>
      <c r="E84" s="574"/>
      <c r="R84" s="62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  <c r="AG84" s="130"/>
      <c r="AH84" s="130"/>
      <c r="AI84" s="130"/>
      <c r="AJ84" s="130"/>
      <c r="AK84" s="130"/>
      <c r="AL84" s="130"/>
      <c r="AM84" s="130"/>
      <c r="AN84" s="130"/>
      <c r="AO84" s="130"/>
      <c r="AP84" s="130"/>
      <c r="AQ84" s="130"/>
      <c r="AR84" s="130"/>
      <c r="AS84" s="130"/>
      <c r="AT84" s="130"/>
      <c r="AU84" s="130"/>
      <c r="AV84" s="130"/>
      <c r="AW84" s="130"/>
      <c r="AX84" s="130"/>
      <c r="AY84" s="130"/>
      <c r="AZ84" s="130"/>
      <c r="BA84" s="130"/>
      <c r="BB84" s="130"/>
      <c r="BC84" s="130"/>
      <c r="BD84" s="130"/>
      <c r="BE84" s="130"/>
      <c r="BF84" s="130"/>
      <c r="BG84" s="130"/>
      <c r="BH84" s="130"/>
      <c r="BI84" s="131"/>
    </row>
    <row r="85" spans="1:61" s="72" customFormat="1">
      <c r="C85" s="72" t="s">
        <v>11</v>
      </c>
      <c r="D85" s="72">
        <f>SUM(D84)</f>
        <v>24</v>
      </c>
      <c r="E85" s="574"/>
      <c r="R85" s="62"/>
      <c r="S85" s="130"/>
      <c r="T85" s="130"/>
      <c r="U85" s="130"/>
      <c r="V85" s="130"/>
      <c r="W85" s="130"/>
      <c r="X85" s="130"/>
      <c r="Y85" s="130"/>
      <c r="Z85" s="130"/>
      <c r="AA85" s="130"/>
      <c r="AB85" s="130"/>
      <c r="AC85" s="130"/>
      <c r="AD85" s="130"/>
      <c r="AE85" s="130"/>
      <c r="AF85" s="130"/>
      <c r="AG85" s="130"/>
      <c r="AH85" s="130"/>
      <c r="AI85" s="130"/>
      <c r="AJ85" s="130"/>
      <c r="AK85" s="130"/>
      <c r="AL85" s="130"/>
      <c r="AM85" s="130"/>
      <c r="AN85" s="130"/>
      <c r="AO85" s="130"/>
      <c r="AP85" s="130"/>
      <c r="AQ85" s="130"/>
      <c r="AR85" s="130"/>
      <c r="AS85" s="130"/>
      <c r="AT85" s="130"/>
      <c r="AU85" s="130"/>
      <c r="AV85" s="130"/>
      <c r="AW85" s="130"/>
      <c r="AX85" s="130"/>
      <c r="AY85" s="130"/>
      <c r="AZ85" s="130"/>
      <c r="BA85" s="130"/>
      <c r="BB85" s="130"/>
      <c r="BC85" s="130"/>
      <c r="BD85" s="130"/>
      <c r="BE85" s="130"/>
      <c r="BF85" s="130"/>
      <c r="BG85" s="130"/>
      <c r="BH85" s="130"/>
      <c r="BI85" s="131"/>
    </row>
    <row r="86" spans="1:61" s="556" customFormat="1">
      <c r="A86" s="72"/>
      <c r="B86" s="72"/>
      <c r="C86" s="72" t="s">
        <v>56</v>
      </c>
      <c r="D86" s="575">
        <f>D85/D57</f>
        <v>7.3170731707317097E-2</v>
      </c>
      <c r="E86" s="574">
        <f>D86*J53</f>
        <v>1691.2097560975601</v>
      </c>
      <c r="F86" s="72">
        <f>D86*F53</f>
        <v>1641.9512195121999</v>
      </c>
      <c r="G86" s="72"/>
      <c r="H86" s="72">
        <f>D86*H53</f>
        <v>1691.2097560975601</v>
      </c>
      <c r="I86" s="72"/>
      <c r="J86" s="72"/>
      <c r="K86" s="72"/>
      <c r="L86" s="72"/>
      <c r="M86" s="72"/>
      <c r="N86" s="72"/>
      <c r="O86" s="72"/>
      <c r="P86" s="72"/>
      <c r="Q86" s="72"/>
      <c r="R86" s="62"/>
      <c r="S86" s="586"/>
      <c r="T86" s="586"/>
      <c r="U86" s="586"/>
      <c r="V86" s="586"/>
      <c r="W86" s="586"/>
      <c r="X86" s="586"/>
      <c r="Y86" s="586"/>
      <c r="Z86" s="586"/>
      <c r="AA86" s="586"/>
      <c r="AB86" s="586"/>
      <c r="AC86" s="586"/>
      <c r="AD86" s="586"/>
      <c r="AE86" s="586"/>
      <c r="AF86" s="586"/>
      <c r="AG86" s="586"/>
      <c r="AH86" s="586"/>
      <c r="AI86" s="586"/>
      <c r="AJ86" s="586"/>
      <c r="AK86" s="586"/>
      <c r="AL86" s="586"/>
      <c r="AM86" s="586"/>
      <c r="AN86" s="586"/>
      <c r="AO86" s="586"/>
      <c r="AP86" s="586"/>
      <c r="AQ86" s="586"/>
      <c r="AR86" s="586"/>
      <c r="AS86" s="586"/>
      <c r="AT86" s="586"/>
      <c r="AU86" s="586"/>
      <c r="AV86" s="586"/>
      <c r="AW86" s="586"/>
      <c r="AX86" s="586"/>
      <c r="AY86" s="586"/>
      <c r="AZ86" s="586"/>
      <c r="BA86" s="586"/>
      <c r="BB86" s="586"/>
      <c r="BC86" s="586"/>
      <c r="BD86" s="586"/>
      <c r="BE86" s="586"/>
      <c r="BF86" s="586"/>
      <c r="BG86" s="586"/>
      <c r="BH86" s="586"/>
      <c r="BI86" s="588"/>
    </row>
    <row r="87" spans="1:61" s="556" customFormat="1">
      <c r="A87" s="72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62"/>
      <c r="S87" s="586"/>
      <c r="T87" s="586"/>
      <c r="U87" s="586"/>
      <c r="V87" s="586"/>
      <c r="W87" s="586"/>
      <c r="X87" s="586"/>
      <c r="Y87" s="586"/>
      <c r="Z87" s="586"/>
      <c r="AA87" s="586"/>
      <c r="AB87" s="586"/>
      <c r="AC87" s="586"/>
      <c r="AD87" s="586"/>
      <c r="AE87" s="586"/>
      <c r="AF87" s="586"/>
      <c r="AG87" s="586"/>
      <c r="AH87" s="586"/>
      <c r="AI87" s="586"/>
      <c r="AJ87" s="586"/>
      <c r="AK87" s="586"/>
      <c r="AL87" s="586"/>
      <c r="AM87" s="586"/>
      <c r="AN87" s="586"/>
      <c r="AO87" s="586"/>
      <c r="AP87" s="586"/>
      <c r="AQ87" s="586"/>
      <c r="AR87" s="586"/>
      <c r="AS87" s="586"/>
      <c r="AT87" s="586"/>
      <c r="AU87" s="586"/>
      <c r="AV87" s="586"/>
      <c r="AW87" s="586"/>
      <c r="AX87" s="586"/>
      <c r="AY87" s="586"/>
      <c r="AZ87" s="586"/>
      <c r="BA87" s="586"/>
      <c r="BB87" s="586"/>
      <c r="BC87" s="586"/>
      <c r="BD87" s="586"/>
      <c r="BE87" s="586"/>
      <c r="BF87" s="586"/>
      <c r="BG87" s="586"/>
      <c r="BH87" s="586"/>
      <c r="BI87" s="588"/>
    </row>
    <row r="88" spans="1:61" s="556" customFormat="1">
      <c r="A88" s="72"/>
      <c r="B88" s="72" t="s">
        <v>77</v>
      </c>
      <c r="C88" s="72" t="s">
        <v>78</v>
      </c>
      <c r="D88" s="72">
        <v>33</v>
      </c>
      <c r="E88" s="574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62"/>
      <c r="S88" s="586"/>
      <c r="T88" s="586"/>
      <c r="U88" s="586"/>
      <c r="V88" s="586"/>
      <c r="W88" s="586"/>
      <c r="X88" s="586"/>
      <c r="Y88" s="586"/>
      <c r="Z88" s="586"/>
      <c r="AA88" s="586"/>
      <c r="AB88" s="586"/>
      <c r="AC88" s="586"/>
      <c r="AD88" s="586"/>
      <c r="AE88" s="586"/>
      <c r="AF88" s="586"/>
      <c r="AG88" s="586"/>
      <c r="AH88" s="586"/>
      <c r="AI88" s="586"/>
      <c r="AJ88" s="586"/>
      <c r="AK88" s="586"/>
      <c r="AL88" s="586"/>
      <c r="AM88" s="586"/>
      <c r="AN88" s="586"/>
      <c r="AO88" s="586"/>
      <c r="AP88" s="586"/>
      <c r="AQ88" s="586"/>
      <c r="AR88" s="586"/>
      <c r="AS88" s="586"/>
      <c r="AT88" s="586"/>
      <c r="AU88" s="586"/>
      <c r="AV88" s="586"/>
      <c r="AW88" s="586"/>
      <c r="AX88" s="586"/>
      <c r="AY88" s="586"/>
      <c r="AZ88" s="586"/>
      <c r="BA88" s="586"/>
      <c r="BB88" s="586"/>
      <c r="BC88" s="586"/>
      <c r="BD88" s="586"/>
      <c r="BE88" s="586"/>
      <c r="BF88" s="586"/>
      <c r="BG88" s="586"/>
      <c r="BH88" s="586"/>
      <c r="BI88" s="588"/>
    </row>
    <row r="89" spans="1:61" s="556" customFormat="1">
      <c r="A89" s="72"/>
      <c r="B89" s="72"/>
      <c r="C89" s="72"/>
      <c r="D89" s="72"/>
      <c r="E89" s="574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62"/>
      <c r="S89" s="586"/>
      <c r="T89" s="586"/>
      <c r="U89" s="586"/>
      <c r="V89" s="586"/>
      <c r="W89" s="586"/>
      <c r="X89" s="586"/>
      <c r="Y89" s="586"/>
      <c r="Z89" s="586"/>
      <c r="AA89" s="586"/>
      <c r="AB89" s="586"/>
      <c r="AC89" s="586"/>
      <c r="AD89" s="586"/>
      <c r="AE89" s="586"/>
      <c r="AF89" s="586"/>
      <c r="AG89" s="586"/>
      <c r="AH89" s="586"/>
      <c r="AI89" s="586"/>
      <c r="AJ89" s="586"/>
      <c r="AK89" s="586"/>
      <c r="AL89" s="586"/>
      <c r="AM89" s="586"/>
      <c r="AN89" s="586"/>
      <c r="AO89" s="586"/>
      <c r="AP89" s="586"/>
      <c r="AQ89" s="586"/>
      <c r="AR89" s="586"/>
      <c r="AS89" s="586"/>
      <c r="AT89" s="586"/>
      <c r="AU89" s="586"/>
      <c r="AV89" s="586"/>
      <c r="AW89" s="586"/>
      <c r="AX89" s="586"/>
      <c r="AY89" s="586"/>
      <c r="AZ89" s="586"/>
      <c r="BA89" s="586"/>
      <c r="BB89" s="586"/>
      <c r="BC89" s="586"/>
      <c r="BD89" s="586"/>
      <c r="BE89" s="586"/>
      <c r="BF89" s="586"/>
      <c r="BG89" s="586"/>
      <c r="BH89" s="586"/>
      <c r="BI89" s="588"/>
    </row>
    <row r="90" spans="1:61" s="556" customFormat="1">
      <c r="A90" s="72" t="s">
        <v>71</v>
      </c>
      <c r="B90" s="72" t="s">
        <v>79</v>
      </c>
      <c r="C90" s="72" t="s">
        <v>80</v>
      </c>
      <c r="D90" s="72">
        <v>24</v>
      </c>
      <c r="E90" s="574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62"/>
      <c r="S90" s="586"/>
      <c r="T90" s="586"/>
      <c r="U90" s="586"/>
      <c r="V90" s="586"/>
      <c r="W90" s="586"/>
      <c r="X90" s="586"/>
      <c r="Y90" s="586"/>
      <c r="Z90" s="586"/>
      <c r="AA90" s="586"/>
      <c r="AB90" s="586"/>
      <c r="AC90" s="586"/>
      <c r="AD90" s="586"/>
      <c r="AE90" s="586"/>
      <c r="AF90" s="586"/>
      <c r="AG90" s="586"/>
      <c r="AH90" s="586"/>
      <c r="AI90" s="586"/>
      <c r="AJ90" s="586"/>
      <c r="AK90" s="586"/>
      <c r="AL90" s="586"/>
      <c r="AM90" s="586"/>
      <c r="AN90" s="586"/>
      <c r="AO90" s="586"/>
      <c r="AP90" s="586"/>
      <c r="AQ90" s="586"/>
      <c r="AR90" s="586"/>
      <c r="AS90" s="586"/>
      <c r="AT90" s="586"/>
      <c r="AU90" s="586"/>
      <c r="AV90" s="586"/>
      <c r="AW90" s="586"/>
      <c r="AX90" s="586"/>
      <c r="AY90" s="586"/>
      <c r="AZ90" s="586"/>
      <c r="BA90" s="586"/>
      <c r="BB90" s="586"/>
      <c r="BC90" s="586"/>
      <c r="BD90" s="586"/>
      <c r="BE90" s="586"/>
      <c r="BF90" s="586"/>
      <c r="BG90" s="586"/>
      <c r="BH90" s="586"/>
      <c r="BI90" s="588"/>
    </row>
    <row r="91" spans="1:61" s="72" customFormat="1">
      <c r="C91" s="72" t="s">
        <v>81</v>
      </c>
      <c r="D91" s="72">
        <v>33</v>
      </c>
      <c r="E91" s="574"/>
      <c r="R91" s="62"/>
      <c r="S91" s="130"/>
      <c r="T91" s="130"/>
      <c r="U91" s="130"/>
      <c r="V91" s="130"/>
      <c r="W91" s="130"/>
      <c r="X91" s="130"/>
      <c r="Y91" s="130"/>
      <c r="Z91" s="130"/>
      <c r="AA91" s="130"/>
      <c r="AB91" s="130"/>
      <c r="AC91" s="130"/>
      <c r="AD91" s="130"/>
      <c r="AE91" s="130"/>
      <c r="AF91" s="130"/>
      <c r="AG91" s="130"/>
      <c r="AH91" s="130"/>
      <c r="AI91" s="130"/>
      <c r="AJ91" s="130"/>
      <c r="AK91" s="130"/>
      <c r="AL91" s="130"/>
      <c r="AM91" s="130"/>
      <c r="AN91" s="130"/>
      <c r="AO91" s="130"/>
      <c r="AP91" s="130"/>
      <c r="AQ91" s="130"/>
      <c r="AR91" s="130"/>
      <c r="AS91" s="130"/>
      <c r="AT91" s="130"/>
      <c r="AU91" s="130"/>
      <c r="AV91" s="130"/>
      <c r="AW91" s="130"/>
      <c r="AX91" s="130"/>
      <c r="AY91" s="130"/>
      <c r="AZ91" s="130"/>
      <c r="BA91" s="130"/>
      <c r="BB91" s="130"/>
      <c r="BC91" s="130"/>
      <c r="BD91" s="130"/>
      <c r="BE91" s="130"/>
      <c r="BF91" s="130"/>
      <c r="BG91" s="130"/>
      <c r="BH91" s="130"/>
      <c r="BI91" s="131"/>
    </row>
    <row r="92" spans="1:61" s="72" customFormat="1">
      <c r="C92" s="72" t="s">
        <v>82</v>
      </c>
      <c r="D92" s="72">
        <v>33</v>
      </c>
      <c r="E92" s="574"/>
      <c r="R92" s="62"/>
      <c r="S92" s="130"/>
      <c r="T92" s="130"/>
      <c r="U92" s="130"/>
      <c r="V92" s="130"/>
      <c r="W92" s="130"/>
      <c r="X92" s="130"/>
      <c r="Y92" s="130"/>
      <c r="Z92" s="130"/>
      <c r="AA92" s="130"/>
      <c r="AB92" s="130"/>
      <c r="AC92" s="130"/>
      <c r="AD92" s="130"/>
      <c r="AE92" s="130"/>
      <c r="AF92" s="130"/>
      <c r="AG92" s="130"/>
      <c r="AH92" s="130"/>
      <c r="AI92" s="130"/>
      <c r="AJ92" s="130"/>
      <c r="AK92" s="130"/>
      <c r="AL92" s="130"/>
      <c r="AM92" s="130"/>
      <c r="AN92" s="130"/>
      <c r="AO92" s="130"/>
      <c r="AP92" s="130"/>
      <c r="AQ92" s="130"/>
      <c r="AR92" s="130"/>
      <c r="AS92" s="130"/>
      <c r="AT92" s="130"/>
      <c r="AU92" s="130"/>
      <c r="AV92" s="130"/>
      <c r="AW92" s="130"/>
      <c r="AX92" s="130"/>
      <c r="AY92" s="130"/>
      <c r="AZ92" s="130"/>
      <c r="BA92" s="130"/>
      <c r="BB92" s="130"/>
      <c r="BC92" s="130"/>
      <c r="BD92" s="130"/>
      <c r="BE92" s="130"/>
      <c r="BF92" s="130"/>
      <c r="BG92" s="130"/>
      <c r="BH92" s="130"/>
      <c r="BI92" s="131"/>
    </row>
    <row r="93" spans="1:61" s="72" customFormat="1">
      <c r="D93" s="72">
        <f>SUM(D90:D92)</f>
        <v>90</v>
      </c>
      <c r="R93" s="62"/>
      <c r="S93" s="130"/>
      <c r="T93" s="130"/>
      <c r="U93" s="130"/>
      <c r="V93" s="130"/>
      <c r="W93" s="130"/>
      <c r="X93" s="130"/>
      <c r="Y93" s="130"/>
      <c r="Z93" s="130"/>
      <c r="AA93" s="130"/>
      <c r="AB93" s="130"/>
      <c r="AC93" s="130"/>
      <c r="AD93" s="130"/>
      <c r="AE93" s="130"/>
      <c r="AF93" s="130"/>
      <c r="AG93" s="130"/>
      <c r="AH93" s="130"/>
      <c r="AI93" s="130"/>
      <c r="AJ93" s="130"/>
      <c r="AK93" s="130"/>
      <c r="AL93" s="130"/>
      <c r="AM93" s="130"/>
      <c r="AN93" s="130"/>
      <c r="AO93" s="130"/>
      <c r="AP93" s="130"/>
      <c r="AQ93" s="130"/>
      <c r="AR93" s="130"/>
      <c r="AS93" s="130"/>
      <c r="AT93" s="130"/>
      <c r="AU93" s="130"/>
      <c r="AV93" s="130"/>
      <c r="AW93" s="130"/>
      <c r="AX93" s="130"/>
      <c r="AY93" s="130"/>
      <c r="AZ93" s="130"/>
      <c r="BA93" s="130"/>
      <c r="BB93" s="130"/>
      <c r="BC93" s="130"/>
      <c r="BD93" s="130"/>
      <c r="BE93" s="130"/>
      <c r="BF93" s="130"/>
      <c r="BG93" s="130"/>
      <c r="BH93" s="130"/>
      <c r="BI93" s="131"/>
    </row>
    <row r="94" spans="1:61" s="72" customFormat="1">
      <c r="D94" s="72">
        <f>D93/D57</f>
        <v>0.27439024390243899</v>
      </c>
      <c r="F94" s="72">
        <f>D94*F53</f>
        <v>6157.3170731707296</v>
      </c>
      <c r="H94" s="72">
        <f>D94*H53</f>
        <v>6342.0365853658504</v>
      </c>
      <c r="R94" s="62"/>
      <c r="S94" s="130"/>
      <c r="T94" s="130"/>
      <c r="U94" s="130"/>
      <c r="V94" s="130"/>
      <c r="W94" s="130"/>
      <c r="X94" s="130"/>
      <c r="Y94" s="130"/>
      <c r="Z94" s="130"/>
      <c r="AA94" s="130"/>
      <c r="AB94" s="130"/>
      <c r="AC94" s="130"/>
      <c r="AD94" s="130"/>
      <c r="AE94" s="130"/>
      <c r="AF94" s="130"/>
      <c r="AG94" s="130"/>
      <c r="AH94" s="130"/>
      <c r="AI94" s="130"/>
      <c r="AJ94" s="130"/>
      <c r="AK94" s="130"/>
      <c r="AL94" s="130"/>
      <c r="AM94" s="130"/>
      <c r="AN94" s="130"/>
      <c r="AO94" s="130"/>
      <c r="AP94" s="130"/>
      <c r="AQ94" s="130"/>
      <c r="AR94" s="130"/>
      <c r="AS94" s="130"/>
      <c r="AT94" s="130"/>
      <c r="AU94" s="130"/>
      <c r="AV94" s="130"/>
      <c r="AW94" s="130"/>
      <c r="AX94" s="130"/>
      <c r="AY94" s="130"/>
      <c r="AZ94" s="130"/>
      <c r="BA94" s="130"/>
      <c r="BB94" s="130"/>
      <c r="BC94" s="130"/>
      <c r="BD94" s="130"/>
      <c r="BE94" s="130"/>
      <c r="BF94" s="130"/>
      <c r="BG94" s="130"/>
      <c r="BH94" s="130"/>
      <c r="BI94" s="131"/>
    </row>
    <row r="95" spans="1:61">
      <c r="S95" s="130"/>
      <c r="T95" s="130"/>
      <c r="U95" s="130"/>
      <c r="V95" s="130"/>
      <c r="W95" s="130"/>
      <c r="X95" s="130"/>
      <c r="Y95" s="130"/>
      <c r="Z95" s="130"/>
      <c r="AA95" s="130"/>
      <c r="AB95" s="130"/>
      <c r="AC95" s="130"/>
      <c r="AD95" s="130"/>
      <c r="AE95" s="130"/>
      <c r="AF95" s="130"/>
      <c r="AG95" s="130"/>
      <c r="AH95" s="130"/>
      <c r="AI95" s="130"/>
      <c r="AJ95" s="130"/>
      <c r="AK95" s="130"/>
      <c r="AL95" s="130"/>
      <c r="AM95" s="130"/>
      <c r="AN95" s="130"/>
      <c r="AO95" s="130"/>
      <c r="AP95" s="130"/>
      <c r="AQ95" s="130"/>
      <c r="AR95" s="130"/>
      <c r="AS95" s="130"/>
      <c r="AT95" s="130"/>
      <c r="AU95" s="130"/>
      <c r="AV95" s="130"/>
      <c r="AW95" s="130"/>
      <c r="AX95" s="130"/>
      <c r="AY95" s="130"/>
      <c r="AZ95" s="130"/>
      <c r="BA95" s="130"/>
      <c r="BB95" s="130"/>
      <c r="BC95" s="130"/>
      <c r="BD95" s="130"/>
      <c r="BE95" s="130"/>
      <c r="BF95" s="130"/>
      <c r="BG95" s="130"/>
      <c r="BH95" s="130"/>
    </row>
    <row r="96" spans="1:61">
      <c r="A96" s="543" t="s">
        <v>83</v>
      </c>
      <c r="S96" s="130"/>
      <c r="T96" s="130"/>
      <c r="U96" s="130"/>
      <c r="V96" s="130"/>
      <c r="W96" s="130"/>
      <c r="X96" s="130"/>
      <c r="Y96" s="130"/>
      <c r="Z96" s="130"/>
      <c r="AA96" s="130"/>
      <c r="AB96" s="130"/>
      <c r="AC96" s="130"/>
      <c r="AD96" s="130"/>
      <c r="AE96" s="130"/>
      <c r="AF96" s="130"/>
      <c r="AG96" s="130"/>
      <c r="AH96" s="130"/>
      <c r="AI96" s="130"/>
      <c r="AJ96" s="130"/>
      <c r="AK96" s="130"/>
      <c r="AL96" s="130"/>
      <c r="AM96" s="130"/>
      <c r="AN96" s="130"/>
      <c r="AO96" s="130"/>
      <c r="AP96" s="130"/>
      <c r="AQ96" s="130"/>
      <c r="AR96" s="130"/>
      <c r="AS96" s="130"/>
      <c r="AT96" s="130"/>
      <c r="AU96" s="130"/>
      <c r="AV96" s="130"/>
      <c r="AW96" s="130"/>
      <c r="AX96" s="130"/>
      <c r="AY96" s="130"/>
      <c r="AZ96" s="130"/>
      <c r="BA96" s="130"/>
      <c r="BB96" s="130"/>
      <c r="BC96" s="130"/>
      <c r="BD96" s="130"/>
      <c r="BE96" s="130"/>
      <c r="BF96" s="130"/>
      <c r="BG96" s="130"/>
      <c r="BH96" s="130"/>
    </row>
    <row r="97" spans="1:37">
      <c r="A97" s="3" t="s">
        <v>12</v>
      </c>
      <c r="B97" s="3"/>
      <c r="C97" s="3" t="s">
        <v>13</v>
      </c>
      <c r="D97" s="3" t="s">
        <v>14</v>
      </c>
      <c r="E97" s="3" t="s">
        <v>15</v>
      </c>
      <c r="F97" s="145" t="s">
        <v>16</v>
      </c>
      <c r="G97" s="3" t="s">
        <v>17</v>
      </c>
      <c r="H97" s="3" t="s">
        <v>18</v>
      </c>
      <c r="I97" s="3" t="s">
        <v>19</v>
      </c>
      <c r="J97" s="3" t="s">
        <v>20</v>
      </c>
      <c r="K97" s="3" t="s">
        <v>21</v>
      </c>
      <c r="L97" s="3" t="s">
        <v>15</v>
      </c>
      <c r="M97" s="4"/>
      <c r="N97" s="5" t="s">
        <v>22</v>
      </c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</row>
    <row r="98" spans="1:37" s="71" customFormat="1">
      <c r="A98" s="551" t="s">
        <v>80</v>
      </c>
      <c r="B98" s="551" t="s">
        <v>84</v>
      </c>
      <c r="C98" s="551"/>
      <c r="D98" s="551"/>
      <c r="E98" s="551"/>
      <c r="F98" s="551"/>
      <c r="G98" s="551"/>
      <c r="H98" s="90">
        <v>24960</v>
      </c>
      <c r="I98" s="90">
        <v>28178</v>
      </c>
      <c r="J98" s="90">
        <f t="shared" ref="J98:J104" si="5">I98-H98</f>
        <v>3218</v>
      </c>
      <c r="K98" s="90">
        <v>1</v>
      </c>
      <c r="L98" s="90">
        <f t="shared" ref="L98:L105" si="6">K98*J98</f>
        <v>3218</v>
      </c>
      <c r="M98" s="112">
        <v>1.03</v>
      </c>
      <c r="N98" s="113">
        <f t="shared" ref="N98:N105" si="7">M98*L98</f>
        <v>3314.54</v>
      </c>
    </row>
    <row r="99" spans="1:37" s="71" customFormat="1">
      <c r="A99" s="551" t="s">
        <v>52</v>
      </c>
      <c r="B99" s="551" t="s">
        <v>85</v>
      </c>
      <c r="C99" s="551"/>
      <c r="D99" s="551"/>
      <c r="E99" s="551"/>
      <c r="F99" s="551"/>
      <c r="G99" s="551"/>
      <c r="H99" s="90">
        <v>17417</v>
      </c>
      <c r="I99" s="90">
        <v>20971</v>
      </c>
      <c r="J99" s="90">
        <f t="shared" si="5"/>
        <v>3554</v>
      </c>
      <c r="K99" s="90">
        <v>1</v>
      </c>
      <c r="L99" s="90">
        <f t="shared" si="6"/>
        <v>3554</v>
      </c>
      <c r="M99" s="112">
        <v>1.03</v>
      </c>
      <c r="N99" s="113">
        <f t="shared" si="7"/>
        <v>3660.62</v>
      </c>
    </row>
    <row r="100" spans="1:37" s="71" customFormat="1">
      <c r="A100" s="551" t="s">
        <v>53</v>
      </c>
      <c r="B100" s="551" t="s">
        <v>85</v>
      </c>
      <c r="C100" s="551"/>
      <c r="D100" s="551"/>
      <c r="E100" s="551"/>
      <c r="F100" s="551"/>
      <c r="G100" s="551"/>
      <c r="H100" s="90">
        <v>10440</v>
      </c>
      <c r="I100" s="90">
        <v>11372</v>
      </c>
      <c r="J100" s="90">
        <f t="shared" si="5"/>
        <v>932</v>
      </c>
      <c r="K100" s="90">
        <v>1</v>
      </c>
      <c r="L100" s="90">
        <f t="shared" si="6"/>
        <v>932</v>
      </c>
      <c r="M100" s="112">
        <v>1.03</v>
      </c>
      <c r="N100" s="113">
        <f t="shared" si="7"/>
        <v>959.96</v>
      </c>
    </row>
    <row r="101" spans="1:37" s="71" customFormat="1">
      <c r="A101" s="551" t="s">
        <v>86</v>
      </c>
      <c r="B101" s="551" t="s">
        <v>87</v>
      </c>
      <c r="C101" s="551"/>
      <c r="D101" s="551"/>
      <c r="E101" s="551"/>
      <c r="F101" s="551"/>
      <c r="G101" s="551"/>
      <c r="H101" s="90">
        <v>14086</v>
      </c>
      <c r="I101" s="90">
        <v>15778</v>
      </c>
      <c r="J101" s="90">
        <f t="shared" si="5"/>
        <v>1692</v>
      </c>
      <c r="K101" s="90">
        <v>1</v>
      </c>
      <c r="L101" s="90">
        <f t="shared" si="6"/>
        <v>1692</v>
      </c>
      <c r="M101" s="112">
        <v>1.03</v>
      </c>
      <c r="N101" s="113">
        <f t="shared" si="7"/>
        <v>1742.76</v>
      </c>
      <c r="O101" s="71" t="s">
        <v>88</v>
      </c>
    </row>
    <row r="102" spans="1:37" s="71" customFormat="1">
      <c r="A102" s="551" t="s">
        <v>89</v>
      </c>
      <c r="B102" s="551" t="s">
        <v>84</v>
      </c>
      <c r="C102" s="551"/>
      <c r="D102" s="551"/>
      <c r="E102" s="551"/>
      <c r="F102" s="551"/>
      <c r="G102" s="551"/>
      <c r="H102" s="90">
        <v>68540</v>
      </c>
      <c r="I102" s="90">
        <v>72860</v>
      </c>
      <c r="J102" s="90">
        <f t="shared" si="5"/>
        <v>4320</v>
      </c>
      <c r="K102" s="90">
        <v>1</v>
      </c>
      <c r="L102" s="90">
        <f t="shared" si="6"/>
        <v>4320</v>
      </c>
      <c r="M102" s="112">
        <v>1.03</v>
      </c>
      <c r="N102" s="113">
        <f t="shared" si="7"/>
        <v>4449.6000000000004</v>
      </c>
      <c r="O102" s="551"/>
    </row>
    <row r="103" spans="1:37" s="71" customFormat="1">
      <c r="A103" s="551" t="s">
        <v>90</v>
      </c>
      <c r="B103" s="551" t="s">
        <v>91</v>
      </c>
      <c r="C103" s="551"/>
      <c r="D103" s="551"/>
      <c r="E103" s="551"/>
      <c r="F103" s="551"/>
      <c r="G103" s="551"/>
      <c r="H103" s="90">
        <v>104952</v>
      </c>
      <c r="I103" s="90">
        <v>137084</v>
      </c>
      <c r="J103" s="90">
        <f t="shared" si="5"/>
        <v>32132</v>
      </c>
      <c r="K103" s="90">
        <v>1</v>
      </c>
      <c r="L103" s="90">
        <f t="shared" si="6"/>
        <v>32132</v>
      </c>
      <c r="M103" s="112">
        <v>1.03</v>
      </c>
      <c r="N103" s="113">
        <f t="shared" si="7"/>
        <v>33095.96</v>
      </c>
      <c r="O103" s="551"/>
    </row>
    <row r="104" spans="1:37" s="71" customFormat="1">
      <c r="A104" s="551" t="s">
        <v>92</v>
      </c>
      <c r="B104" s="551" t="s">
        <v>93</v>
      </c>
      <c r="C104" s="551"/>
      <c r="D104" s="551"/>
      <c r="E104" s="551"/>
      <c r="F104" s="551"/>
      <c r="G104" s="551"/>
      <c r="H104" s="90">
        <v>8784</v>
      </c>
      <c r="I104" s="90">
        <v>12541</v>
      </c>
      <c r="J104" s="90">
        <f t="shared" si="5"/>
        <v>3757</v>
      </c>
      <c r="K104" s="90">
        <v>1</v>
      </c>
      <c r="L104" s="90">
        <f t="shared" si="6"/>
        <v>3757</v>
      </c>
      <c r="M104" s="112">
        <v>1.03</v>
      </c>
      <c r="N104" s="113">
        <f t="shared" si="7"/>
        <v>3869.71</v>
      </c>
    </row>
    <row r="105" spans="1:37" s="71" customFormat="1">
      <c r="A105" s="551" t="s">
        <v>11</v>
      </c>
      <c r="B105" s="551"/>
      <c r="C105" s="551"/>
      <c r="D105" s="551"/>
      <c r="E105" s="551"/>
      <c r="F105" s="551"/>
      <c r="G105" s="551"/>
      <c r="H105" s="90"/>
      <c r="I105" s="90"/>
      <c r="J105" s="90">
        <f>SUM(J99:J103)</f>
        <v>42630</v>
      </c>
      <c r="K105" s="90">
        <v>1</v>
      </c>
      <c r="L105" s="90">
        <f t="shared" si="6"/>
        <v>42630</v>
      </c>
      <c r="M105" s="112">
        <v>1.03</v>
      </c>
      <c r="N105" s="113">
        <f t="shared" si="7"/>
        <v>43908.9</v>
      </c>
      <c r="O105" s="590"/>
    </row>
    <row r="106" spans="1:37">
      <c r="O106" s="215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</row>
    <row r="107" spans="1:37">
      <c r="O107" s="215"/>
      <c r="P107" s="229"/>
      <c r="Q107" s="215"/>
      <c r="R107" s="21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</row>
    <row r="108" spans="1:37">
      <c r="O108" s="215"/>
      <c r="P108" s="229"/>
      <c r="Q108" s="215"/>
      <c r="R108" s="21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</row>
    <row r="109" spans="1:37">
      <c r="O109" s="215"/>
      <c r="P109" s="229"/>
      <c r="Q109" s="215"/>
      <c r="R109" s="21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</row>
    <row r="110" spans="1:37">
      <c r="O110" s="215"/>
      <c r="P110" s="229"/>
      <c r="Q110" s="215"/>
      <c r="R110" s="21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</row>
    <row r="111" spans="1:37">
      <c r="O111" s="215"/>
      <c r="P111" s="229"/>
      <c r="Q111" s="215"/>
      <c r="R111" s="21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</row>
    <row r="112" spans="1:37" ht="25.8">
      <c r="A112" s="594" t="s">
        <v>910</v>
      </c>
      <c r="B112" s="595"/>
      <c r="C112" s="595"/>
      <c r="D112" s="595"/>
      <c r="E112" s="595"/>
      <c r="F112" s="595"/>
      <c r="G112" s="595"/>
      <c r="H112" s="595"/>
      <c r="I112" s="595"/>
      <c r="J112" s="595"/>
      <c r="K112" s="595"/>
      <c r="L112" s="595"/>
      <c r="M112" s="595"/>
      <c r="N112" s="595"/>
      <c r="O112" s="595"/>
      <c r="P112" s="595"/>
      <c r="Q112" s="595"/>
      <c r="R112" s="59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</row>
    <row r="113" spans="1:37">
      <c r="A113" s="3" t="s">
        <v>12</v>
      </c>
      <c r="B113" s="3"/>
      <c r="C113" s="3" t="s">
        <v>13</v>
      </c>
      <c r="D113" s="3" t="s">
        <v>14</v>
      </c>
      <c r="E113" s="3" t="s">
        <v>15</v>
      </c>
      <c r="F113" s="145" t="s">
        <v>16</v>
      </c>
      <c r="G113" s="3" t="s">
        <v>17</v>
      </c>
      <c r="H113" s="3" t="s">
        <v>18</v>
      </c>
      <c r="I113" s="3" t="s">
        <v>19</v>
      </c>
      <c r="J113" s="3" t="s">
        <v>20</v>
      </c>
      <c r="K113" s="3" t="s">
        <v>21</v>
      </c>
      <c r="L113" s="3" t="s">
        <v>15</v>
      </c>
      <c r="M113" s="4"/>
      <c r="N113" s="5" t="s">
        <v>22</v>
      </c>
      <c r="O113" s="3"/>
      <c r="P113" s="5"/>
      <c r="Q113" s="3"/>
      <c r="R113" s="104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</row>
    <row r="114" spans="1:37" s="71" customFormat="1">
      <c r="A114" s="551" t="s">
        <v>39</v>
      </c>
      <c r="B114" s="551" t="s">
        <v>40</v>
      </c>
      <c r="C114" s="90">
        <v>163687</v>
      </c>
      <c r="D114" s="90">
        <v>164109</v>
      </c>
      <c r="E114" s="90">
        <f>SUM(D114-C114)</f>
        <v>422</v>
      </c>
      <c r="F114" s="91">
        <v>9.5</v>
      </c>
      <c r="G114" s="569">
        <f>E114*F114</f>
        <v>4009</v>
      </c>
      <c r="H114" s="90">
        <v>2446742</v>
      </c>
      <c r="I114" s="90">
        <v>2541291</v>
      </c>
      <c r="J114" s="90">
        <f>I114-H114</f>
        <v>94549</v>
      </c>
      <c r="K114" s="90">
        <v>1</v>
      </c>
      <c r="L114" s="90">
        <f>K114*J114</f>
        <v>94549</v>
      </c>
      <c r="M114" s="112">
        <v>1.03</v>
      </c>
      <c r="N114" s="113">
        <f>M114*L114</f>
        <v>97385.47</v>
      </c>
      <c r="O114" s="90"/>
      <c r="P114" s="113"/>
      <c r="Q114" s="90"/>
      <c r="R114" s="91"/>
    </row>
    <row r="115" spans="1:37">
      <c r="A115" s="317"/>
      <c r="B115" s="317"/>
      <c r="C115" s="215">
        <v>0</v>
      </c>
      <c r="D115" s="215">
        <v>824</v>
      </c>
      <c r="E115" s="215">
        <f>D115-C115</f>
        <v>824</v>
      </c>
      <c r="F115" s="216">
        <v>9.5</v>
      </c>
      <c r="G115" s="262">
        <f>E115*F115</f>
        <v>7828</v>
      </c>
      <c r="H115" s="215"/>
      <c r="I115" s="215"/>
      <c r="J115" s="215"/>
      <c r="K115" s="215"/>
      <c r="L115" s="215"/>
      <c r="M115" s="228"/>
      <c r="N115" s="229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</row>
    <row r="116" spans="1:37">
      <c r="A116" s="2" t="s">
        <v>11</v>
      </c>
      <c r="E116" s="2">
        <f>E114+E115</f>
        <v>1246</v>
      </c>
      <c r="G116" s="2">
        <f>G114+G115</f>
        <v>11837</v>
      </c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</row>
    <row r="117" spans="1:37"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</row>
    <row r="118" spans="1:37"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</row>
    <row r="119" spans="1:37"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</row>
    <row r="120" spans="1:37"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</row>
    <row r="121" spans="1:37"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</row>
    <row r="122" spans="1:37"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</row>
    <row r="123" spans="1:37"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</row>
    <row r="124" spans="1:37"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</row>
    <row r="125" spans="1:37"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</row>
    <row r="126" spans="1:37"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</row>
    <row r="127" spans="1:37"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</row>
    <row r="128" spans="1:37"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</row>
    <row r="129" spans="19:37"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</row>
    <row r="130" spans="19:37"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</row>
    <row r="131" spans="19:37"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</row>
    <row r="132" spans="19:37"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</row>
    <row r="133" spans="19:37"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</row>
    <row r="134" spans="19:37"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</row>
    <row r="135" spans="19:37"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</row>
    <row r="136" spans="19:37"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</row>
    <row r="137" spans="19:37"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</row>
    <row r="138" spans="19:37"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</row>
    <row r="139" spans="19:37"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</row>
    <row r="140" spans="19:37"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</row>
    <row r="141" spans="19:37"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</row>
    <row r="142" spans="19:37"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</row>
    <row r="143" spans="19:37"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</row>
    <row r="144" spans="19:37"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</row>
  </sheetData>
  <mergeCells count="3">
    <mergeCell ref="A2:R2"/>
    <mergeCell ref="A36:R36"/>
    <mergeCell ref="A112:R112"/>
  </mergeCells>
  <phoneticPr fontId="38" type="noConversion"/>
  <pageMargins left="0.2" right="0.2" top="0.75" bottom="0.75" header="0.3" footer="0.3"/>
  <pageSetup paperSize="9"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0000"/>
  </sheetPr>
  <dimension ref="A1:AO165"/>
  <sheetViews>
    <sheetView workbookViewId="0">
      <selection sqref="A1:R1"/>
    </sheetView>
  </sheetViews>
  <sheetFormatPr defaultColWidth="9" defaultRowHeight="15.6"/>
  <cols>
    <col min="1" max="1" width="15.59765625" style="2" customWidth="1"/>
    <col min="2" max="2" width="7.19921875" style="2" customWidth="1"/>
    <col min="3" max="3" width="6.5" style="2" customWidth="1"/>
    <col min="4" max="4" width="11.8984375" style="2" customWidth="1"/>
    <col min="5" max="5" width="4.8984375" style="2" customWidth="1"/>
    <col min="6" max="6" width="5.3984375" style="306" customWidth="1"/>
    <col min="7" max="7" width="6.8984375" style="2" customWidth="1"/>
    <col min="8" max="8" width="14.59765625" style="2" customWidth="1"/>
    <col min="9" max="9" width="8.5" style="2" customWidth="1"/>
    <col min="10" max="10" width="13.69921875" style="2" customWidth="1"/>
    <col min="11" max="11" width="3.69921875" style="2" customWidth="1"/>
    <col min="12" max="12" width="11.8984375" style="2" customWidth="1"/>
    <col min="13" max="13" width="5.69921875" style="2" customWidth="1"/>
    <col min="14" max="14" width="12.69921875" style="2" customWidth="1"/>
    <col min="15" max="15" width="5.59765625" style="2" customWidth="1"/>
    <col min="16" max="16" width="15.09765625" style="2" customWidth="1"/>
    <col min="17" max="17" width="4.5" style="2" customWidth="1"/>
    <col min="18" max="18" width="12.8984375" style="2" customWidth="1"/>
    <col min="19" max="19" width="9.3984375" style="2"/>
    <col min="20" max="16384" width="9" style="2"/>
  </cols>
  <sheetData>
    <row r="1" spans="1:41" ht="25.8">
      <c r="A1" s="594" t="s">
        <v>38</v>
      </c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6"/>
    </row>
    <row r="2" spans="1:41">
      <c r="A2" s="3" t="s">
        <v>12</v>
      </c>
      <c r="B2" s="3" t="s">
        <v>47</v>
      </c>
      <c r="C2" s="3" t="s">
        <v>13</v>
      </c>
      <c r="D2" s="3" t="s">
        <v>14</v>
      </c>
      <c r="E2" s="3" t="s">
        <v>15</v>
      </c>
      <c r="F2" s="104" t="s">
        <v>16</v>
      </c>
      <c r="G2" s="3" t="s">
        <v>17</v>
      </c>
      <c r="H2" s="3" t="s">
        <v>18</v>
      </c>
      <c r="I2" s="3" t="s">
        <v>19</v>
      </c>
      <c r="J2" s="3" t="s">
        <v>20</v>
      </c>
      <c r="K2" s="3" t="s">
        <v>21</v>
      </c>
      <c r="L2" s="3" t="s">
        <v>15</v>
      </c>
      <c r="M2" s="4"/>
      <c r="N2" s="5" t="s">
        <v>22</v>
      </c>
      <c r="O2" s="3" t="s">
        <v>23</v>
      </c>
      <c r="P2" s="5" t="s">
        <v>11</v>
      </c>
      <c r="Q2" s="3" t="s">
        <v>24</v>
      </c>
      <c r="R2" s="104" t="s">
        <v>25</v>
      </c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</row>
    <row r="3" spans="1:41" s="295" customFormat="1">
      <c r="A3" s="307" t="s">
        <v>545</v>
      </c>
      <c r="B3" s="308" t="s">
        <v>277</v>
      </c>
      <c r="C3" s="309"/>
      <c r="D3" s="309"/>
      <c r="E3" s="309"/>
      <c r="F3" s="310"/>
      <c r="G3" s="309"/>
      <c r="H3" s="309"/>
      <c r="I3" s="309"/>
      <c r="J3" s="309"/>
      <c r="K3" s="309"/>
      <c r="L3" s="309"/>
      <c r="M3" s="319"/>
      <c r="N3" s="320"/>
      <c r="O3" s="309"/>
      <c r="P3" s="320"/>
      <c r="Q3" s="309"/>
      <c r="R3" s="310"/>
    </row>
    <row r="4" spans="1:41" s="1" customFormat="1">
      <c r="A4" s="9" t="s">
        <v>546</v>
      </c>
      <c r="B4" s="27" t="s">
        <v>277</v>
      </c>
      <c r="C4" s="9"/>
      <c r="D4" s="9"/>
      <c r="E4" s="9"/>
      <c r="F4" s="28"/>
      <c r="G4" s="9"/>
      <c r="H4" s="9">
        <v>3753</v>
      </c>
      <c r="I4" s="9">
        <v>3968</v>
      </c>
      <c r="J4" s="9">
        <f>I4-H4</f>
        <v>215</v>
      </c>
      <c r="K4" s="9">
        <v>1</v>
      </c>
      <c r="L4" s="9">
        <f>K4*J4</f>
        <v>215</v>
      </c>
      <c r="M4" s="10">
        <v>1.03</v>
      </c>
      <c r="N4" s="11">
        <f>M4*L4</f>
        <v>221.45</v>
      </c>
      <c r="O4" s="9">
        <v>40</v>
      </c>
      <c r="P4" s="11">
        <f>G4+N4+O4</f>
        <v>261.45</v>
      </c>
      <c r="Q4" s="9">
        <v>1</v>
      </c>
      <c r="R4" s="28">
        <f>P4*Q4</f>
        <v>261.45</v>
      </c>
    </row>
    <row r="5" spans="1:41" s="1" customFormat="1">
      <c r="A5" s="9" t="s">
        <v>547</v>
      </c>
      <c r="B5" s="27" t="s">
        <v>277</v>
      </c>
      <c r="C5" s="9">
        <v>13</v>
      </c>
      <c r="D5" s="9">
        <v>13</v>
      </c>
      <c r="E5" s="9">
        <f>SUM(D5-C5)</f>
        <v>0</v>
      </c>
      <c r="F5" s="28">
        <v>9.5</v>
      </c>
      <c r="G5" s="9">
        <f>E5*F5</f>
        <v>0</v>
      </c>
      <c r="H5" s="9">
        <v>54236</v>
      </c>
      <c r="I5" s="9">
        <v>54883</v>
      </c>
      <c r="J5" s="9">
        <f t="shared" ref="J5:J10" si="0">I5-H5</f>
        <v>647</v>
      </c>
      <c r="K5" s="9">
        <v>1</v>
      </c>
      <c r="L5" s="9">
        <f t="shared" ref="L5:L10" si="1">K5*J5</f>
        <v>647</v>
      </c>
      <c r="M5" s="10">
        <v>1.03</v>
      </c>
      <c r="N5" s="11">
        <f t="shared" ref="N5:N10" si="2">M5*L5</f>
        <v>666.41</v>
      </c>
      <c r="O5" s="9">
        <v>80</v>
      </c>
      <c r="P5" s="11">
        <f t="shared" ref="P5:P13" si="3">G5+N5+O5</f>
        <v>746.41</v>
      </c>
      <c r="Q5" s="9">
        <v>1</v>
      </c>
      <c r="R5" s="28">
        <f t="shared" ref="R5:R13" si="4">P5*Q5</f>
        <v>746.41</v>
      </c>
    </row>
    <row r="6" spans="1:41" s="1" customFormat="1">
      <c r="A6" s="9" t="s">
        <v>548</v>
      </c>
      <c r="B6" s="27" t="s">
        <v>277</v>
      </c>
      <c r="C6" s="9">
        <v>173</v>
      </c>
      <c r="D6" s="9">
        <v>173</v>
      </c>
      <c r="E6" s="9">
        <f>SUM(D6-C6)</f>
        <v>0</v>
      </c>
      <c r="F6" s="28">
        <v>9.5</v>
      </c>
      <c r="G6" s="9">
        <f>E6*F6</f>
        <v>0</v>
      </c>
      <c r="H6" s="9">
        <v>8234</v>
      </c>
      <c r="I6" s="9">
        <v>8388</v>
      </c>
      <c r="J6" s="9">
        <f t="shared" si="0"/>
        <v>154</v>
      </c>
      <c r="K6" s="9">
        <v>1</v>
      </c>
      <c r="L6" s="9">
        <f t="shared" si="1"/>
        <v>154</v>
      </c>
      <c r="M6" s="10">
        <v>1.03</v>
      </c>
      <c r="N6" s="11">
        <f t="shared" si="2"/>
        <v>158.62</v>
      </c>
      <c r="O6" s="9">
        <v>40</v>
      </c>
      <c r="P6" s="11">
        <f t="shared" si="3"/>
        <v>198.62</v>
      </c>
      <c r="Q6" s="9">
        <v>1</v>
      </c>
      <c r="R6" s="28">
        <f t="shared" si="4"/>
        <v>198.62</v>
      </c>
    </row>
    <row r="7" spans="1:41" s="1" customFormat="1">
      <c r="A7" s="9" t="s">
        <v>549</v>
      </c>
      <c r="B7" s="27" t="s">
        <v>277</v>
      </c>
      <c r="C7" s="9"/>
      <c r="D7" s="9"/>
      <c r="E7" s="9"/>
      <c r="F7" s="28"/>
      <c r="G7" s="9"/>
      <c r="H7" s="9">
        <v>23957</v>
      </c>
      <c r="I7" s="9">
        <v>24138</v>
      </c>
      <c r="J7" s="9">
        <f t="shared" si="0"/>
        <v>181</v>
      </c>
      <c r="K7" s="9">
        <v>50</v>
      </c>
      <c r="L7" s="9">
        <f t="shared" si="1"/>
        <v>9050</v>
      </c>
      <c r="M7" s="10">
        <v>1.03</v>
      </c>
      <c r="N7" s="11">
        <f t="shared" si="2"/>
        <v>9321.5</v>
      </c>
      <c r="O7" s="9"/>
      <c r="P7" s="11">
        <f t="shared" si="3"/>
        <v>9321.5</v>
      </c>
      <c r="Q7" s="9">
        <v>1</v>
      </c>
      <c r="R7" s="28">
        <f t="shared" si="4"/>
        <v>9321.5</v>
      </c>
    </row>
    <row r="8" spans="1:41" s="1" customFormat="1">
      <c r="A8" s="9" t="s">
        <v>550</v>
      </c>
      <c r="B8" s="27" t="s">
        <v>277</v>
      </c>
      <c r="C8" s="9">
        <v>13</v>
      </c>
      <c r="D8" s="9">
        <v>13</v>
      </c>
      <c r="E8" s="9">
        <f>SUM(D8-C8)</f>
        <v>0</v>
      </c>
      <c r="F8" s="28">
        <v>9.5</v>
      </c>
      <c r="G8" s="9">
        <f>E8*F8</f>
        <v>0</v>
      </c>
      <c r="H8" s="9">
        <v>2762</v>
      </c>
      <c r="I8" s="9">
        <v>2852</v>
      </c>
      <c r="J8" s="9">
        <f t="shared" si="0"/>
        <v>90</v>
      </c>
      <c r="K8" s="9">
        <v>30</v>
      </c>
      <c r="L8" s="9">
        <f t="shared" si="1"/>
        <v>2700</v>
      </c>
      <c r="M8" s="10">
        <v>1.03</v>
      </c>
      <c r="N8" s="11">
        <f t="shared" si="2"/>
        <v>2781</v>
      </c>
      <c r="O8" s="9"/>
      <c r="P8" s="11">
        <f t="shared" si="3"/>
        <v>2781</v>
      </c>
      <c r="Q8" s="9">
        <v>1</v>
      </c>
      <c r="R8" s="28">
        <f t="shared" si="4"/>
        <v>2781</v>
      </c>
    </row>
    <row r="9" spans="1:41" s="1" customFormat="1">
      <c r="A9" s="9" t="s">
        <v>551</v>
      </c>
      <c r="B9" s="27" t="s">
        <v>277</v>
      </c>
      <c r="C9" s="9">
        <v>88</v>
      </c>
      <c r="D9" s="9">
        <v>88</v>
      </c>
      <c r="E9" s="9">
        <f>D9-C9</f>
        <v>0</v>
      </c>
      <c r="F9" s="28">
        <v>9.5</v>
      </c>
      <c r="G9" s="9">
        <f>E9*F9</f>
        <v>0</v>
      </c>
      <c r="H9" s="9">
        <v>5311</v>
      </c>
      <c r="I9" s="9">
        <v>5658</v>
      </c>
      <c r="J9" s="9">
        <f t="shared" si="0"/>
        <v>347</v>
      </c>
      <c r="K9" s="9">
        <v>1</v>
      </c>
      <c r="L9" s="9">
        <f t="shared" si="1"/>
        <v>347</v>
      </c>
      <c r="M9" s="10">
        <v>1.03</v>
      </c>
      <c r="N9" s="11">
        <f t="shared" si="2"/>
        <v>357.41</v>
      </c>
      <c r="O9" s="9">
        <v>40</v>
      </c>
      <c r="P9" s="11">
        <f t="shared" si="3"/>
        <v>397.41</v>
      </c>
      <c r="Q9" s="9">
        <v>1</v>
      </c>
      <c r="R9" s="28">
        <f t="shared" si="4"/>
        <v>397.41</v>
      </c>
    </row>
    <row r="10" spans="1:41" s="1" customFormat="1">
      <c r="A10" s="9" t="s">
        <v>276</v>
      </c>
      <c r="B10" s="27" t="s">
        <v>277</v>
      </c>
      <c r="C10" s="9"/>
      <c r="D10" s="9"/>
      <c r="E10" s="9"/>
      <c r="F10" s="28"/>
      <c r="G10" s="9"/>
      <c r="H10" s="9">
        <v>20324</v>
      </c>
      <c r="I10" s="9">
        <v>21513</v>
      </c>
      <c r="J10" s="9">
        <f t="shared" si="0"/>
        <v>1189</v>
      </c>
      <c r="K10" s="9">
        <v>40</v>
      </c>
      <c r="L10" s="9">
        <f t="shared" si="1"/>
        <v>47560</v>
      </c>
      <c r="M10" s="10">
        <v>1.03</v>
      </c>
      <c r="N10" s="11">
        <f t="shared" si="2"/>
        <v>48986.8</v>
      </c>
      <c r="O10" s="9"/>
      <c r="P10" s="11">
        <f t="shared" si="3"/>
        <v>48986.8</v>
      </c>
      <c r="Q10" s="9">
        <v>1</v>
      </c>
      <c r="R10" s="28">
        <f t="shared" si="4"/>
        <v>48986.8</v>
      </c>
    </row>
    <row r="11" spans="1:41" s="1" customFormat="1">
      <c r="A11" s="12" t="s">
        <v>11</v>
      </c>
      <c r="E11" s="1">
        <f>SUM(E4:E10)</f>
        <v>0</v>
      </c>
      <c r="F11" s="28">
        <v>9.5</v>
      </c>
      <c r="G11" s="1">
        <f>E11*F11</f>
        <v>0</v>
      </c>
      <c r="L11" s="12">
        <f>SUM(L4:L10)</f>
        <v>60673</v>
      </c>
      <c r="M11" s="10">
        <v>1.03</v>
      </c>
      <c r="N11" s="321">
        <f>L11*M11</f>
        <v>62493.19</v>
      </c>
      <c r="O11" s="1">
        <f>SUM(O4:O10)</f>
        <v>200</v>
      </c>
      <c r="P11" s="14">
        <f t="shared" si="3"/>
        <v>62693.19</v>
      </c>
      <c r="Q11" s="9">
        <v>1</v>
      </c>
      <c r="R11" s="14">
        <f t="shared" si="4"/>
        <v>62693.19</v>
      </c>
    </row>
    <row r="12" spans="1:41" s="1" customFormat="1">
      <c r="A12" s="9" t="s">
        <v>552</v>
      </c>
      <c r="B12" s="27" t="s">
        <v>277</v>
      </c>
      <c r="C12" s="9"/>
      <c r="D12" s="9"/>
      <c r="E12" s="9"/>
      <c r="F12" s="28"/>
      <c r="G12" s="9"/>
      <c r="H12" s="9">
        <v>52025</v>
      </c>
      <c r="I12" s="9">
        <v>52929</v>
      </c>
      <c r="J12" s="9">
        <f>I12-H12</f>
        <v>904</v>
      </c>
      <c r="K12" s="9">
        <v>1</v>
      </c>
      <c r="L12" s="9">
        <f>K12*J12</f>
        <v>904</v>
      </c>
      <c r="M12" s="10">
        <v>1.03</v>
      </c>
      <c r="N12" s="11">
        <f>M12*L12</f>
        <v>931.12</v>
      </c>
      <c r="O12" s="9"/>
      <c r="P12" s="11">
        <f t="shared" si="3"/>
        <v>931.12</v>
      </c>
      <c r="Q12" s="9">
        <v>1</v>
      </c>
      <c r="R12" s="28">
        <f t="shared" si="4"/>
        <v>931.12</v>
      </c>
    </row>
    <row r="13" spans="1:41" s="1" customFormat="1">
      <c r="A13" s="9" t="s">
        <v>553</v>
      </c>
      <c r="B13" s="27" t="s">
        <v>11</v>
      </c>
      <c r="C13" s="27"/>
      <c r="D13" s="27"/>
      <c r="E13" s="27">
        <f>G13/F11</f>
        <v>0</v>
      </c>
      <c r="F13" s="60"/>
      <c r="G13" s="27">
        <v>0</v>
      </c>
      <c r="H13" s="27"/>
      <c r="I13" s="27"/>
      <c r="J13" s="27"/>
      <c r="K13" s="27"/>
      <c r="L13" s="64">
        <f>N13/M12</f>
        <v>59963.174757281602</v>
      </c>
      <c r="M13" s="27"/>
      <c r="N13" s="64">
        <f>N11+O11-N12</f>
        <v>61762.07</v>
      </c>
      <c r="O13" s="27">
        <v>200</v>
      </c>
      <c r="P13" s="11">
        <f t="shared" si="3"/>
        <v>61962.07</v>
      </c>
      <c r="Q13" s="9">
        <v>1</v>
      </c>
      <c r="R13" s="64">
        <f t="shared" si="4"/>
        <v>61962.07</v>
      </c>
    </row>
    <row r="14" spans="1:41" s="1" customFormat="1">
      <c r="A14" s="9"/>
      <c r="B14" s="27"/>
      <c r="C14" s="27"/>
      <c r="D14" s="27"/>
      <c r="E14" s="27"/>
      <c r="F14" s="60"/>
      <c r="G14" s="27"/>
      <c r="H14" s="27"/>
      <c r="I14" s="27"/>
      <c r="J14" s="27"/>
      <c r="K14" s="27"/>
      <c r="L14" s="64"/>
      <c r="M14" s="27"/>
      <c r="N14" s="64"/>
      <c r="O14" s="27"/>
      <c r="P14" s="11"/>
      <c r="Q14" s="9"/>
      <c r="R14" s="64"/>
    </row>
    <row r="15" spans="1:41" s="17" customFormat="1">
      <c r="A15" s="100" t="s">
        <v>12</v>
      </c>
      <c r="B15" s="100"/>
      <c r="C15" s="100" t="s">
        <v>13</v>
      </c>
      <c r="D15" s="100" t="s">
        <v>14</v>
      </c>
      <c r="E15" s="100" t="s">
        <v>15</v>
      </c>
      <c r="F15" s="101" t="s">
        <v>16</v>
      </c>
      <c r="G15" s="100" t="s">
        <v>17</v>
      </c>
      <c r="H15" s="100" t="s">
        <v>18</v>
      </c>
      <c r="I15" s="100" t="s">
        <v>19</v>
      </c>
      <c r="J15" s="100" t="s">
        <v>20</v>
      </c>
      <c r="K15" s="100" t="s">
        <v>21</v>
      </c>
      <c r="L15" s="100" t="s">
        <v>15</v>
      </c>
      <c r="M15" s="122"/>
      <c r="N15" s="123" t="s">
        <v>22</v>
      </c>
      <c r="O15" s="100" t="s">
        <v>23</v>
      </c>
      <c r="P15" s="123" t="s">
        <v>11</v>
      </c>
      <c r="Q15" s="100" t="s">
        <v>24</v>
      </c>
      <c r="R15" s="101" t="s">
        <v>25</v>
      </c>
    </row>
    <row r="16" spans="1:41" s="17" customFormat="1">
      <c r="A16" s="307" t="s">
        <v>545</v>
      </c>
      <c r="B16" s="260" t="s">
        <v>554</v>
      </c>
      <c r="C16" s="100">
        <v>4254</v>
      </c>
      <c r="D16" s="100"/>
      <c r="E16" s="100"/>
      <c r="F16" s="101"/>
      <c r="G16" s="100"/>
      <c r="H16" s="100"/>
      <c r="I16" s="100"/>
      <c r="J16" s="100"/>
      <c r="K16" s="100"/>
      <c r="L16" s="100"/>
      <c r="M16" s="122"/>
      <c r="N16" s="123"/>
      <c r="O16" s="100"/>
      <c r="P16" s="123"/>
      <c r="Q16" s="100"/>
      <c r="R16" s="101"/>
    </row>
    <row r="17" spans="1:41" s="1" customFormat="1">
      <c r="A17" s="9" t="s">
        <v>555</v>
      </c>
      <c r="B17" s="27" t="s">
        <v>554</v>
      </c>
      <c r="C17" s="9"/>
      <c r="D17" s="9"/>
      <c r="E17" s="9"/>
      <c r="F17" s="28"/>
      <c r="G17" s="9"/>
      <c r="H17" s="9">
        <v>10087</v>
      </c>
      <c r="I17" s="9">
        <v>10454</v>
      </c>
      <c r="J17" s="9">
        <f>I17-H17</f>
        <v>367</v>
      </c>
      <c r="K17" s="9">
        <v>40</v>
      </c>
      <c r="L17" s="9">
        <f>K17*J17</f>
        <v>14680</v>
      </c>
      <c r="M17" s="10">
        <v>1.03</v>
      </c>
      <c r="N17" s="11">
        <f>M17*L17</f>
        <v>15120.4</v>
      </c>
      <c r="O17" s="9"/>
      <c r="P17" s="11">
        <f t="shared" ref="P17:P22" si="5">G17+N17+O17</f>
        <v>15120.4</v>
      </c>
      <c r="Q17" s="9">
        <v>1</v>
      </c>
      <c r="R17" s="28">
        <f>P17*Q17</f>
        <v>15120.4</v>
      </c>
    </row>
    <row r="18" spans="1:41" s="1" customFormat="1">
      <c r="A18" s="9" t="s">
        <v>556</v>
      </c>
      <c r="B18" s="27" t="s">
        <v>554</v>
      </c>
      <c r="C18" s="9"/>
      <c r="D18" s="9"/>
      <c r="E18" s="9"/>
      <c r="F18" s="28"/>
      <c r="G18" s="9"/>
      <c r="H18" s="9">
        <v>1485</v>
      </c>
      <c r="I18" s="9">
        <v>1510</v>
      </c>
      <c r="J18" s="9">
        <f>I18-H18</f>
        <v>25</v>
      </c>
      <c r="K18" s="9">
        <v>30</v>
      </c>
      <c r="L18" s="9">
        <f>K18*J18</f>
        <v>750</v>
      </c>
      <c r="M18" s="10">
        <v>1.03</v>
      </c>
      <c r="N18" s="11">
        <f>M18*L18</f>
        <v>772.5</v>
      </c>
      <c r="O18" s="9">
        <v>80</v>
      </c>
      <c r="P18" s="11">
        <f t="shared" si="5"/>
        <v>852.5</v>
      </c>
      <c r="Q18" s="9">
        <v>1</v>
      </c>
      <c r="R18" s="28">
        <f>P18*Q18</f>
        <v>852.5</v>
      </c>
    </row>
    <row r="19" spans="1:41" s="1" customFormat="1">
      <c r="A19" s="9" t="s">
        <v>557</v>
      </c>
      <c r="B19" s="27" t="s">
        <v>554</v>
      </c>
      <c r="C19" s="9">
        <v>5600</v>
      </c>
      <c r="D19" s="9">
        <v>5633</v>
      </c>
      <c r="E19" s="9">
        <f>SUM(D19-C19)</f>
        <v>33</v>
      </c>
      <c r="F19" s="28">
        <v>9.5</v>
      </c>
      <c r="G19" s="9">
        <f>E19*F19</f>
        <v>313.5</v>
      </c>
      <c r="H19" s="9">
        <v>36303</v>
      </c>
      <c r="I19" s="9">
        <v>36334</v>
      </c>
      <c r="J19" s="9">
        <f>I19-H19</f>
        <v>31</v>
      </c>
      <c r="K19" s="9">
        <v>1</v>
      </c>
      <c r="L19" s="9">
        <f>K19*J19</f>
        <v>31</v>
      </c>
      <c r="M19" s="10">
        <v>1.03</v>
      </c>
      <c r="N19" s="11">
        <f>M19*L19</f>
        <v>31.93</v>
      </c>
      <c r="O19" s="9">
        <v>70</v>
      </c>
      <c r="P19" s="11">
        <f t="shared" si="5"/>
        <v>415.43</v>
      </c>
      <c r="Q19" s="9">
        <v>1</v>
      </c>
      <c r="R19" s="28">
        <f>P19*Q19</f>
        <v>415.43</v>
      </c>
    </row>
    <row r="20" spans="1:41" s="1" customFormat="1">
      <c r="A20" s="9" t="s">
        <v>558</v>
      </c>
      <c r="B20" s="27" t="s">
        <v>554</v>
      </c>
      <c r="C20" s="9">
        <v>33</v>
      </c>
      <c r="D20" s="9">
        <v>34</v>
      </c>
      <c r="E20" s="9">
        <f>SUM(D20-C20)</f>
        <v>1</v>
      </c>
      <c r="F20" s="28">
        <v>9.5</v>
      </c>
      <c r="G20" s="9">
        <f>E20*F20</f>
        <v>9.5</v>
      </c>
      <c r="H20" s="9">
        <v>37437</v>
      </c>
      <c r="I20" s="9">
        <v>37437</v>
      </c>
      <c r="J20" s="9">
        <f>I20-H20</f>
        <v>0</v>
      </c>
      <c r="K20" s="9">
        <v>1</v>
      </c>
      <c r="L20" s="9">
        <f>K20*J20</f>
        <v>0</v>
      </c>
      <c r="M20" s="10">
        <v>1.03</v>
      </c>
      <c r="N20" s="11">
        <f>M20*L20</f>
        <v>0</v>
      </c>
      <c r="O20" s="9">
        <v>40</v>
      </c>
      <c r="P20" s="11">
        <f t="shared" si="5"/>
        <v>49.5</v>
      </c>
      <c r="Q20" s="9">
        <v>1</v>
      </c>
      <c r="R20" s="28">
        <f>P20*Q20</f>
        <v>49.5</v>
      </c>
    </row>
    <row r="21" spans="1:41" s="1" customFormat="1">
      <c r="A21" s="9" t="s">
        <v>559</v>
      </c>
      <c r="B21" s="27" t="s">
        <v>554</v>
      </c>
      <c r="C21" s="9">
        <v>39</v>
      </c>
      <c r="D21" s="9">
        <v>39</v>
      </c>
      <c r="E21" s="9">
        <f>SUM(D21-C21)</f>
        <v>0</v>
      </c>
      <c r="F21" s="28">
        <v>9.5</v>
      </c>
      <c r="G21" s="9">
        <f>E21*F21</f>
        <v>0</v>
      </c>
      <c r="H21" s="9">
        <v>12147</v>
      </c>
      <c r="I21" s="9">
        <v>12194</v>
      </c>
      <c r="J21" s="9">
        <f>I21-H21</f>
        <v>47</v>
      </c>
      <c r="K21" s="9">
        <v>50</v>
      </c>
      <c r="L21" s="9">
        <f>K21*J21</f>
        <v>2350</v>
      </c>
      <c r="M21" s="10">
        <v>1.03</v>
      </c>
      <c r="N21" s="11">
        <f>M21*L21</f>
        <v>2420.5</v>
      </c>
      <c r="O21" s="9"/>
      <c r="P21" s="11">
        <f t="shared" si="5"/>
        <v>2420.5</v>
      </c>
      <c r="Q21" s="9">
        <v>1</v>
      </c>
      <c r="R21" s="28">
        <f>P21*Q21</f>
        <v>2420.5</v>
      </c>
    </row>
    <row r="22" spans="1:41" s="1" customFormat="1">
      <c r="A22" s="9" t="s">
        <v>11</v>
      </c>
      <c r="B22" s="27" t="s">
        <v>554</v>
      </c>
      <c r="C22" s="9"/>
      <c r="D22" s="9"/>
      <c r="E22" s="9">
        <f>SUM(E17:E21)</f>
        <v>34</v>
      </c>
      <c r="F22" s="28">
        <v>9.5</v>
      </c>
      <c r="G22" s="9">
        <f>E22*F22</f>
        <v>323</v>
      </c>
      <c r="H22" s="9"/>
      <c r="I22" s="9"/>
      <c r="J22" s="9"/>
      <c r="K22" s="9"/>
      <c r="L22" s="9">
        <f>SUM(L17:L21)</f>
        <v>17811</v>
      </c>
      <c r="M22" s="10">
        <v>1.03</v>
      </c>
      <c r="N22" s="11">
        <f>L22*M22</f>
        <v>18345.330000000002</v>
      </c>
      <c r="O22" s="9">
        <f>SUM(O17:O21)</f>
        <v>190</v>
      </c>
      <c r="P22" s="11">
        <f t="shared" si="5"/>
        <v>18858.330000000002</v>
      </c>
      <c r="Q22" s="9">
        <v>1</v>
      </c>
      <c r="R22" s="28">
        <f>P22+G22</f>
        <v>19181.330000000002</v>
      </c>
    </row>
    <row r="23" spans="1:41" s="1" customFormat="1">
      <c r="A23" s="9"/>
      <c r="B23" s="9"/>
      <c r="C23" s="9"/>
      <c r="D23" s="9"/>
      <c r="E23" s="9"/>
      <c r="F23" s="28"/>
      <c r="G23" s="9"/>
      <c r="H23" s="9"/>
      <c r="I23" s="9"/>
      <c r="J23" s="9"/>
      <c r="K23" s="9"/>
      <c r="L23" s="187">
        <f>N23/M22</f>
        <v>17995.466019417501</v>
      </c>
      <c r="M23" s="10"/>
      <c r="N23" s="11">
        <f>N22+O22</f>
        <v>18535.330000000002</v>
      </c>
      <c r="O23" s="9"/>
      <c r="P23" s="11"/>
      <c r="Q23" s="9"/>
      <c r="R23" s="28"/>
    </row>
    <row r="24" spans="1:41" s="36" customFormat="1" ht="34.5" customHeight="1">
      <c r="A24" s="604" t="s">
        <v>38</v>
      </c>
      <c r="B24" s="605"/>
      <c r="C24" s="605"/>
      <c r="D24" s="605"/>
      <c r="E24" s="605"/>
      <c r="F24" s="605"/>
      <c r="G24" s="605"/>
      <c r="H24" s="605"/>
      <c r="I24" s="605"/>
      <c r="J24" s="605"/>
      <c r="K24" s="605"/>
      <c r="L24" s="605"/>
      <c r="M24" s="605"/>
      <c r="N24" s="605"/>
      <c r="O24" s="605"/>
      <c r="P24" s="605"/>
      <c r="Q24" s="605"/>
      <c r="R24" s="606"/>
    </row>
    <row r="25" spans="1:41">
      <c r="A25" s="3"/>
      <c r="B25" s="3"/>
      <c r="C25" s="3"/>
      <c r="D25" s="3"/>
      <c r="E25" s="3"/>
      <c r="F25" s="104"/>
      <c r="G25" s="3"/>
      <c r="H25" s="3"/>
      <c r="I25" s="3"/>
      <c r="J25" s="3"/>
      <c r="K25" s="3"/>
      <c r="L25" s="189">
        <f>N25/M9</f>
        <v>385.83495145631099</v>
      </c>
      <c r="M25" s="4"/>
      <c r="N25" s="5">
        <f>N9+O9</f>
        <v>397.41</v>
      </c>
      <c r="O25" s="3"/>
      <c r="P25" s="5"/>
      <c r="Q25" s="144"/>
      <c r="R25" s="104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</row>
    <row r="26" spans="1:41" s="83" customFormat="1">
      <c r="A26" s="3" t="s">
        <v>12</v>
      </c>
      <c r="B26" s="3"/>
      <c r="C26" s="3" t="s">
        <v>13</v>
      </c>
      <c r="D26" s="3" t="s">
        <v>14</v>
      </c>
      <c r="E26" s="3" t="s">
        <v>15</v>
      </c>
      <c r="F26" s="104" t="s">
        <v>16</v>
      </c>
      <c r="G26" s="3" t="s">
        <v>17</v>
      </c>
      <c r="H26" s="3" t="s">
        <v>18</v>
      </c>
      <c r="I26" s="3" t="s">
        <v>19</v>
      </c>
      <c r="J26" s="3" t="s">
        <v>20</v>
      </c>
      <c r="K26" s="3" t="s">
        <v>21</v>
      </c>
      <c r="L26" s="3" t="s">
        <v>15</v>
      </c>
      <c r="M26" s="4"/>
      <c r="N26" s="5" t="s">
        <v>22</v>
      </c>
      <c r="O26" s="3" t="s">
        <v>23</v>
      </c>
      <c r="P26" s="5" t="s">
        <v>11</v>
      </c>
      <c r="Q26" s="3" t="s">
        <v>24</v>
      </c>
      <c r="R26" s="104" t="s">
        <v>25</v>
      </c>
      <c r="S26" s="283"/>
      <c r="T26" s="283"/>
      <c r="U26" s="283"/>
      <c r="V26" s="283"/>
      <c r="W26" s="283"/>
      <c r="X26" s="283"/>
      <c r="Y26" s="283"/>
      <c r="Z26" s="283"/>
      <c r="AA26" s="283"/>
      <c r="AB26" s="283"/>
      <c r="AC26" s="283"/>
      <c r="AD26" s="283"/>
      <c r="AE26" s="283"/>
      <c r="AF26" s="283"/>
      <c r="AG26" s="283"/>
      <c r="AH26" s="283"/>
      <c r="AI26" s="283"/>
      <c r="AJ26" s="283"/>
      <c r="AK26" s="283"/>
      <c r="AL26" s="283"/>
      <c r="AM26" s="283"/>
      <c r="AN26" s="283"/>
      <c r="AO26" s="283"/>
    </row>
    <row r="27" spans="1:41" s="1" customFormat="1">
      <c r="A27" s="9" t="s">
        <v>560</v>
      </c>
      <c r="B27" s="27" t="s">
        <v>84</v>
      </c>
      <c r="C27" s="9"/>
      <c r="D27" s="9"/>
      <c r="E27" s="9"/>
      <c r="F27" s="28"/>
      <c r="G27" s="9"/>
      <c r="H27" s="9">
        <v>6175</v>
      </c>
      <c r="I27" s="9">
        <v>7164</v>
      </c>
      <c r="J27" s="9">
        <f t="shared" ref="J27:J38" si="6">I27-H27</f>
        <v>989</v>
      </c>
      <c r="K27" s="9">
        <v>40</v>
      </c>
      <c r="L27" s="9">
        <f>K27*J27</f>
        <v>39560</v>
      </c>
      <c r="M27" s="10">
        <v>1.03</v>
      </c>
      <c r="N27" s="11">
        <f t="shared" ref="N27:N38" si="7">M27*L27</f>
        <v>40746.800000000003</v>
      </c>
      <c r="O27" s="9"/>
      <c r="P27" s="11">
        <f t="shared" ref="P27:P37" si="8">G27+N27+O27</f>
        <v>40746.800000000003</v>
      </c>
      <c r="Q27" s="9">
        <v>1</v>
      </c>
      <c r="R27" s="28">
        <f t="shared" ref="R27:R38" si="9">P27*Q27</f>
        <v>40746.800000000003</v>
      </c>
    </row>
    <row r="28" spans="1:41" s="1" customFormat="1">
      <c r="A28" s="9" t="s">
        <v>561</v>
      </c>
      <c r="B28" s="27" t="s">
        <v>84</v>
      </c>
      <c r="C28" s="9">
        <v>4268</v>
      </c>
      <c r="D28" s="9"/>
      <c r="E28" s="9"/>
      <c r="F28" s="28"/>
      <c r="G28" s="9"/>
      <c r="H28" s="311">
        <v>85</v>
      </c>
      <c r="I28" s="311">
        <v>98</v>
      </c>
      <c r="J28" s="9">
        <f t="shared" si="6"/>
        <v>13</v>
      </c>
      <c r="K28" s="9">
        <v>40</v>
      </c>
      <c r="L28" s="9">
        <f>K28*J28</f>
        <v>520</v>
      </c>
      <c r="M28" s="10">
        <v>1.03</v>
      </c>
      <c r="N28" s="11">
        <f t="shared" si="7"/>
        <v>535.6</v>
      </c>
      <c r="O28" s="9"/>
      <c r="P28" s="11">
        <f t="shared" si="8"/>
        <v>535.6</v>
      </c>
      <c r="Q28" s="9">
        <v>1</v>
      </c>
      <c r="R28" s="28">
        <f t="shared" si="9"/>
        <v>535.6</v>
      </c>
    </row>
    <row r="29" spans="1:41" s="1" customFormat="1">
      <c r="A29" s="9" t="s">
        <v>562</v>
      </c>
      <c r="B29" s="27" t="s">
        <v>84</v>
      </c>
      <c r="C29" s="9"/>
      <c r="D29" s="9"/>
      <c r="E29" s="9"/>
      <c r="F29" s="28"/>
      <c r="G29" s="9"/>
      <c r="H29" s="9">
        <v>94731</v>
      </c>
      <c r="I29" s="9">
        <v>96550</v>
      </c>
      <c r="J29" s="9">
        <f t="shared" si="6"/>
        <v>1819</v>
      </c>
      <c r="K29" s="9">
        <v>30</v>
      </c>
      <c r="L29" s="9">
        <f>K29*J29</f>
        <v>54570</v>
      </c>
      <c r="M29" s="10">
        <v>1.03</v>
      </c>
      <c r="N29" s="11">
        <f t="shared" si="7"/>
        <v>56207.1</v>
      </c>
      <c r="O29" s="9"/>
      <c r="P29" s="11">
        <f t="shared" si="8"/>
        <v>56207.1</v>
      </c>
      <c r="Q29" s="9">
        <v>1</v>
      </c>
      <c r="R29" s="28">
        <f t="shared" si="9"/>
        <v>56207.1</v>
      </c>
    </row>
    <row r="30" spans="1:41" s="1" customFormat="1">
      <c r="A30" s="9" t="s">
        <v>563</v>
      </c>
      <c r="B30" s="27" t="s">
        <v>84</v>
      </c>
      <c r="C30" s="9" t="s">
        <v>564</v>
      </c>
      <c r="D30" s="9"/>
      <c r="E30" s="9"/>
      <c r="F30" s="28"/>
      <c r="G30" s="9"/>
      <c r="H30" s="9">
        <v>51486</v>
      </c>
      <c r="I30" s="9">
        <v>58374</v>
      </c>
      <c r="J30" s="9">
        <f t="shared" si="6"/>
        <v>6888</v>
      </c>
      <c r="K30" s="9">
        <v>1</v>
      </c>
      <c r="L30" s="9">
        <f>J30*K30</f>
        <v>6888</v>
      </c>
      <c r="M30" s="10">
        <v>1.03</v>
      </c>
      <c r="N30" s="11">
        <f t="shared" si="7"/>
        <v>7094.64</v>
      </c>
      <c r="O30" s="9"/>
      <c r="P30" s="11">
        <f t="shared" si="8"/>
        <v>7094.64</v>
      </c>
      <c r="Q30" s="9">
        <v>0.5</v>
      </c>
      <c r="R30" s="28">
        <f t="shared" si="9"/>
        <v>3547.32</v>
      </c>
    </row>
    <row r="31" spans="1:41" s="1" customFormat="1">
      <c r="A31" s="9" t="s">
        <v>565</v>
      </c>
      <c r="B31" s="27" t="s">
        <v>84</v>
      </c>
      <c r="C31" s="9"/>
      <c r="D31" s="9"/>
      <c r="E31" s="9"/>
      <c r="F31" s="28"/>
      <c r="G31" s="9"/>
      <c r="H31" s="9">
        <v>716491</v>
      </c>
      <c r="I31" s="9">
        <v>748906</v>
      </c>
      <c r="J31" s="9">
        <f t="shared" si="6"/>
        <v>32415</v>
      </c>
      <c r="K31" s="9">
        <v>1</v>
      </c>
      <c r="L31" s="9">
        <f t="shared" ref="L31:L38" si="10">K31*J31</f>
        <v>32415</v>
      </c>
      <c r="M31" s="10">
        <v>1.03</v>
      </c>
      <c r="N31" s="11">
        <f t="shared" si="7"/>
        <v>33387.449999999997</v>
      </c>
      <c r="O31" s="9">
        <v>40</v>
      </c>
      <c r="P31" s="11">
        <f t="shared" si="8"/>
        <v>33427.449999999997</v>
      </c>
      <c r="Q31" s="9">
        <v>1</v>
      </c>
      <c r="R31" s="28">
        <f t="shared" si="9"/>
        <v>33427.449999999997</v>
      </c>
    </row>
    <row r="32" spans="1:41" s="1" customFormat="1">
      <c r="A32" s="9" t="s">
        <v>566</v>
      </c>
      <c r="B32" s="27" t="s">
        <v>84</v>
      </c>
      <c r="C32" s="9">
        <v>132</v>
      </c>
      <c r="D32" s="9">
        <v>132</v>
      </c>
      <c r="E32" s="9">
        <f>SUM(D32-C32)</f>
        <v>0</v>
      </c>
      <c r="F32" s="28">
        <v>9.5</v>
      </c>
      <c r="G32" s="9">
        <f>E32*F32</f>
        <v>0</v>
      </c>
      <c r="H32" s="9">
        <v>251</v>
      </c>
      <c r="I32" s="9">
        <v>282</v>
      </c>
      <c r="J32" s="9">
        <f t="shared" si="6"/>
        <v>31</v>
      </c>
      <c r="K32" s="9">
        <v>30</v>
      </c>
      <c r="L32" s="9">
        <f t="shared" si="10"/>
        <v>930</v>
      </c>
      <c r="M32" s="10">
        <v>1.03</v>
      </c>
      <c r="N32" s="11">
        <f t="shared" si="7"/>
        <v>957.9</v>
      </c>
      <c r="O32" s="9"/>
      <c r="P32" s="11">
        <f>G32+N32+O33</f>
        <v>957.9</v>
      </c>
      <c r="Q32" s="9">
        <v>1</v>
      </c>
      <c r="R32" s="28">
        <f t="shared" si="9"/>
        <v>957.9</v>
      </c>
    </row>
    <row r="33" spans="1:41" s="1" customFormat="1">
      <c r="A33" s="9" t="s">
        <v>567</v>
      </c>
      <c r="B33" s="27" t="s">
        <v>84</v>
      </c>
      <c r="C33" s="9"/>
      <c r="D33" s="9" t="s">
        <v>568</v>
      </c>
      <c r="E33" s="9"/>
      <c r="F33" s="28"/>
      <c r="G33" s="9"/>
      <c r="H33" s="9">
        <v>11448</v>
      </c>
      <c r="I33" s="9">
        <v>11448</v>
      </c>
      <c r="J33" s="9">
        <f t="shared" si="6"/>
        <v>0</v>
      </c>
      <c r="K33" s="9">
        <v>1</v>
      </c>
      <c r="L33" s="9">
        <f t="shared" si="10"/>
        <v>0</v>
      </c>
      <c r="M33" s="10">
        <v>1.03</v>
      </c>
      <c r="N33" s="11">
        <f t="shared" si="7"/>
        <v>0</v>
      </c>
      <c r="O33" s="9"/>
      <c r="P33" s="11">
        <f>G33+N33+O33</f>
        <v>0</v>
      </c>
      <c r="Q33" s="9">
        <v>1</v>
      </c>
      <c r="R33" s="28">
        <f t="shared" si="9"/>
        <v>0</v>
      </c>
    </row>
    <row r="34" spans="1:41" s="1" customFormat="1">
      <c r="A34" s="9" t="s">
        <v>569</v>
      </c>
      <c r="B34" s="27" t="s">
        <v>84</v>
      </c>
      <c r="C34" s="9">
        <v>63</v>
      </c>
      <c r="D34" s="9">
        <v>63</v>
      </c>
      <c r="E34" s="9">
        <f>SUM(D34-C34)</f>
        <v>0</v>
      </c>
      <c r="F34" s="28">
        <v>9.5</v>
      </c>
      <c r="G34" s="9">
        <f>E34*F34</f>
        <v>0</v>
      </c>
      <c r="H34" s="9">
        <v>21412</v>
      </c>
      <c r="I34" s="9">
        <v>22179</v>
      </c>
      <c r="J34" s="9">
        <f t="shared" si="6"/>
        <v>767</v>
      </c>
      <c r="K34" s="9">
        <v>1</v>
      </c>
      <c r="L34" s="9">
        <f t="shared" si="10"/>
        <v>767</v>
      </c>
      <c r="M34" s="10">
        <v>1.03</v>
      </c>
      <c r="N34" s="11">
        <f t="shared" si="7"/>
        <v>790.01</v>
      </c>
      <c r="O34" s="9">
        <v>40</v>
      </c>
      <c r="P34" s="11">
        <f t="shared" si="8"/>
        <v>830.01</v>
      </c>
      <c r="Q34" s="9">
        <v>0.5</v>
      </c>
      <c r="R34" s="28">
        <f t="shared" si="9"/>
        <v>415.005</v>
      </c>
    </row>
    <row r="35" spans="1:41" s="1" customFormat="1">
      <c r="A35" s="9" t="s">
        <v>570</v>
      </c>
      <c r="B35" s="27" t="s">
        <v>84</v>
      </c>
      <c r="C35" s="9">
        <v>74</v>
      </c>
      <c r="D35" s="9">
        <v>80</v>
      </c>
      <c r="E35" s="9">
        <f>SUM(D35-C35)</f>
        <v>6</v>
      </c>
      <c r="F35" s="28">
        <v>9.5</v>
      </c>
      <c r="G35" s="9">
        <f>E35*F35</f>
        <v>57</v>
      </c>
      <c r="H35" s="9">
        <v>20776</v>
      </c>
      <c r="I35" s="9">
        <v>21070</v>
      </c>
      <c r="J35" s="9">
        <f t="shared" si="6"/>
        <v>294</v>
      </c>
      <c r="K35" s="9">
        <v>1</v>
      </c>
      <c r="L35" s="9">
        <f t="shared" si="10"/>
        <v>294</v>
      </c>
      <c r="M35" s="10">
        <v>1.03</v>
      </c>
      <c r="N35" s="11">
        <f t="shared" si="7"/>
        <v>302.82</v>
      </c>
      <c r="O35" s="9">
        <v>40</v>
      </c>
      <c r="P35" s="11">
        <f t="shared" si="8"/>
        <v>399.82</v>
      </c>
      <c r="Q35" s="9">
        <v>1</v>
      </c>
      <c r="R35" s="28">
        <f t="shared" si="9"/>
        <v>399.82</v>
      </c>
    </row>
    <row r="36" spans="1:41" s="1" customFormat="1">
      <c r="A36" s="9" t="s">
        <v>571</v>
      </c>
      <c r="B36" s="27" t="s">
        <v>84</v>
      </c>
      <c r="C36" s="9"/>
      <c r="D36" s="9"/>
      <c r="E36" s="9"/>
      <c r="F36" s="28"/>
      <c r="G36" s="9"/>
      <c r="H36" s="9">
        <v>30543</v>
      </c>
      <c r="I36" s="9">
        <v>33532</v>
      </c>
      <c r="J36" s="9">
        <f t="shared" si="6"/>
        <v>2989</v>
      </c>
      <c r="K36" s="9">
        <v>1</v>
      </c>
      <c r="L36" s="9">
        <f t="shared" si="10"/>
        <v>2989</v>
      </c>
      <c r="M36" s="10">
        <v>1.03</v>
      </c>
      <c r="N36" s="11">
        <f t="shared" si="7"/>
        <v>3078.67</v>
      </c>
      <c r="O36" s="9"/>
      <c r="P36" s="11">
        <f t="shared" si="8"/>
        <v>3078.67</v>
      </c>
      <c r="Q36" s="9">
        <v>1</v>
      </c>
      <c r="R36" s="28">
        <f t="shared" si="9"/>
        <v>3078.67</v>
      </c>
    </row>
    <row r="37" spans="1:41" s="1" customFormat="1">
      <c r="A37" s="9" t="s">
        <v>572</v>
      </c>
      <c r="B37" s="27" t="s">
        <v>84</v>
      </c>
      <c r="C37" s="9">
        <v>4</v>
      </c>
      <c r="D37" s="9">
        <v>4</v>
      </c>
      <c r="E37" s="9">
        <f>SUM(D37-C37)</f>
        <v>0</v>
      </c>
      <c r="F37" s="28">
        <v>9.5</v>
      </c>
      <c r="G37" s="9">
        <f>E37*F37</f>
        <v>0</v>
      </c>
      <c r="H37" s="9">
        <v>2728</v>
      </c>
      <c r="I37" s="9">
        <v>2728</v>
      </c>
      <c r="J37" s="9">
        <f t="shared" si="6"/>
        <v>0</v>
      </c>
      <c r="K37" s="9">
        <v>1</v>
      </c>
      <c r="L37" s="9">
        <f t="shared" si="10"/>
        <v>0</v>
      </c>
      <c r="M37" s="10">
        <v>1.03</v>
      </c>
      <c r="N37" s="11">
        <f t="shared" si="7"/>
        <v>0</v>
      </c>
      <c r="O37" s="9">
        <v>40</v>
      </c>
      <c r="P37" s="11">
        <f t="shared" si="8"/>
        <v>40</v>
      </c>
      <c r="Q37" s="9">
        <v>1</v>
      </c>
      <c r="R37" s="28">
        <f t="shared" si="9"/>
        <v>40</v>
      </c>
    </row>
    <row r="38" spans="1:41" s="1" customFormat="1">
      <c r="A38" s="27" t="s">
        <v>573</v>
      </c>
      <c r="B38" s="27" t="s">
        <v>84</v>
      </c>
      <c r="C38" s="27"/>
      <c r="D38" s="27"/>
      <c r="E38" s="27"/>
      <c r="F38" s="28">
        <v>9.5</v>
      </c>
      <c r="G38" s="27"/>
      <c r="H38" s="9">
        <v>68540</v>
      </c>
      <c r="I38" s="9">
        <v>72860</v>
      </c>
      <c r="J38" s="9">
        <f t="shared" si="6"/>
        <v>4320</v>
      </c>
      <c r="K38" s="9">
        <v>1</v>
      </c>
      <c r="L38" s="9">
        <f t="shared" si="10"/>
        <v>4320</v>
      </c>
      <c r="M38" s="10">
        <v>1.03</v>
      </c>
      <c r="N38" s="11">
        <f t="shared" si="7"/>
        <v>4449.6000000000004</v>
      </c>
      <c r="O38" s="27"/>
      <c r="P38" s="64">
        <f>N38</f>
        <v>4449.6000000000004</v>
      </c>
      <c r="Q38" s="9">
        <v>1</v>
      </c>
      <c r="R38" s="64">
        <f t="shared" si="9"/>
        <v>4449.6000000000004</v>
      </c>
    </row>
    <row r="39" spans="1:41" s="1" customFormat="1">
      <c r="A39" s="9" t="s">
        <v>11</v>
      </c>
      <c r="B39" s="27" t="s">
        <v>84</v>
      </c>
      <c r="C39" s="9"/>
      <c r="D39" s="9"/>
      <c r="E39" s="9">
        <f ca="1">SUM(E27:E52)</f>
        <v>2</v>
      </c>
      <c r="F39" s="28">
        <v>9.5</v>
      </c>
      <c r="G39" s="9">
        <f ca="1">E39*F39</f>
        <v>19</v>
      </c>
      <c r="H39" s="9"/>
      <c r="I39" s="9"/>
      <c r="J39" s="9"/>
      <c r="K39" s="9"/>
      <c r="L39" s="9">
        <f>SUM(L27:L38)</f>
        <v>143253</v>
      </c>
      <c r="M39" s="10">
        <v>1.03</v>
      </c>
      <c r="N39" s="11">
        <f>L39*M39</f>
        <v>147550.59</v>
      </c>
      <c r="O39" s="9">
        <f>SUM(O27:O38)</f>
        <v>160</v>
      </c>
      <c r="P39" s="11">
        <f ca="1">G39+' 超晶格'!S8N45+O39</f>
        <v>0</v>
      </c>
      <c r="Q39" s="9">
        <v>1</v>
      </c>
      <c r="R39" s="28">
        <f>SUM(R27:R38)</f>
        <v>143805.26500000001</v>
      </c>
    </row>
    <row r="40" spans="1:41" s="1" customFormat="1">
      <c r="A40" s="9" t="s">
        <v>574</v>
      </c>
      <c r="B40" s="27" t="s">
        <v>575</v>
      </c>
      <c r="C40" s="9">
        <v>1</v>
      </c>
      <c r="D40" s="9">
        <v>1</v>
      </c>
      <c r="E40" s="9">
        <f>SUM(D40-C40)</f>
        <v>0</v>
      </c>
      <c r="F40" s="28">
        <v>9.5</v>
      </c>
      <c r="G40" s="9">
        <f>E40*F40</f>
        <v>0</v>
      </c>
      <c r="H40" s="9">
        <v>6288</v>
      </c>
      <c r="I40" s="9">
        <v>7009</v>
      </c>
      <c r="J40" s="9">
        <f>I40-H40</f>
        <v>721</v>
      </c>
      <c r="K40" s="9">
        <v>80</v>
      </c>
      <c r="L40" s="9">
        <f>K40*J40</f>
        <v>57680</v>
      </c>
      <c r="M40" s="10">
        <v>1.03</v>
      </c>
      <c r="N40" s="11">
        <f>M40*L40</f>
        <v>59410.400000000001</v>
      </c>
      <c r="O40" s="9"/>
      <c r="P40" s="11">
        <f>G40+N40+O40</f>
        <v>59410.400000000001</v>
      </c>
      <c r="Q40" s="9">
        <v>1</v>
      </c>
      <c r="R40" s="28">
        <f>P40*Q40</f>
        <v>59410.400000000001</v>
      </c>
    </row>
    <row r="41" spans="1:41" s="1" customFormat="1">
      <c r="A41" s="9" t="s">
        <v>576</v>
      </c>
      <c r="B41" s="27" t="s">
        <v>575</v>
      </c>
      <c r="C41" s="9"/>
      <c r="D41" s="9"/>
      <c r="E41" s="9"/>
      <c r="F41" s="28"/>
      <c r="G41" s="9"/>
      <c r="H41" s="9">
        <v>11349</v>
      </c>
      <c r="I41" s="9">
        <v>12025</v>
      </c>
      <c r="J41" s="9">
        <f>I41-H41</f>
        <v>676</v>
      </c>
      <c r="K41" s="9">
        <v>50</v>
      </c>
      <c r="L41" s="9">
        <f>K41*J41</f>
        <v>33800</v>
      </c>
      <c r="M41" s="10">
        <v>1.03</v>
      </c>
      <c r="N41" s="11">
        <f>M41*L41</f>
        <v>34814</v>
      </c>
      <c r="O41" s="9"/>
      <c r="P41" s="11">
        <f>G41+N41+O41</f>
        <v>34814</v>
      </c>
      <c r="Q41" s="9">
        <v>1</v>
      </c>
      <c r="R41" s="28">
        <f>P41*Q41</f>
        <v>34814</v>
      </c>
    </row>
    <row r="42" spans="1:41" s="1" customFormat="1">
      <c r="A42" s="9" t="s">
        <v>11</v>
      </c>
      <c r="B42" s="27" t="s">
        <v>575</v>
      </c>
      <c r="C42" s="9"/>
      <c r="D42" s="9"/>
      <c r="E42" s="9"/>
      <c r="F42" s="28"/>
      <c r="G42" s="9"/>
      <c r="H42" s="9"/>
      <c r="I42" s="9"/>
      <c r="J42" s="9"/>
      <c r="K42" s="9"/>
      <c r="L42" s="9">
        <f>SUM(L40:L41)</f>
        <v>91480</v>
      </c>
      <c r="M42" s="10">
        <v>1.03</v>
      </c>
      <c r="N42" s="11">
        <f>M42*L42</f>
        <v>94224.4</v>
      </c>
      <c r="O42" s="9"/>
      <c r="P42" s="11">
        <f>G42+N42+O42</f>
        <v>94224.4</v>
      </c>
      <c r="Q42" s="9">
        <v>1</v>
      </c>
      <c r="R42" s="28">
        <f>P42*Q42</f>
        <v>94224.4</v>
      </c>
    </row>
    <row r="43" spans="1:41" s="1" customFormat="1">
      <c r="A43" s="13" t="s">
        <v>577</v>
      </c>
      <c r="B43" s="31"/>
      <c r="C43" s="13"/>
      <c r="D43" s="13"/>
      <c r="E43" s="13"/>
      <c r="F43" s="32"/>
      <c r="G43" s="13"/>
      <c r="H43" s="13"/>
      <c r="I43" s="13"/>
      <c r="J43" s="13"/>
      <c r="K43" s="13"/>
      <c r="L43" s="13"/>
      <c r="M43" s="47"/>
      <c r="N43" s="48"/>
      <c r="O43" s="13"/>
      <c r="P43" s="48"/>
      <c r="Q43" s="13"/>
      <c r="R43" s="32">
        <f>R39+R42</f>
        <v>238029.66500000001</v>
      </c>
    </row>
    <row r="44" spans="1:41" s="1" customFormat="1">
      <c r="A44" s="13"/>
      <c r="B44" s="31"/>
      <c r="C44" s="13"/>
      <c r="D44" s="13"/>
      <c r="E44" s="13"/>
      <c r="F44" s="32"/>
      <c r="G44" s="13"/>
      <c r="H44" s="13"/>
      <c r="I44" s="13"/>
      <c r="J44" s="13"/>
      <c r="K44" s="13"/>
      <c r="L44" s="13"/>
      <c r="M44" s="47"/>
      <c r="N44" s="48"/>
      <c r="O44" s="13"/>
      <c r="P44" s="48"/>
      <c r="Q44" s="13"/>
      <c r="R44" s="32"/>
    </row>
    <row r="45" spans="1:41">
      <c r="A45" s="3"/>
      <c r="B45" s="211"/>
      <c r="C45" s="3"/>
      <c r="D45" s="3"/>
      <c r="E45" s="3"/>
      <c r="F45" s="98"/>
      <c r="G45" s="3"/>
      <c r="H45" s="3"/>
      <c r="I45" s="3"/>
      <c r="J45" s="3"/>
      <c r="K45" s="3"/>
      <c r="L45" s="3"/>
      <c r="M45" s="4"/>
      <c r="N45" s="5"/>
      <c r="O45" s="3"/>
      <c r="P45" s="5"/>
      <c r="Q45" s="3"/>
      <c r="R45" s="104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</row>
    <row r="46" spans="1:41">
      <c r="A46" s="3" t="s">
        <v>12</v>
      </c>
      <c r="B46" s="3"/>
      <c r="C46" s="3" t="s">
        <v>13</v>
      </c>
      <c r="D46" s="3" t="s">
        <v>14</v>
      </c>
      <c r="E46" s="3" t="s">
        <v>15</v>
      </c>
      <c r="F46" s="104" t="s">
        <v>16</v>
      </c>
      <c r="G46" s="3" t="s">
        <v>17</v>
      </c>
      <c r="H46" s="3" t="s">
        <v>18</v>
      </c>
      <c r="I46" s="3" t="s">
        <v>19</v>
      </c>
      <c r="J46" s="3" t="s">
        <v>20</v>
      </c>
      <c r="K46" s="3" t="s">
        <v>21</v>
      </c>
      <c r="L46" s="3" t="s">
        <v>15</v>
      </c>
      <c r="M46" s="4"/>
      <c r="N46" s="5" t="s">
        <v>22</v>
      </c>
      <c r="O46" s="3" t="s">
        <v>23</v>
      </c>
      <c r="P46" s="5" t="s">
        <v>11</v>
      </c>
      <c r="Q46" s="3" t="s">
        <v>24</v>
      </c>
      <c r="R46" s="104" t="s">
        <v>25</v>
      </c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</row>
    <row r="47" spans="1:41" s="83" customFormat="1">
      <c r="A47" s="312"/>
      <c r="B47" s="3"/>
      <c r="C47" s="3"/>
      <c r="D47" s="3"/>
      <c r="E47" s="3"/>
      <c r="F47" s="104"/>
      <c r="G47" s="3"/>
      <c r="H47" s="3"/>
      <c r="I47" s="3"/>
      <c r="J47" s="3"/>
      <c r="K47" s="3"/>
      <c r="L47" s="3"/>
      <c r="M47" s="4"/>
      <c r="N47" s="5"/>
      <c r="O47" s="3"/>
      <c r="P47" s="5"/>
      <c r="Q47" s="3"/>
      <c r="R47" s="104"/>
      <c r="S47" s="283"/>
      <c r="T47" s="283"/>
      <c r="U47" s="283"/>
      <c r="V47" s="283"/>
      <c r="W47" s="283"/>
      <c r="X47" s="283"/>
      <c r="Y47" s="283"/>
      <c r="Z47" s="283"/>
      <c r="AA47" s="283"/>
      <c r="AB47" s="283"/>
      <c r="AC47" s="283"/>
      <c r="AD47" s="283"/>
      <c r="AE47" s="283"/>
      <c r="AF47" s="283"/>
      <c r="AG47" s="283"/>
      <c r="AH47" s="283"/>
      <c r="AI47" s="283"/>
      <c r="AJ47" s="283"/>
      <c r="AK47" s="283"/>
      <c r="AL47" s="283"/>
      <c r="AM47" s="283"/>
      <c r="AN47" s="283"/>
      <c r="AO47" s="283"/>
    </row>
    <row r="48" spans="1:41" s="1" customFormat="1">
      <c r="A48" s="9" t="s">
        <v>578</v>
      </c>
      <c r="B48" s="9" t="s">
        <v>579</v>
      </c>
      <c r="C48" s="9">
        <v>30</v>
      </c>
      <c r="D48" s="9">
        <v>30</v>
      </c>
      <c r="E48" s="9">
        <f>SUM(D48-C48)</f>
        <v>0</v>
      </c>
      <c r="F48" s="28">
        <v>9.5</v>
      </c>
      <c r="G48" s="9">
        <f>E48*F48</f>
        <v>0</v>
      </c>
      <c r="H48" s="9">
        <v>35458</v>
      </c>
      <c r="I48" s="9">
        <v>37859</v>
      </c>
      <c r="J48" s="9">
        <f t="shared" ref="J48:J55" si="11">I48-H48</f>
        <v>2401</v>
      </c>
      <c r="K48" s="9">
        <v>1</v>
      </c>
      <c r="L48" s="9">
        <f t="shared" ref="L48:L55" si="12">K48*J48</f>
        <v>2401</v>
      </c>
      <c r="M48" s="10">
        <v>1.03</v>
      </c>
      <c r="N48" s="11">
        <f t="shared" ref="N48:N56" si="13">M48*L48</f>
        <v>2473.0300000000002</v>
      </c>
      <c r="O48" s="9">
        <v>120</v>
      </c>
      <c r="P48" s="11">
        <f t="shared" ref="P48:P56" si="14">G48+N48+O48</f>
        <v>2593.0300000000002</v>
      </c>
      <c r="Q48" s="9">
        <v>1</v>
      </c>
      <c r="R48" s="28">
        <f t="shared" ref="R48:R56" si="15">P48*Q48</f>
        <v>2593.0300000000002</v>
      </c>
    </row>
    <row r="49" spans="1:41" s="1" customFormat="1">
      <c r="A49" s="9" t="s">
        <v>580</v>
      </c>
      <c r="B49" s="9" t="s">
        <v>579</v>
      </c>
      <c r="C49" s="9">
        <v>4019</v>
      </c>
      <c r="D49" s="9"/>
      <c r="E49" s="9"/>
      <c r="F49" s="28"/>
      <c r="G49" s="9"/>
      <c r="H49" s="9">
        <v>5071</v>
      </c>
      <c r="I49" s="9">
        <v>5071</v>
      </c>
      <c r="J49" s="9">
        <f t="shared" si="11"/>
        <v>0</v>
      </c>
      <c r="K49" s="9">
        <v>1</v>
      </c>
      <c r="L49" s="9">
        <f t="shared" si="12"/>
        <v>0</v>
      </c>
      <c r="M49" s="10">
        <v>1.03</v>
      </c>
      <c r="N49" s="11">
        <f t="shared" si="13"/>
        <v>0</v>
      </c>
      <c r="O49" s="9">
        <v>40</v>
      </c>
      <c r="P49" s="11">
        <f t="shared" si="14"/>
        <v>40</v>
      </c>
      <c r="Q49" s="9">
        <v>1</v>
      </c>
      <c r="R49" s="28">
        <f t="shared" si="15"/>
        <v>40</v>
      </c>
    </row>
    <row r="50" spans="1:41" s="1" customFormat="1">
      <c r="A50" s="9" t="s">
        <v>581</v>
      </c>
      <c r="B50" s="9" t="s">
        <v>579</v>
      </c>
      <c r="C50" s="9"/>
      <c r="D50" s="9">
        <v>4326</v>
      </c>
      <c r="E50" s="9"/>
      <c r="F50" s="28"/>
      <c r="G50" s="9"/>
      <c r="H50" s="9">
        <v>165952</v>
      </c>
      <c r="I50" s="9">
        <v>165952</v>
      </c>
      <c r="J50" s="9">
        <f t="shared" si="11"/>
        <v>0</v>
      </c>
      <c r="K50" s="9">
        <v>1</v>
      </c>
      <c r="L50" s="9">
        <f t="shared" si="12"/>
        <v>0</v>
      </c>
      <c r="M50" s="10">
        <v>1.03</v>
      </c>
      <c r="N50" s="11">
        <f t="shared" si="13"/>
        <v>0</v>
      </c>
      <c r="O50" s="9">
        <v>20</v>
      </c>
      <c r="P50" s="11">
        <f t="shared" si="14"/>
        <v>20</v>
      </c>
      <c r="Q50" s="9">
        <v>1</v>
      </c>
      <c r="R50" s="28">
        <f t="shared" si="15"/>
        <v>20</v>
      </c>
    </row>
    <row r="51" spans="1:41" s="1" customFormat="1">
      <c r="A51" s="9" t="s">
        <v>582</v>
      </c>
      <c r="B51" s="9" t="s">
        <v>579</v>
      </c>
      <c r="C51" s="9">
        <v>5237</v>
      </c>
      <c r="D51" s="9">
        <v>5237</v>
      </c>
      <c r="E51" s="9">
        <f>SUM(D51-C51)</f>
        <v>0</v>
      </c>
      <c r="F51" s="28">
        <v>9.5</v>
      </c>
      <c r="G51" s="9">
        <f>E51*F51</f>
        <v>0</v>
      </c>
      <c r="H51" s="9">
        <v>30138</v>
      </c>
      <c r="I51" s="9">
        <v>31716</v>
      </c>
      <c r="J51" s="9">
        <f t="shared" si="11"/>
        <v>1578</v>
      </c>
      <c r="K51" s="9">
        <v>1</v>
      </c>
      <c r="L51" s="9">
        <f t="shared" si="12"/>
        <v>1578</v>
      </c>
      <c r="M51" s="10">
        <v>1.03</v>
      </c>
      <c r="N51" s="11">
        <f t="shared" si="13"/>
        <v>1625.34</v>
      </c>
      <c r="O51" s="9"/>
      <c r="P51" s="11">
        <f t="shared" si="14"/>
        <v>1625.34</v>
      </c>
      <c r="Q51" s="9">
        <v>1</v>
      </c>
      <c r="R51" s="28">
        <f t="shared" si="15"/>
        <v>1625.34</v>
      </c>
    </row>
    <row r="52" spans="1:41" s="1" customFormat="1">
      <c r="A52" s="9" t="s">
        <v>583</v>
      </c>
      <c r="B52" s="9" t="s">
        <v>579</v>
      </c>
      <c r="C52" s="9"/>
      <c r="D52" s="9"/>
      <c r="E52" s="9"/>
      <c r="F52" s="28"/>
      <c r="G52" s="9"/>
      <c r="H52" s="9">
        <v>1385</v>
      </c>
      <c r="I52" s="9">
        <v>1605</v>
      </c>
      <c r="J52" s="9">
        <f t="shared" si="11"/>
        <v>220</v>
      </c>
      <c r="K52" s="9">
        <v>40</v>
      </c>
      <c r="L52" s="9">
        <f t="shared" si="12"/>
        <v>8800</v>
      </c>
      <c r="M52" s="10">
        <v>1.03</v>
      </c>
      <c r="N52" s="11">
        <f t="shared" si="13"/>
        <v>9064</v>
      </c>
      <c r="O52" s="9"/>
      <c r="P52" s="11">
        <f t="shared" si="14"/>
        <v>9064</v>
      </c>
      <c r="Q52" s="9">
        <v>1</v>
      </c>
      <c r="R52" s="28">
        <f t="shared" si="15"/>
        <v>9064</v>
      </c>
    </row>
    <row r="53" spans="1:41" s="1" customFormat="1">
      <c r="A53" s="9" t="s">
        <v>584</v>
      </c>
      <c r="B53" s="9" t="s">
        <v>579</v>
      </c>
      <c r="C53" s="9"/>
      <c r="D53" s="9"/>
      <c r="E53" s="9"/>
      <c r="F53" s="28"/>
      <c r="G53" s="9"/>
      <c r="H53" s="9">
        <v>60119</v>
      </c>
      <c r="I53" s="9">
        <v>62706</v>
      </c>
      <c r="J53" s="9">
        <f t="shared" si="11"/>
        <v>2587</v>
      </c>
      <c r="K53" s="9">
        <v>1</v>
      </c>
      <c r="L53" s="9">
        <f t="shared" si="12"/>
        <v>2587</v>
      </c>
      <c r="M53" s="10">
        <v>1.03</v>
      </c>
      <c r="N53" s="11">
        <f t="shared" si="13"/>
        <v>2664.61</v>
      </c>
      <c r="O53" s="9"/>
      <c r="P53" s="11">
        <f t="shared" si="14"/>
        <v>2664.61</v>
      </c>
      <c r="Q53" s="9">
        <v>1</v>
      </c>
      <c r="R53" s="28">
        <f t="shared" si="15"/>
        <v>2664.61</v>
      </c>
    </row>
    <row r="54" spans="1:41" s="1" customFormat="1">
      <c r="A54" s="9" t="s">
        <v>585</v>
      </c>
      <c r="B54" s="9" t="s">
        <v>579</v>
      </c>
      <c r="C54" s="9"/>
      <c r="D54" s="9"/>
      <c r="E54" s="9"/>
      <c r="F54" s="28"/>
      <c r="G54" s="9"/>
      <c r="H54" s="9">
        <v>301176</v>
      </c>
      <c r="I54" s="9">
        <v>301176</v>
      </c>
      <c r="J54" s="9">
        <f t="shared" si="11"/>
        <v>0</v>
      </c>
      <c r="K54" s="9">
        <v>1</v>
      </c>
      <c r="L54" s="9">
        <f t="shared" si="12"/>
        <v>0</v>
      </c>
      <c r="M54" s="10">
        <v>1.03</v>
      </c>
      <c r="N54" s="11">
        <f t="shared" si="13"/>
        <v>0</v>
      </c>
      <c r="O54" s="9"/>
      <c r="P54" s="11">
        <f t="shared" si="14"/>
        <v>0</v>
      </c>
      <c r="Q54" s="9">
        <v>1</v>
      </c>
      <c r="R54" s="28">
        <f t="shared" si="15"/>
        <v>0</v>
      </c>
    </row>
    <row r="55" spans="1:41" s="1" customFormat="1">
      <c r="A55" s="9" t="s">
        <v>586</v>
      </c>
      <c r="B55" s="9" t="s">
        <v>579</v>
      </c>
      <c r="C55" s="9"/>
      <c r="D55" s="9"/>
      <c r="E55" s="9"/>
      <c r="F55" s="28"/>
      <c r="G55" s="9"/>
      <c r="H55" s="106">
        <v>3794</v>
      </c>
      <c r="I55" s="106">
        <v>6038</v>
      </c>
      <c r="J55" s="9">
        <f t="shared" si="11"/>
        <v>2244</v>
      </c>
      <c r="K55" s="9">
        <v>80</v>
      </c>
      <c r="L55" s="9">
        <f t="shared" si="12"/>
        <v>179520</v>
      </c>
      <c r="M55" s="10">
        <v>1.03</v>
      </c>
      <c r="N55" s="11">
        <f t="shared" si="13"/>
        <v>184905.60000000001</v>
      </c>
      <c r="O55" s="9"/>
      <c r="P55" s="11">
        <f t="shared" si="14"/>
        <v>184905.60000000001</v>
      </c>
      <c r="Q55" s="9">
        <v>1</v>
      </c>
      <c r="R55" s="28">
        <f t="shared" si="15"/>
        <v>184905.60000000001</v>
      </c>
    </row>
    <row r="56" spans="1:41" s="1" customFormat="1">
      <c r="A56" s="207" t="s">
        <v>11</v>
      </c>
      <c r="B56" s="207" t="s">
        <v>579</v>
      </c>
      <c r="C56" s="207">
        <v>4019</v>
      </c>
      <c r="D56" s="207"/>
      <c r="E56" s="207">
        <f>SUM(E48:E55)</f>
        <v>0</v>
      </c>
      <c r="F56" s="233">
        <v>9.5</v>
      </c>
      <c r="G56" s="207">
        <f>E56*F56</f>
        <v>0</v>
      </c>
      <c r="H56" s="207"/>
      <c r="I56" s="207"/>
      <c r="J56" s="207"/>
      <c r="K56" s="207"/>
      <c r="L56" s="207">
        <f>SUM(L48:L55)</f>
        <v>194886</v>
      </c>
      <c r="M56" s="221">
        <v>1.03</v>
      </c>
      <c r="N56" s="222">
        <f t="shared" si="13"/>
        <v>200732.58</v>
      </c>
      <c r="O56" s="207">
        <f>SUM(O48:O55)</f>
        <v>180</v>
      </c>
      <c r="P56" s="222">
        <f t="shared" si="14"/>
        <v>200912.58</v>
      </c>
      <c r="Q56" s="207">
        <v>1</v>
      </c>
      <c r="R56" s="233">
        <f t="shared" si="15"/>
        <v>200912.58</v>
      </c>
    </row>
    <row r="57" spans="1:41" s="27" customFormat="1">
      <c r="A57" s="9" t="s">
        <v>587</v>
      </c>
      <c r="B57" s="139" t="s">
        <v>588</v>
      </c>
      <c r="C57" s="9"/>
      <c r="D57" s="9"/>
      <c r="E57" s="9"/>
      <c r="F57" s="28"/>
      <c r="G57" s="9"/>
      <c r="H57" s="9"/>
      <c r="I57" s="9"/>
      <c r="J57" s="9"/>
      <c r="K57" s="9"/>
      <c r="L57" s="9"/>
      <c r="M57" s="10"/>
      <c r="N57" s="11"/>
      <c r="O57" s="9"/>
      <c r="P57" s="11"/>
      <c r="Q57" s="9"/>
      <c r="R57" s="28">
        <f>'[1] 超晶格'!$R$58</f>
        <v>52977.27</v>
      </c>
    </row>
    <row r="58" spans="1:41" s="140" customFormat="1">
      <c r="A58" s="139" t="s">
        <v>589</v>
      </c>
      <c r="B58" s="139" t="s">
        <v>103</v>
      </c>
      <c r="C58" s="139"/>
      <c r="D58" s="139"/>
      <c r="E58" s="139"/>
      <c r="F58" s="142"/>
      <c r="G58" s="139"/>
      <c r="H58" s="139"/>
      <c r="I58" s="139"/>
      <c r="J58" s="139"/>
      <c r="K58" s="139"/>
      <c r="L58" s="139"/>
      <c r="M58" s="172"/>
      <c r="N58" s="173"/>
      <c r="O58" s="139"/>
      <c r="P58" s="173"/>
      <c r="Q58" s="139"/>
      <c r="R58" s="142">
        <f>R57</f>
        <v>52977.27</v>
      </c>
    </row>
    <row r="59" spans="1:41" s="140" customFormat="1">
      <c r="A59" s="313" t="s">
        <v>590</v>
      </c>
      <c r="B59" s="139" t="s">
        <v>591</v>
      </c>
      <c r="C59" s="139"/>
      <c r="D59" s="139"/>
      <c r="E59" s="139"/>
      <c r="F59" s="142"/>
      <c r="G59" s="139"/>
      <c r="H59" s="139"/>
      <c r="I59" s="139"/>
      <c r="J59" s="139"/>
      <c r="K59" s="139"/>
      <c r="L59" s="139"/>
      <c r="M59" s="172"/>
      <c r="N59" s="173"/>
      <c r="O59" s="139"/>
      <c r="P59" s="173"/>
      <c r="Q59" s="139"/>
      <c r="R59" s="142">
        <v>400000</v>
      </c>
    </row>
    <row r="60" spans="1:41" s="140" customFormat="1">
      <c r="A60" s="9" t="s">
        <v>587</v>
      </c>
      <c r="B60" s="139" t="s">
        <v>103</v>
      </c>
      <c r="C60" s="139"/>
      <c r="D60" s="139"/>
      <c r="E60" s="139"/>
      <c r="F60" s="142"/>
      <c r="G60" s="139"/>
      <c r="H60" s="139"/>
      <c r="I60" s="139"/>
      <c r="J60" s="139"/>
      <c r="K60" s="139"/>
      <c r="L60" s="139"/>
      <c r="M60" s="172"/>
      <c r="N60" s="173"/>
      <c r="O60" s="139"/>
      <c r="P60" s="173"/>
      <c r="Q60" s="139"/>
      <c r="R60" s="142">
        <f>R59+R58-R56</f>
        <v>252064.69</v>
      </c>
    </row>
    <row r="61" spans="1:41" s="75" customFormat="1">
      <c r="A61" s="314"/>
      <c r="B61" s="315"/>
      <c r="C61" s="315"/>
      <c r="D61" s="315"/>
      <c r="E61" s="315"/>
      <c r="F61" s="316"/>
      <c r="G61" s="315"/>
      <c r="H61" s="315"/>
      <c r="I61" s="315"/>
      <c r="J61" s="315"/>
      <c r="K61" s="315"/>
      <c r="L61" s="315"/>
      <c r="M61" s="322"/>
      <c r="N61" s="323"/>
      <c r="O61" s="315"/>
      <c r="P61" s="323"/>
      <c r="Q61" s="315"/>
      <c r="R61" s="316"/>
    </row>
    <row r="62" spans="1:41" s="296" customFormat="1">
      <c r="A62" s="215"/>
      <c r="B62" s="317"/>
      <c r="C62" s="7"/>
      <c r="D62" s="7"/>
      <c r="E62" s="7"/>
      <c r="F62" s="318"/>
      <c r="G62" s="7"/>
      <c r="H62" s="7"/>
      <c r="I62" s="7"/>
      <c r="J62" s="7"/>
      <c r="K62" s="7"/>
      <c r="L62" s="7"/>
      <c r="M62" s="228"/>
      <c r="N62" s="324"/>
      <c r="O62" s="7"/>
      <c r="P62" s="317"/>
      <c r="Q62" s="7"/>
      <c r="R62" s="318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</row>
    <row r="63" spans="1:41" s="1" customFormat="1">
      <c r="A63" s="9" t="s">
        <v>592</v>
      </c>
      <c r="B63" s="27" t="s">
        <v>593</v>
      </c>
      <c r="C63" s="9">
        <v>4998</v>
      </c>
      <c r="D63" s="9"/>
      <c r="E63" s="9"/>
      <c r="F63" s="28"/>
      <c r="G63" s="9"/>
      <c r="H63" s="9">
        <v>31927</v>
      </c>
      <c r="I63" s="9">
        <v>32398</v>
      </c>
      <c r="J63" s="9">
        <f t="shared" ref="J63:J71" si="16">I63-H63</f>
        <v>471</v>
      </c>
      <c r="K63" s="9">
        <v>40</v>
      </c>
      <c r="L63" s="9">
        <f>J63*K63</f>
        <v>18840</v>
      </c>
      <c r="M63" s="10">
        <v>1.03</v>
      </c>
      <c r="N63" s="11">
        <f t="shared" ref="N63:N72" si="17">M63*L63</f>
        <v>19405.2</v>
      </c>
      <c r="O63" s="9"/>
      <c r="P63" s="11">
        <f t="shared" ref="P63:P72" si="18">G63+N63+O63</f>
        <v>19405.2</v>
      </c>
      <c r="Q63" s="9">
        <v>1</v>
      </c>
      <c r="R63" s="28">
        <f t="shared" ref="R63:R71" si="19">P63*Q63</f>
        <v>19405.2</v>
      </c>
    </row>
    <row r="64" spans="1:41" s="1" customFormat="1">
      <c r="A64" s="9" t="s">
        <v>563</v>
      </c>
      <c r="B64" s="27" t="s">
        <v>593</v>
      </c>
      <c r="C64" s="9" t="s">
        <v>564</v>
      </c>
      <c r="D64" s="9"/>
      <c r="E64" s="9"/>
      <c r="F64" s="28"/>
      <c r="G64" s="9"/>
      <c r="H64" s="9">
        <v>51486</v>
      </c>
      <c r="I64" s="9">
        <v>58374</v>
      </c>
      <c r="J64" s="9">
        <f t="shared" si="16"/>
        <v>6888</v>
      </c>
      <c r="K64" s="9">
        <v>1</v>
      </c>
      <c r="L64" s="9">
        <f>J64*K64</f>
        <v>6888</v>
      </c>
      <c r="M64" s="10">
        <v>1.03</v>
      </c>
      <c r="N64" s="11">
        <f t="shared" si="17"/>
        <v>7094.64</v>
      </c>
      <c r="O64" s="9"/>
      <c r="P64" s="11">
        <f t="shared" si="18"/>
        <v>7094.64</v>
      </c>
      <c r="Q64" s="9">
        <v>0.5</v>
      </c>
      <c r="R64" s="28">
        <f t="shared" si="19"/>
        <v>3547.32</v>
      </c>
    </row>
    <row r="65" spans="1:41" s="1" customFormat="1">
      <c r="A65" s="9" t="s">
        <v>594</v>
      </c>
      <c r="B65" s="27" t="s">
        <v>593</v>
      </c>
      <c r="C65" s="9"/>
      <c r="D65" s="9"/>
      <c r="E65" s="9"/>
      <c r="F65" s="28"/>
      <c r="G65" s="9"/>
      <c r="H65" s="9">
        <v>97608</v>
      </c>
      <c r="I65" s="9">
        <v>99658</v>
      </c>
      <c r="J65" s="9">
        <f t="shared" si="16"/>
        <v>2050</v>
      </c>
      <c r="K65" s="9">
        <v>1</v>
      </c>
      <c r="L65" s="9">
        <f>J65*K65</f>
        <v>2050</v>
      </c>
      <c r="M65" s="10">
        <v>1.03</v>
      </c>
      <c r="N65" s="11">
        <f t="shared" si="17"/>
        <v>2111.5</v>
      </c>
      <c r="O65" s="9"/>
      <c r="P65" s="11">
        <f t="shared" si="18"/>
        <v>2111.5</v>
      </c>
      <c r="Q65" s="9">
        <v>1</v>
      </c>
      <c r="R65" s="28">
        <f t="shared" si="19"/>
        <v>2111.5</v>
      </c>
    </row>
    <row r="66" spans="1:41" s="1" customFormat="1">
      <c r="A66" s="9" t="s">
        <v>595</v>
      </c>
      <c r="B66" s="27" t="s">
        <v>593</v>
      </c>
      <c r="C66" s="9"/>
      <c r="D66" s="9"/>
      <c r="E66" s="9"/>
      <c r="F66" s="28"/>
      <c r="G66" s="9"/>
      <c r="H66" s="9">
        <v>86598</v>
      </c>
      <c r="I66" s="9">
        <v>92406</v>
      </c>
      <c r="J66" s="9">
        <f t="shared" si="16"/>
        <v>5808</v>
      </c>
      <c r="K66" s="9">
        <v>1</v>
      </c>
      <c r="L66" s="9">
        <f>K66*J66</f>
        <v>5808</v>
      </c>
      <c r="M66" s="10">
        <v>1.03</v>
      </c>
      <c r="N66" s="11">
        <f t="shared" si="17"/>
        <v>5982.24</v>
      </c>
      <c r="O66" s="9"/>
      <c r="P66" s="11">
        <f t="shared" si="18"/>
        <v>5982.24</v>
      </c>
      <c r="Q66" s="9">
        <v>1</v>
      </c>
      <c r="R66" s="28">
        <f t="shared" si="19"/>
        <v>5982.24</v>
      </c>
    </row>
    <row r="67" spans="1:41" s="1" customFormat="1">
      <c r="A67" s="9" t="s">
        <v>596</v>
      </c>
      <c r="B67" s="27" t="s">
        <v>593</v>
      </c>
      <c r="C67" s="9">
        <v>175</v>
      </c>
      <c r="D67" s="9">
        <v>175</v>
      </c>
      <c r="E67" s="9">
        <f>SUM(D67-C67)</f>
        <v>0</v>
      </c>
      <c r="F67" s="28">
        <v>9.5</v>
      </c>
      <c r="G67" s="9">
        <f>E67*F67</f>
        <v>0</v>
      </c>
      <c r="H67" s="9">
        <v>33967</v>
      </c>
      <c r="I67" s="9">
        <v>34293</v>
      </c>
      <c r="J67" s="9">
        <f t="shared" si="16"/>
        <v>326</v>
      </c>
      <c r="K67" s="9">
        <v>1</v>
      </c>
      <c r="L67" s="9">
        <f>K67*J67</f>
        <v>326</v>
      </c>
      <c r="M67" s="10">
        <v>1.03</v>
      </c>
      <c r="N67" s="11">
        <f t="shared" si="17"/>
        <v>335.78</v>
      </c>
      <c r="O67" s="9">
        <v>40</v>
      </c>
      <c r="P67" s="11">
        <f t="shared" si="18"/>
        <v>375.78</v>
      </c>
      <c r="Q67" s="9">
        <v>1</v>
      </c>
      <c r="R67" s="28">
        <f t="shared" si="19"/>
        <v>375.78</v>
      </c>
    </row>
    <row r="68" spans="1:41" s="1" customFormat="1">
      <c r="A68" s="9" t="s">
        <v>597</v>
      </c>
      <c r="B68" s="27" t="s">
        <v>593</v>
      </c>
      <c r="C68" s="9"/>
      <c r="D68" s="9"/>
      <c r="E68" s="9"/>
      <c r="F68" s="28"/>
      <c r="G68" s="9"/>
      <c r="H68" s="9">
        <v>106836</v>
      </c>
      <c r="I68" s="9">
        <v>116684</v>
      </c>
      <c r="J68" s="9">
        <f t="shared" si="16"/>
        <v>9848</v>
      </c>
      <c r="K68" s="9">
        <v>1</v>
      </c>
      <c r="L68" s="9">
        <f>K68*J68</f>
        <v>9848</v>
      </c>
      <c r="M68" s="10">
        <v>1.03</v>
      </c>
      <c r="N68" s="11">
        <f t="shared" si="17"/>
        <v>10143.44</v>
      </c>
      <c r="O68" s="9"/>
      <c r="P68" s="11">
        <f t="shared" si="18"/>
        <v>10143.44</v>
      </c>
      <c r="Q68" s="9">
        <v>1</v>
      </c>
      <c r="R68" s="28">
        <f t="shared" si="19"/>
        <v>10143.44</v>
      </c>
    </row>
    <row r="69" spans="1:41" s="1" customFormat="1">
      <c r="A69" s="9" t="s">
        <v>598</v>
      </c>
      <c r="B69" s="27" t="s">
        <v>593</v>
      </c>
      <c r="C69" s="9"/>
      <c r="D69" s="9"/>
      <c r="E69" s="9"/>
      <c r="F69" s="28"/>
      <c r="G69" s="9"/>
      <c r="H69" s="9">
        <v>25124</v>
      </c>
      <c r="I69" s="9">
        <v>26150</v>
      </c>
      <c r="J69" s="9">
        <f t="shared" si="16"/>
        <v>1026</v>
      </c>
      <c r="K69" s="9">
        <v>40</v>
      </c>
      <c r="L69" s="9">
        <f>K69*J69</f>
        <v>41040</v>
      </c>
      <c r="M69" s="10">
        <v>1.03</v>
      </c>
      <c r="N69" s="11">
        <f t="shared" si="17"/>
        <v>42271.199999999997</v>
      </c>
      <c r="O69" s="9"/>
      <c r="P69" s="11">
        <f t="shared" si="18"/>
        <v>42271.199999999997</v>
      </c>
      <c r="Q69" s="9">
        <v>1</v>
      </c>
      <c r="R69" s="28">
        <f t="shared" si="19"/>
        <v>42271.199999999997</v>
      </c>
    </row>
    <row r="70" spans="1:41" s="1" customFormat="1">
      <c r="A70" s="9" t="s">
        <v>599</v>
      </c>
      <c r="B70" s="27" t="s">
        <v>593</v>
      </c>
      <c r="C70" s="9">
        <v>1</v>
      </c>
      <c r="D70" s="9">
        <v>1</v>
      </c>
      <c r="E70" s="9">
        <f>SUM(D70-C70)</f>
        <v>0</v>
      </c>
      <c r="F70" s="28">
        <v>9.5</v>
      </c>
      <c r="G70" s="9">
        <f>E70*F70</f>
        <v>0</v>
      </c>
      <c r="H70" s="9">
        <v>221</v>
      </c>
      <c r="I70" s="9">
        <v>269</v>
      </c>
      <c r="J70" s="9">
        <f t="shared" si="16"/>
        <v>48</v>
      </c>
      <c r="K70" s="9">
        <v>30</v>
      </c>
      <c r="L70" s="9">
        <f>K70*J70</f>
        <v>1440</v>
      </c>
      <c r="M70" s="10">
        <v>1.03</v>
      </c>
      <c r="N70" s="11">
        <f t="shared" si="17"/>
        <v>1483.2</v>
      </c>
      <c r="O70" s="9"/>
      <c r="P70" s="11">
        <f t="shared" si="18"/>
        <v>1483.2</v>
      </c>
      <c r="Q70" s="9">
        <v>0.33</v>
      </c>
      <c r="R70" s="28">
        <f t="shared" si="19"/>
        <v>489.45600000000002</v>
      </c>
    </row>
    <row r="71" spans="1:41" s="1" customFormat="1">
      <c r="A71" s="9" t="s">
        <v>600</v>
      </c>
      <c r="B71" s="27" t="s">
        <v>593</v>
      </c>
      <c r="C71" s="9"/>
      <c r="D71" s="9"/>
      <c r="E71" s="9"/>
      <c r="F71" s="28"/>
      <c r="G71" s="9"/>
      <c r="H71" s="9">
        <v>126226</v>
      </c>
      <c r="I71" s="9">
        <v>167667</v>
      </c>
      <c r="J71" s="9">
        <f t="shared" si="16"/>
        <v>41441</v>
      </c>
      <c r="K71" s="9">
        <v>1</v>
      </c>
      <c r="L71" s="9">
        <f>J71*K71</f>
        <v>41441</v>
      </c>
      <c r="M71" s="10">
        <v>1.03</v>
      </c>
      <c r="N71" s="11">
        <f t="shared" si="17"/>
        <v>42684.23</v>
      </c>
      <c r="O71" s="9"/>
      <c r="P71" s="11">
        <f t="shared" si="18"/>
        <v>42684.23</v>
      </c>
      <c r="Q71" s="9">
        <v>1</v>
      </c>
      <c r="R71" s="28">
        <f t="shared" si="19"/>
        <v>42684.23</v>
      </c>
    </row>
    <row r="72" spans="1:41" s="1" customFormat="1">
      <c r="A72" s="207" t="s">
        <v>11</v>
      </c>
      <c r="B72" s="325" t="s">
        <v>593</v>
      </c>
      <c r="C72" s="207"/>
      <c r="D72" s="207"/>
      <c r="E72" s="207">
        <f>SUM(E63:E69)</f>
        <v>0</v>
      </c>
      <c r="F72" s="233">
        <v>9.5</v>
      </c>
      <c r="G72" s="207">
        <f>E72*F72</f>
        <v>0</v>
      </c>
      <c r="H72" s="207"/>
      <c r="I72" s="207"/>
      <c r="J72" s="207"/>
      <c r="K72" s="207"/>
      <c r="L72" s="207">
        <f>SUM(L63:L71)</f>
        <v>127681</v>
      </c>
      <c r="M72" s="221">
        <v>1.03</v>
      </c>
      <c r="N72" s="222">
        <f t="shared" si="17"/>
        <v>131511.43</v>
      </c>
      <c r="O72" s="207">
        <f>SUM(O63:O69)</f>
        <v>40</v>
      </c>
      <c r="P72" s="222">
        <f t="shared" si="18"/>
        <v>131551.43</v>
      </c>
      <c r="Q72" s="207">
        <v>1</v>
      </c>
      <c r="R72" s="233">
        <f>SUM(R63:R71)</f>
        <v>127010.36599999999</v>
      </c>
    </row>
    <row r="73" spans="1:41">
      <c r="A73" s="326"/>
      <c r="B73" s="326"/>
      <c r="C73" s="326"/>
      <c r="D73" s="326"/>
      <c r="E73" s="326"/>
      <c r="F73" s="327"/>
      <c r="G73" s="326"/>
      <c r="H73" s="326"/>
      <c r="I73" s="326"/>
      <c r="J73" s="326"/>
      <c r="K73" s="326"/>
      <c r="L73" s="326"/>
      <c r="M73" s="346"/>
      <c r="N73" s="347"/>
      <c r="O73" s="326"/>
      <c r="P73" s="347"/>
      <c r="Q73" s="326"/>
      <c r="R73" s="327"/>
      <c r="S73" s="36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</row>
    <row r="74" spans="1:41" s="1" customFormat="1">
      <c r="A74" s="9" t="s">
        <v>12</v>
      </c>
      <c r="B74" s="9"/>
      <c r="C74" s="9" t="s">
        <v>13</v>
      </c>
      <c r="D74" s="9" t="s">
        <v>14</v>
      </c>
      <c r="E74" s="9" t="s">
        <v>15</v>
      </c>
      <c r="F74" s="28" t="s">
        <v>16</v>
      </c>
      <c r="G74" s="9" t="s">
        <v>17</v>
      </c>
      <c r="H74" s="9" t="s">
        <v>18</v>
      </c>
      <c r="I74" s="9" t="s">
        <v>19</v>
      </c>
      <c r="J74" s="9" t="s">
        <v>20</v>
      </c>
      <c r="K74" s="9" t="s">
        <v>21</v>
      </c>
      <c r="L74" s="9" t="s">
        <v>15</v>
      </c>
      <c r="M74" s="10"/>
      <c r="N74" s="11" t="s">
        <v>22</v>
      </c>
      <c r="O74" s="9" t="s">
        <v>23</v>
      </c>
      <c r="P74" s="11" t="s">
        <v>11</v>
      </c>
      <c r="Q74" s="9" t="s">
        <v>24</v>
      </c>
      <c r="R74" s="28" t="s">
        <v>25</v>
      </c>
    </row>
    <row r="75" spans="1:41" s="1" customFormat="1">
      <c r="A75" s="9" t="s">
        <v>601</v>
      </c>
      <c r="B75" s="9" t="s">
        <v>602</v>
      </c>
      <c r="C75" s="9"/>
      <c r="D75" s="9"/>
      <c r="E75" s="9"/>
      <c r="F75" s="28"/>
      <c r="G75" s="9"/>
      <c r="H75" s="9">
        <v>28687</v>
      </c>
      <c r="I75" s="9">
        <v>28712</v>
      </c>
      <c r="J75" s="9">
        <f>I75-H75</f>
        <v>25</v>
      </c>
      <c r="K75" s="9">
        <v>1</v>
      </c>
      <c r="L75" s="9">
        <f>K75*J75</f>
        <v>25</v>
      </c>
      <c r="M75" s="10">
        <v>1.03</v>
      </c>
      <c r="N75" s="11">
        <f>M75*L75</f>
        <v>25.75</v>
      </c>
      <c r="O75" s="9"/>
      <c r="P75" s="11">
        <f>G75+N75+O75</f>
        <v>25.75</v>
      </c>
      <c r="Q75" s="9">
        <v>1</v>
      </c>
      <c r="R75" s="28">
        <f>P75*Q75</f>
        <v>25.75</v>
      </c>
    </row>
    <row r="76" spans="1:41" s="1" customFormat="1">
      <c r="A76" s="9" t="s">
        <v>603</v>
      </c>
      <c r="B76" s="9" t="s">
        <v>602</v>
      </c>
      <c r="C76" s="9">
        <v>38</v>
      </c>
      <c r="D76" s="9">
        <v>38</v>
      </c>
      <c r="E76" s="9">
        <f>SUM(D76-C76)</f>
        <v>0</v>
      </c>
      <c r="F76" s="28">
        <v>9.5</v>
      </c>
      <c r="G76" s="9">
        <f>E76*F76</f>
        <v>0</v>
      </c>
      <c r="H76" s="9">
        <v>21270</v>
      </c>
      <c r="I76" s="9">
        <v>21497</v>
      </c>
      <c r="J76" s="9">
        <f>I76-H76</f>
        <v>227</v>
      </c>
      <c r="K76" s="9">
        <v>1</v>
      </c>
      <c r="L76" s="9">
        <f>K76*J76</f>
        <v>227</v>
      </c>
      <c r="M76" s="10">
        <v>1.03</v>
      </c>
      <c r="N76" s="11">
        <f>M76*L76</f>
        <v>233.81</v>
      </c>
      <c r="O76" s="9">
        <v>40</v>
      </c>
      <c r="P76" s="11">
        <f>G76+N76+O76</f>
        <v>273.81</v>
      </c>
      <c r="Q76" s="9">
        <v>1</v>
      </c>
      <c r="R76" s="28">
        <f>P76*Q76</f>
        <v>273.81</v>
      </c>
    </row>
    <row r="77" spans="1:41" s="1" customFormat="1">
      <c r="A77" s="9" t="s">
        <v>604</v>
      </c>
      <c r="B77" s="9" t="s">
        <v>602</v>
      </c>
      <c r="C77" s="9">
        <v>20</v>
      </c>
      <c r="D77" s="9">
        <v>20</v>
      </c>
      <c r="E77" s="9">
        <f>D77-C77</f>
        <v>0</v>
      </c>
      <c r="F77" s="28">
        <v>9.5</v>
      </c>
      <c r="G77" s="9">
        <f>E77*F77</f>
        <v>0</v>
      </c>
      <c r="H77" s="9">
        <v>14324</v>
      </c>
      <c r="I77" s="9">
        <v>14631</v>
      </c>
      <c r="J77" s="9">
        <f>I77-H77</f>
        <v>307</v>
      </c>
      <c r="K77" s="9">
        <v>20</v>
      </c>
      <c r="L77" s="9">
        <f>J77*K77</f>
        <v>6140</v>
      </c>
      <c r="M77" s="10">
        <v>1.03</v>
      </c>
      <c r="N77" s="11">
        <f>M77*L77</f>
        <v>6324.2</v>
      </c>
      <c r="O77" s="9"/>
      <c r="P77" s="11">
        <f>G77+N77+O77</f>
        <v>6324.2</v>
      </c>
      <c r="Q77" s="9">
        <v>1</v>
      </c>
      <c r="R77" s="28">
        <f>P77*Q77</f>
        <v>6324.2</v>
      </c>
    </row>
    <row r="78" spans="1:41" s="1" customFormat="1">
      <c r="A78" s="9" t="s">
        <v>11</v>
      </c>
      <c r="B78" s="9" t="s">
        <v>602</v>
      </c>
      <c r="C78" s="9"/>
      <c r="D78" s="9"/>
      <c r="E78" s="9">
        <v>0</v>
      </c>
      <c r="F78" s="28">
        <v>9.5</v>
      </c>
      <c r="G78" s="9">
        <f>E78*F78</f>
        <v>0</v>
      </c>
      <c r="H78" s="9"/>
      <c r="I78" s="9"/>
      <c r="J78" s="9"/>
      <c r="K78" s="9"/>
      <c r="L78" s="277">
        <f>SUM(L75:L77)</f>
        <v>6392</v>
      </c>
      <c r="M78" s="10">
        <v>1.03</v>
      </c>
      <c r="N78" s="11">
        <f>L78*M78</f>
        <v>6583.76</v>
      </c>
      <c r="O78" s="9">
        <v>40</v>
      </c>
      <c r="P78" s="11">
        <f>G78+N78+O78</f>
        <v>6623.76</v>
      </c>
      <c r="Q78" s="9">
        <v>1</v>
      </c>
      <c r="R78" s="28">
        <f>P78+O78+G77</f>
        <v>6663.76</v>
      </c>
    </row>
    <row r="79" spans="1:41" s="68" customFormat="1">
      <c r="A79" s="84" t="s">
        <v>473</v>
      </c>
      <c r="B79" s="84" t="s">
        <v>602</v>
      </c>
      <c r="C79" s="84" t="s">
        <v>346</v>
      </c>
      <c r="D79" s="84"/>
      <c r="E79" s="84"/>
      <c r="F79" s="85"/>
      <c r="G79" s="84"/>
      <c r="H79" s="84"/>
      <c r="I79" s="84"/>
      <c r="J79" s="84"/>
      <c r="K79" s="84"/>
      <c r="L79" s="84"/>
      <c r="M79" s="108"/>
      <c r="N79" s="109"/>
      <c r="O79" s="84"/>
      <c r="P79" s="109"/>
      <c r="Q79" s="84">
        <v>1</v>
      </c>
      <c r="R79" s="85">
        <v>93704.02</v>
      </c>
    </row>
    <row r="80" spans="1:41" s="68" customFormat="1">
      <c r="A80" s="84" t="s">
        <v>347</v>
      </c>
      <c r="B80" s="84"/>
      <c r="C80" s="84" t="s">
        <v>103</v>
      </c>
      <c r="D80" s="84"/>
      <c r="E80" s="84"/>
      <c r="F80" s="85"/>
      <c r="G80" s="84"/>
      <c r="H80" s="84"/>
      <c r="I80" s="84"/>
      <c r="J80" s="84"/>
      <c r="K80" s="84"/>
      <c r="L80" s="84"/>
      <c r="M80" s="108"/>
      <c r="N80" s="109"/>
      <c r="O80" s="84"/>
      <c r="P80" s="109"/>
      <c r="Q80" s="84"/>
      <c r="R80" s="85">
        <f>R79-R78</f>
        <v>87040.26</v>
      </c>
    </row>
    <row r="81" spans="1:41" s="68" customFormat="1">
      <c r="A81" s="84"/>
      <c r="B81" s="84"/>
      <c r="C81" s="84"/>
      <c r="D81" s="84"/>
      <c r="E81" s="84"/>
      <c r="F81" s="85"/>
      <c r="G81" s="84"/>
      <c r="H81" s="84"/>
      <c r="I81" s="84"/>
      <c r="J81" s="84"/>
      <c r="K81" s="84"/>
      <c r="L81" s="84"/>
      <c r="M81" s="108"/>
      <c r="N81" s="109"/>
      <c r="O81" s="84"/>
      <c r="P81" s="109"/>
      <c r="Q81" s="84"/>
      <c r="R81" s="85"/>
    </row>
    <row r="82" spans="1:41" s="297" customFormat="1">
      <c r="A82" s="328" t="s">
        <v>605</v>
      </c>
      <c r="B82" s="3"/>
      <c r="C82" s="3"/>
      <c r="D82" s="3"/>
      <c r="E82" s="3"/>
      <c r="F82" s="104"/>
      <c r="G82" s="3"/>
      <c r="H82" s="3"/>
      <c r="I82" s="3"/>
      <c r="J82" s="3"/>
      <c r="K82" s="3"/>
      <c r="L82" s="3"/>
      <c r="M82" s="4"/>
      <c r="N82" s="5"/>
      <c r="O82" s="3"/>
      <c r="P82" s="5"/>
      <c r="Q82" s="3"/>
      <c r="R82" s="104"/>
      <c r="S82" s="359"/>
      <c r="T82" s="359"/>
      <c r="U82" s="359"/>
      <c r="V82" s="359"/>
      <c r="W82" s="359"/>
      <c r="X82" s="359"/>
      <c r="Y82" s="359"/>
      <c r="Z82" s="359"/>
      <c r="AA82" s="359"/>
      <c r="AB82" s="359"/>
      <c r="AC82" s="359"/>
      <c r="AD82" s="359"/>
      <c r="AE82" s="359"/>
      <c r="AF82" s="359"/>
      <c r="AG82" s="359"/>
      <c r="AH82" s="359"/>
      <c r="AI82" s="359"/>
      <c r="AJ82" s="359"/>
      <c r="AK82" s="359"/>
      <c r="AL82" s="359"/>
      <c r="AM82" s="359"/>
      <c r="AN82" s="359"/>
    </row>
    <row r="83" spans="1:41" s="1" customFormat="1">
      <c r="A83" s="9" t="s">
        <v>606</v>
      </c>
      <c r="B83" s="9" t="s">
        <v>607</v>
      </c>
      <c r="C83" s="9">
        <v>4622</v>
      </c>
      <c r="D83" s="9"/>
      <c r="E83" s="9"/>
      <c r="F83" s="28"/>
      <c r="G83" s="9"/>
      <c r="H83" s="9">
        <v>20031</v>
      </c>
      <c r="I83" s="9">
        <v>21191</v>
      </c>
      <c r="J83" s="9">
        <f>I83-H83</f>
        <v>1160</v>
      </c>
      <c r="K83" s="9">
        <v>30</v>
      </c>
      <c r="L83" s="9">
        <f>K83*J83</f>
        <v>34800</v>
      </c>
      <c r="M83" s="10">
        <v>1.03</v>
      </c>
      <c r="N83" s="11">
        <f t="shared" ref="N83:N88" si="20">M83*L83</f>
        <v>35844</v>
      </c>
      <c r="O83" s="9"/>
      <c r="P83" s="11">
        <f t="shared" ref="P83:P88" si="21">G83+N83+O83</f>
        <v>35844</v>
      </c>
      <c r="Q83" s="9">
        <v>1</v>
      </c>
      <c r="R83" s="28">
        <f>P83*Q83</f>
        <v>35844</v>
      </c>
    </row>
    <row r="84" spans="1:41" s="1" customFormat="1">
      <c r="A84" s="9" t="s">
        <v>608</v>
      </c>
      <c r="B84" s="9" t="s">
        <v>607</v>
      </c>
      <c r="C84" s="9">
        <v>46</v>
      </c>
      <c r="D84" s="9">
        <v>46</v>
      </c>
      <c r="E84" s="9">
        <f>SUM(D84-C84)</f>
        <v>0</v>
      </c>
      <c r="F84" s="28">
        <v>9.5</v>
      </c>
      <c r="G84" s="9">
        <f>E84*F84</f>
        <v>0</v>
      </c>
      <c r="H84" s="9">
        <v>33825</v>
      </c>
      <c r="I84" s="9">
        <v>33957</v>
      </c>
      <c r="J84" s="9">
        <f>I84-H84</f>
        <v>132</v>
      </c>
      <c r="K84" s="9">
        <v>1</v>
      </c>
      <c r="L84" s="9">
        <f>K84*J84</f>
        <v>132</v>
      </c>
      <c r="M84" s="10">
        <v>1.03</v>
      </c>
      <c r="N84" s="11">
        <f t="shared" si="20"/>
        <v>135.96</v>
      </c>
      <c r="O84" s="9">
        <v>40</v>
      </c>
      <c r="P84" s="11">
        <f t="shared" si="21"/>
        <v>175.96</v>
      </c>
      <c r="Q84" s="9">
        <v>1</v>
      </c>
      <c r="R84" s="28">
        <f>P84*Q84</f>
        <v>175.96</v>
      </c>
    </row>
    <row r="85" spans="1:41" s="1" customFormat="1">
      <c r="A85" s="9" t="s">
        <v>609</v>
      </c>
      <c r="B85" s="9" t="s">
        <v>607</v>
      </c>
      <c r="C85" s="9"/>
      <c r="D85" s="9"/>
      <c r="E85" s="9"/>
      <c r="F85" s="28"/>
      <c r="G85" s="9"/>
      <c r="H85" s="9">
        <v>37467</v>
      </c>
      <c r="I85" s="9">
        <v>40607</v>
      </c>
      <c r="J85" s="9">
        <f>I85-H85</f>
        <v>3140</v>
      </c>
      <c r="K85" s="9">
        <v>1</v>
      </c>
      <c r="L85" s="9">
        <f>K85*J85</f>
        <v>3140</v>
      </c>
      <c r="M85" s="10">
        <v>1.03</v>
      </c>
      <c r="N85" s="11">
        <f t="shared" si="20"/>
        <v>3234.2</v>
      </c>
      <c r="O85" s="9"/>
      <c r="P85" s="11">
        <f t="shared" si="21"/>
        <v>3234.2</v>
      </c>
      <c r="Q85" s="9">
        <v>1</v>
      </c>
      <c r="R85" s="28">
        <f>P85*Q85</f>
        <v>3234.2</v>
      </c>
    </row>
    <row r="86" spans="1:41" s="1" customFormat="1">
      <c r="A86" s="9" t="s">
        <v>610</v>
      </c>
      <c r="B86" s="9" t="s">
        <v>607</v>
      </c>
      <c r="C86" s="9"/>
      <c r="D86" s="9"/>
      <c r="E86" s="9"/>
      <c r="F86" s="28"/>
      <c r="G86" s="9"/>
      <c r="H86" s="9">
        <v>78412</v>
      </c>
      <c r="I86" s="9">
        <v>95461</v>
      </c>
      <c r="J86" s="9">
        <f>I86-H86</f>
        <v>17049</v>
      </c>
      <c r="K86" s="9">
        <v>1</v>
      </c>
      <c r="L86" s="9">
        <f>K86*J86</f>
        <v>17049</v>
      </c>
      <c r="M86" s="10">
        <v>1.03</v>
      </c>
      <c r="N86" s="11">
        <f t="shared" si="20"/>
        <v>17560.47</v>
      </c>
      <c r="O86" s="9"/>
      <c r="P86" s="11">
        <f t="shared" si="21"/>
        <v>17560.47</v>
      </c>
      <c r="Q86" s="9">
        <v>1</v>
      </c>
      <c r="R86" s="28">
        <f>P86*Q86</f>
        <v>17560.47</v>
      </c>
    </row>
    <row r="87" spans="1:41" s="1" customFormat="1">
      <c r="A87" s="9" t="s">
        <v>611</v>
      </c>
      <c r="B87" s="9" t="s">
        <v>607</v>
      </c>
      <c r="C87" s="9"/>
      <c r="D87" s="9"/>
      <c r="E87" s="9"/>
      <c r="F87" s="28"/>
      <c r="G87" s="9"/>
      <c r="H87" s="9">
        <v>777</v>
      </c>
      <c r="I87" s="9">
        <v>957</v>
      </c>
      <c r="J87" s="9">
        <f>I87-H87</f>
        <v>180</v>
      </c>
      <c r="K87" s="9">
        <v>80</v>
      </c>
      <c r="L87" s="9">
        <f>K87*J87</f>
        <v>14400</v>
      </c>
      <c r="M87" s="10">
        <v>1.03</v>
      </c>
      <c r="N87" s="11">
        <f t="shared" si="20"/>
        <v>14832</v>
      </c>
      <c r="O87" s="9"/>
      <c r="P87" s="11">
        <f t="shared" si="21"/>
        <v>14832</v>
      </c>
      <c r="Q87" s="9">
        <v>1</v>
      </c>
      <c r="R87" s="28">
        <f>P87*Q87</f>
        <v>14832</v>
      </c>
    </row>
    <row r="88" spans="1:41" s="1" customFormat="1">
      <c r="A88" s="9" t="s">
        <v>11</v>
      </c>
      <c r="B88" s="9" t="s">
        <v>607</v>
      </c>
      <c r="C88" s="9"/>
      <c r="D88" s="9"/>
      <c r="E88" s="9">
        <f>SUM(E83:E84)</f>
        <v>0</v>
      </c>
      <c r="F88" s="28">
        <v>9.5</v>
      </c>
      <c r="G88" s="9">
        <f>E88*F88</f>
        <v>0</v>
      </c>
      <c r="H88" s="9"/>
      <c r="I88" s="9"/>
      <c r="J88" s="9"/>
      <c r="K88" s="9"/>
      <c r="L88" s="9">
        <f>SUM(L83:L86)</f>
        <v>55121</v>
      </c>
      <c r="M88" s="10">
        <v>1.03</v>
      </c>
      <c r="N88" s="11">
        <f t="shared" si="20"/>
        <v>56774.63</v>
      </c>
      <c r="O88" s="9">
        <f>SUM(O83:O86)</f>
        <v>40</v>
      </c>
      <c r="P88" s="11">
        <f t="shared" si="21"/>
        <v>56814.63</v>
      </c>
      <c r="Q88" s="9"/>
      <c r="R88" s="28">
        <f>G88+N88+O88</f>
        <v>56814.63</v>
      </c>
    </row>
    <row r="89" spans="1:41" s="298" customFormat="1">
      <c r="A89" s="3"/>
      <c r="B89" s="3"/>
      <c r="C89" s="3"/>
      <c r="D89" s="3"/>
      <c r="E89" s="3"/>
      <c r="F89" s="104"/>
      <c r="G89" s="3"/>
      <c r="H89" s="3"/>
      <c r="I89" s="3"/>
      <c r="J89" s="3"/>
      <c r="K89" s="3"/>
      <c r="L89" s="189"/>
      <c r="M89" s="4"/>
      <c r="N89" s="5"/>
      <c r="O89" s="3"/>
      <c r="P89" s="5"/>
      <c r="Q89" s="3"/>
      <c r="R89" s="104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</row>
    <row r="90" spans="1:41" s="74" customFormat="1">
      <c r="A90" s="329" t="s">
        <v>612</v>
      </c>
      <c r="B90" s="329">
        <v>4486</v>
      </c>
      <c r="C90" s="329"/>
      <c r="D90" s="329"/>
      <c r="E90" s="329"/>
      <c r="F90" s="330"/>
      <c r="G90" s="329"/>
      <c r="H90" s="329"/>
      <c r="I90" s="329"/>
      <c r="J90" s="329"/>
      <c r="K90" s="329"/>
      <c r="L90" s="329"/>
      <c r="M90" s="348"/>
      <c r="N90" s="349"/>
      <c r="O90" s="329"/>
      <c r="P90" s="349"/>
      <c r="Q90" s="329"/>
      <c r="R90" s="330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</row>
    <row r="91" spans="1:41" s="1" customFormat="1">
      <c r="A91" s="9" t="s">
        <v>613</v>
      </c>
      <c r="B91" s="9" t="s">
        <v>614</v>
      </c>
      <c r="C91" s="9">
        <v>56</v>
      </c>
      <c r="D91" s="9">
        <v>56</v>
      </c>
      <c r="E91" s="9">
        <f>SUM(D91-C91)</f>
        <v>0</v>
      </c>
      <c r="F91" s="28">
        <v>9.5</v>
      </c>
      <c r="G91" s="9">
        <f>E91*F91</f>
        <v>0</v>
      </c>
      <c r="H91" s="9">
        <v>59776</v>
      </c>
      <c r="I91" s="9">
        <v>59944</v>
      </c>
      <c r="J91" s="9">
        <f>I91-H91</f>
        <v>168</v>
      </c>
      <c r="K91" s="9">
        <v>1</v>
      </c>
      <c r="L91" s="9">
        <f>K91*J91</f>
        <v>168</v>
      </c>
      <c r="M91" s="10">
        <v>1.03</v>
      </c>
      <c r="N91" s="11">
        <f>M91*L91</f>
        <v>173.04</v>
      </c>
      <c r="O91" s="9">
        <v>40</v>
      </c>
      <c r="P91" s="11">
        <f>G91+N91+O91</f>
        <v>213.04</v>
      </c>
      <c r="Q91" s="9">
        <v>1</v>
      </c>
      <c r="R91" s="28">
        <f>P91*Q91</f>
        <v>213.04</v>
      </c>
    </row>
    <row r="92" spans="1:41" s="1" customFormat="1">
      <c r="A92" s="9" t="s">
        <v>615</v>
      </c>
      <c r="B92" s="9" t="s">
        <v>614</v>
      </c>
      <c r="C92" s="9">
        <v>20</v>
      </c>
      <c r="D92" s="9">
        <v>20</v>
      </c>
      <c r="E92" s="9">
        <f>D92-C92</f>
        <v>0</v>
      </c>
      <c r="F92" s="28">
        <v>9.5</v>
      </c>
      <c r="G92" s="9">
        <f>E92*F92</f>
        <v>0</v>
      </c>
      <c r="H92" s="9">
        <v>14324</v>
      </c>
      <c r="I92" s="9">
        <v>14631</v>
      </c>
      <c r="J92" s="9">
        <f>I92-H92</f>
        <v>307</v>
      </c>
      <c r="K92" s="9">
        <v>20</v>
      </c>
      <c r="L92" s="9">
        <f>J92*K92</f>
        <v>6140</v>
      </c>
      <c r="M92" s="10">
        <v>1.03</v>
      </c>
      <c r="N92" s="11">
        <f>M92*L92</f>
        <v>6324.2</v>
      </c>
      <c r="O92" s="9"/>
      <c r="P92" s="11">
        <f>G92+N92+O92</f>
        <v>6324.2</v>
      </c>
      <c r="Q92" s="9">
        <v>1</v>
      </c>
      <c r="R92" s="28">
        <f>P92*Q92</f>
        <v>6324.2</v>
      </c>
    </row>
    <row r="93" spans="1:41" s="1" customFormat="1">
      <c r="A93" s="9" t="s">
        <v>616</v>
      </c>
      <c r="B93" s="9" t="s">
        <v>614</v>
      </c>
      <c r="C93" s="9"/>
      <c r="D93" s="9"/>
      <c r="E93" s="9"/>
      <c r="F93" s="28">
        <v>9.5</v>
      </c>
      <c r="G93" s="9"/>
      <c r="H93" s="9">
        <v>58255</v>
      </c>
      <c r="I93" s="9">
        <v>68114</v>
      </c>
      <c r="J93" s="9">
        <f>I93-H93</f>
        <v>9859</v>
      </c>
      <c r="K93" s="9">
        <v>1</v>
      </c>
      <c r="L93" s="9">
        <f>K93*J93</f>
        <v>9859</v>
      </c>
      <c r="M93" s="10">
        <v>1.03</v>
      </c>
      <c r="N93" s="11">
        <f>M93*L93</f>
        <v>10154.77</v>
      </c>
      <c r="O93" s="9"/>
      <c r="P93" s="11">
        <f>G93+N93+O93</f>
        <v>10154.77</v>
      </c>
      <c r="Q93" s="9">
        <v>1</v>
      </c>
      <c r="R93" s="28">
        <f>P93*Q93</f>
        <v>10154.77</v>
      </c>
    </row>
    <row r="94" spans="1:41" s="1" customFormat="1">
      <c r="A94" s="9" t="s">
        <v>11</v>
      </c>
      <c r="B94" s="9" t="s">
        <v>614</v>
      </c>
      <c r="C94" s="9"/>
      <c r="D94" s="9"/>
      <c r="E94" s="9">
        <f>SUM(E91:E92)</f>
        <v>0</v>
      </c>
      <c r="F94" s="28">
        <v>9.5</v>
      </c>
      <c r="G94" s="9">
        <f>E94*F94</f>
        <v>0</v>
      </c>
      <c r="H94" s="9"/>
      <c r="I94" s="9"/>
      <c r="J94" s="9"/>
      <c r="K94" s="9"/>
      <c r="L94" s="9">
        <f>SUM(L91:L93)</f>
        <v>16167</v>
      </c>
      <c r="M94" s="10">
        <v>1.03</v>
      </c>
      <c r="N94" s="11">
        <f>M94*L94</f>
        <v>16652.009999999998</v>
      </c>
      <c r="O94" s="9">
        <f>SUM(O91:O93)</f>
        <v>40</v>
      </c>
      <c r="P94" s="11">
        <f>N94+O94</f>
        <v>16692.009999999998</v>
      </c>
      <c r="Q94" s="9"/>
      <c r="R94" s="28">
        <f>G94+N94+O94</f>
        <v>16692.009999999998</v>
      </c>
    </row>
    <row r="95" spans="1:41" s="15" customFormat="1">
      <c r="A95" s="208" t="s">
        <v>612</v>
      </c>
      <c r="B95" s="208">
        <v>4486</v>
      </c>
      <c r="C95" s="208" t="s">
        <v>203</v>
      </c>
      <c r="D95" s="208" t="s">
        <v>538</v>
      </c>
      <c r="E95" s="208"/>
      <c r="F95" s="210"/>
      <c r="G95" s="208"/>
      <c r="H95" s="208"/>
      <c r="I95" s="208"/>
      <c r="J95" s="208"/>
      <c r="K95" s="208"/>
      <c r="L95" s="208"/>
      <c r="M95" s="226"/>
      <c r="N95" s="227"/>
      <c r="O95" s="208"/>
      <c r="P95" s="227"/>
      <c r="Q95" s="208"/>
      <c r="R95" s="210">
        <v>74668.06</v>
      </c>
    </row>
    <row r="96" spans="1:41" s="15" customFormat="1">
      <c r="A96" s="208"/>
      <c r="B96" s="208" t="s">
        <v>617</v>
      </c>
      <c r="C96" s="208" t="s">
        <v>226</v>
      </c>
      <c r="D96" s="208" t="s">
        <v>346</v>
      </c>
      <c r="E96" s="208"/>
      <c r="F96" s="210"/>
      <c r="G96" s="208"/>
      <c r="H96" s="208"/>
      <c r="I96" s="208"/>
      <c r="J96" s="208"/>
      <c r="K96" s="208"/>
      <c r="L96" s="208"/>
      <c r="M96" s="226"/>
      <c r="N96" s="227"/>
      <c r="O96" s="208"/>
      <c r="P96" s="227"/>
      <c r="Q96" s="208"/>
      <c r="R96" s="210">
        <v>53654.1</v>
      </c>
    </row>
    <row r="97" spans="1:41" s="15" customFormat="1">
      <c r="A97" s="208"/>
      <c r="B97" s="313" t="s">
        <v>219</v>
      </c>
      <c r="C97" s="208" t="s">
        <v>226</v>
      </c>
      <c r="D97" s="84" t="s">
        <v>103</v>
      </c>
      <c r="E97" s="208"/>
      <c r="F97" s="210"/>
      <c r="G97" s="208"/>
      <c r="H97" s="208"/>
      <c r="I97" s="208"/>
      <c r="J97" s="208"/>
      <c r="K97" s="208"/>
      <c r="L97" s="208"/>
      <c r="M97" s="226"/>
      <c r="N97" s="227"/>
      <c r="O97" s="208"/>
      <c r="P97" s="227"/>
      <c r="Q97" s="208"/>
      <c r="R97" s="210">
        <f>R96-R94</f>
        <v>36962.089999999997</v>
      </c>
    </row>
    <row r="98" spans="1:41" s="15" customFormat="1">
      <c r="A98" s="208"/>
      <c r="B98" s="208"/>
      <c r="C98" s="208"/>
      <c r="D98" s="208"/>
      <c r="E98" s="208"/>
      <c r="F98" s="210"/>
      <c r="G98" s="208"/>
      <c r="H98" s="208"/>
      <c r="I98" s="208"/>
      <c r="J98" s="208"/>
      <c r="K98" s="208"/>
      <c r="L98" s="208"/>
      <c r="M98" s="226"/>
      <c r="N98" s="227"/>
      <c r="O98" s="208"/>
      <c r="P98" s="227"/>
      <c r="Q98" s="208"/>
      <c r="R98" s="210"/>
    </row>
    <row r="99" spans="1:41">
      <c r="A99" s="331" t="s">
        <v>618</v>
      </c>
      <c r="B99" s="331" t="s">
        <v>619</v>
      </c>
      <c r="C99" s="298"/>
      <c r="D99" s="331"/>
      <c r="E99" s="331"/>
      <c r="F99" s="332"/>
      <c r="G99" s="331"/>
      <c r="H99" s="331"/>
      <c r="I99" s="331"/>
      <c r="J99" s="331"/>
      <c r="K99" s="331"/>
      <c r="L99" s="331"/>
      <c r="M99" s="350"/>
      <c r="N99" s="351"/>
      <c r="O99" s="331"/>
      <c r="P99" s="351"/>
      <c r="Q99" s="331"/>
      <c r="R99" s="332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</row>
    <row r="100" spans="1:41" s="83" customFormat="1">
      <c r="A100" s="3" t="s">
        <v>12</v>
      </c>
      <c r="B100" s="3"/>
      <c r="C100" s="3" t="s">
        <v>13</v>
      </c>
      <c r="D100" s="3" t="s">
        <v>14</v>
      </c>
      <c r="E100" s="3" t="s">
        <v>15</v>
      </c>
      <c r="F100" s="104" t="s">
        <v>16</v>
      </c>
      <c r="G100" s="3" t="s">
        <v>17</v>
      </c>
      <c r="H100" s="3" t="s">
        <v>18</v>
      </c>
      <c r="I100" s="3" t="s">
        <v>19</v>
      </c>
      <c r="J100" s="3" t="s">
        <v>20</v>
      </c>
      <c r="K100" s="3" t="s">
        <v>21</v>
      </c>
      <c r="L100" s="3" t="s">
        <v>15</v>
      </c>
      <c r="M100" s="4"/>
      <c r="N100" s="5" t="s">
        <v>22</v>
      </c>
      <c r="O100" s="3" t="s">
        <v>23</v>
      </c>
      <c r="P100" s="5" t="s">
        <v>11</v>
      </c>
      <c r="Q100" s="3" t="s">
        <v>24</v>
      </c>
      <c r="R100" s="104" t="s">
        <v>25</v>
      </c>
      <c r="S100" s="283"/>
      <c r="T100" s="283"/>
      <c r="U100" s="283"/>
      <c r="V100" s="283"/>
      <c r="W100" s="283"/>
      <c r="X100" s="283"/>
      <c r="Y100" s="283"/>
      <c r="Z100" s="283"/>
      <c r="AA100" s="283"/>
      <c r="AB100" s="283"/>
      <c r="AC100" s="283"/>
      <c r="AD100" s="283"/>
      <c r="AE100" s="283"/>
      <c r="AF100" s="283"/>
      <c r="AG100" s="283"/>
      <c r="AH100" s="283"/>
      <c r="AI100" s="283"/>
      <c r="AJ100" s="283"/>
      <c r="AK100" s="283"/>
      <c r="AL100" s="283"/>
      <c r="AM100" s="283"/>
      <c r="AN100" s="283"/>
      <c r="AO100" s="283"/>
    </row>
    <row r="101" spans="1:41" s="299" customFormat="1" ht="10.8">
      <c r="A101" s="333" t="s">
        <v>620</v>
      </c>
      <c r="B101" s="333" t="s">
        <v>621</v>
      </c>
      <c r="C101" s="333">
        <v>4684</v>
      </c>
      <c r="D101" s="333"/>
      <c r="E101" s="333"/>
      <c r="F101" s="334"/>
      <c r="G101" s="333"/>
      <c r="H101" s="333">
        <v>8730</v>
      </c>
      <c r="I101" s="333">
        <v>8730</v>
      </c>
      <c r="J101" s="333">
        <f t="shared" ref="J101:J107" si="22">I101-H101</f>
        <v>0</v>
      </c>
      <c r="K101" s="333">
        <v>1</v>
      </c>
      <c r="L101" s="333">
        <f t="shared" ref="L101:L107" si="23">K101*J101</f>
        <v>0</v>
      </c>
      <c r="M101" s="333">
        <v>1.03</v>
      </c>
      <c r="N101" s="352">
        <f t="shared" ref="N101:N108" si="24">M101*L101</f>
        <v>0</v>
      </c>
      <c r="O101" s="333"/>
      <c r="P101" s="352">
        <f t="shared" ref="P101:P108" si="25">G101+N101+O101</f>
        <v>0</v>
      </c>
      <c r="Q101" s="333">
        <v>1</v>
      </c>
      <c r="R101" s="334">
        <f t="shared" ref="R101:R108" si="26">P101*Q101</f>
        <v>0</v>
      </c>
    </row>
    <row r="102" spans="1:41" s="299" customFormat="1" ht="10.8">
      <c r="A102" s="333" t="s">
        <v>622</v>
      </c>
      <c r="B102" s="333" t="s">
        <v>621</v>
      </c>
      <c r="C102" s="333"/>
      <c r="D102" s="333"/>
      <c r="E102" s="333"/>
      <c r="F102" s="334"/>
      <c r="G102" s="333"/>
      <c r="H102" s="333">
        <v>6677</v>
      </c>
      <c r="I102" s="333">
        <v>6677</v>
      </c>
      <c r="J102" s="333">
        <f t="shared" si="22"/>
        <v>0</v>
      </c>
      <c r="K102" s="333">
        <v>1</v>
      </c>
      <c r="L102" s="333">
        <f t="shared" si="23"/>
        <v>0</v>
      </c>
      <c r="M102" s="333">
        <v>1.03</v>
      </c>
      <c r="N102" s="352">
        <f t="shared" si="24"/>
        <v>0</v>
      </c>
      <c r="O102" s="333"/>
      <c r="P102" s="352">
        <f t="shared" si="25"/>
        <v>0</v>
      </c>
      <c r="Q102" s="333">
        <v>1</v>
      </c>
      <c r="R102" s="334">
        <f t="shared" si="26"/>
        <v>0</v>
      </c>
    </row>
    <row r="103" spans="1:41" s="299" customFormat="1" ht="10.8">
      <c r="A103" s="335" t="s">
        <v>623</v>
      </c>
      <c r="B103" s="333" t="s">
        <v>621</v>
      </c>
      <c r="C103" s="333"/>
      <c r="D103" s="333"/>
      <c r="E103" s="333"/>
      <c r="F103" s="334"/>
      <c r="G103" s="333"/>
      <c r="H103" s="333">
        <v>44585</v>
      </c>
      <c r="I103" s="333">
        <v>44783</v>
      </c>
      <c r="J103" s="333">
        <f t="shared" si="22"/>
        <v>198</v>
      </c>
      <c r="K103" s="333">
        <v>1</v>
      </c>
      <c r="L103" s="333">
        <f t="shared" si="23"/>
        <v>198</v>
      </c>
      <c r="M103" s="333">
        <v>1.03</v>
      </c>
      <c r="N103" s="352">
        <f t="shared" si="24"/>
        <v>203.94</v>
      </c>
      <c r="O103" s="333"/>
      <c r="P103" s="352">
        <f t="shared" si="25"/>
        <v>203.94</v>
      </c>
      <c r="Q103" s="333">
        <v>1</v>
      </c>
      <c r="R103" s="334">
        <f t="shared" si="26"/>
        <v>203.94</v>
      </c>
    </row>
    <row r="104" spans="1:41" s="299" customFormat="1" ht="10.8">
      <c r="A104" s="333" t="s">
        <v>624</v>
      </c>
      <c r="B104" s="333" t="s">
        <v>621</v>
      </c>
      <c r="C104" s="333">
        <v>20</v>
      </c>
      <c r="D104" s="333">
        <v>20</v>
      </c>
      <c r="E104" s="333">
        <f>SUM(D104-C104)</f>
        <v>0</v>
      </c>
      <c r="F104" s="334">
        <v>9.5</v>
      </c>
      <c r="G104" s="333">
        <f>E104*F104</f>
        <v>0</v>
      </c>
      <c r="H104" s="333">
        <v>8712</v>
      </c>
      <c r="I104" s="333">
        <v>8852</v>
      </c>
      <c r="J104" s="333">
        <f t="shared" si="22"/>
        <v>140</v>
      </c>
      <c r="K104" s="333">
        <v>1</v>
      </c>
      <c r="L104" s="333">
        <f t="shared" si="23"/>
        <v>140</v>
      </c>
      <c r="M104" s="333">
        <v>1.03</v>
      </c>
      <c r="N104" s="352">
        <f t="shared" si="24"/>
        <v>144.19999999999999</v>
      </c>
      <c r="O104" s="333">
        <v>40</v>
      </c>
      <c r="P104" s="352">
        <f t="shared" si="25"/>
        <v>184.2</v>
      </c>
      <c r="Q104" s="333">
        <v>1</v>
      </c>
      <c r="R104" s="334">
        <f t="shared" si="26"/>
        <v>184.2</v>
      </c>
    </row>
    <row r="105" spans="1:41" s="299" customFormat="1" ht="10.8">
      <c r="A105" s="333" t="s">
        <v>625</v>
      </c>
      <c r="B105" s="333" t="s">
        <v>621</v>
      </c>
      <c r="C105" s="333"/>
      <c r="D105" s="333"/>
      <c r="E105" s="333"/>
      <c r="F105" s="334"/>
      <c r="G105" s="333"/>
      <c r="H105" s="333">
        <v>20192</v>
      </c>
      <c r="I105" s="333">
        <v>20715</v>
      </c>
      <c r="J105" s="333">
        <f t="shared" si="22"/>
        <v>523</v>
      </c>
      <c r="K105" s="333">
        <v>1</v>
      </c>
      <c r="L105" s="333">
        <f t="shared" si="23"/>
        <v>523</v>
      </c>
      <c r="M105" s="333">
        <v>1.03</v>
      </c>
      <c r="N105" s="352">
        <f t="shared" si="24"/>
        <v>538.69000000000005</v>
      </c>
      <c r="O105" s="333"/>
      <c r="P105" s="352">
        <f t="shared" si="25"/>
        <v>538.69000000000005</v>
      </c>
      <c r="Q105" s="333">
        <v>1</v>
      </c>
      <c r="R105" s="334">
        <f t="shared" si="26"/>
        <v>538.69000000000005</v>
      </c>
    </row>
    <row r="106" spans="1:41" s="299" customFormat="1" ht="10.8">
      <c r="A106" s="333" t="s">
        <v>626</v>
      </c>
      <c r="B106" s="333" t="s">
        <v>621</v>
      </c>
      <c r="C106" s="333"/>
      <c r="D106" s="333"/>
      <c r="E106" s="333"/>
      <c r="F106" s="334"/>
      <c r="G106" s="333"/>
      <c r="H106" s="333">
        <v>6894</v>
      </c>
      <c r="I106" s="333">
        <v>7535</v>
      </c>
      <c r="J106" s="333">
        <f t="shared" si="22"/>
        <v>641</v>
      </c>
      <c r="K106" s="333">
        <v>1</v>
      </c>
      <c r="L106" s="333">
        <f t="shared" si="23"/>
        <v>641</v>
      </c>
      <c r="M106" s="333">
        <v>1.03</v>
      </c>
      <c r="N106" s="352">
        <f t="shared" si="24"/>
        <v>660.23</v>
      </c>
      <c r="O106" s="333"/>
      <c r="P106" s="352">
        <f t="shared" si="25"/>
        <v>660.23</v>
      </c>
      <c r="Q106" s="333">
        <v>1</v>
      </c>
      <c r="R106" s="334">
        <f t="shared" si="26"/>
        <v>660.23</v>
      </c>
    </row>
    <row r="107" spans="1:41" s="299" customFormat="1" ht="10.8">
      <c r="A107" s="333" t="s">
        <v>627</v>
      </c>
      <c r="B107" s="333" t="s">
        <v>621</v>
      </c>
      <c r="C107" s="333"/>
      <c r="D107" s="333"/>
      <c r="E107" s="333"/>
      <c r="F107" s="334"/>
      <c r="G107" s="333"/>
      <c r="H107" s="333">
        <v>2708</v>
      </c>
      <c r="I107" s="333">
        <v>3229</v>
      </c>
      <c r="J107" s="333">
        <f t="shared" si="22"/>
        <v>521</v>
      </c>
      <c r="K107" s="333">
        <v>30</v>
      </c>
      <c r="L107" s="333">
        <f t="shared" si="23"/>
        <v>15630</v>
      </c>
      <c r="M107" s="333">
        <v>1.03</v>
      </c>
      <c r="N107" s="352">
        <f t="shared" si="24"/>
        <v>16098.9</v>
      </c>
      <c r="O107" s="333"/>
      <c r="P107" s="352">
        <f t="shared" si="25"/>
        <v>16098.9</v>
      </c>
      <c r="Q107" s="333">
        <v>1</v>
      </c>
      <c r="R107" s="334">
        <f t="shared" si="26"/>
        <v>16098.9</v>
      </c>
    </row>
    <row r="108" spans="1:41" s="299" customFormat="1" ht="10.8">
      <c r="A108" s="333" t="s">
        <v>11</v>
      </c>
      <c r="B108" s="333" t="s">
        <v>621</v>
      </c>
      <c r="C108" s="333"/>
      <c r="D108" s="333"/>
      <c r="E108" s="333">
        <f>SUM(E101:E107)</f>
        <v>0</v>
      </c>
      <c r="F108" s="334">
        <v>9.5</v>
      </c>
      <c r="G108" s="333">
        <f>E108*F108</f>
        <v>0</v>
      </c>
      <c r="H108" s="333"/>
      <c r="I108" s="333"/>
      <c r="J108" s="333"/>
      <c r="K108" s="333"/>
      <c r="L108" s="333">
        <f>SUM(L101:L107)</f>
        <v>17132</v>
      </c>
      <c r="M108" s="333">
        <v>1.03</v>
      </c>
      <c r="N108" s="352">
        <f t="shared" si="24"/>
        <v>17645.96</v>
      </c>
      <c r="O108" s="333">
        <f>SUM(O101:O107)</f>
        <v>40</v>
      </c>
      <c r="P108" s="352">
        <f t="shared" si="25"/>
        <v>17685.96</v>
      </c>
      <c r="Q108" s="333">
        <v>1</v>
      </c>
      <c r="R108" s="334">
        <f t="shared" si="26"/>
        <v>17685.96</v>
      </c>
    </row>
    <row r="109" spans="1:41" s="300" customFormat="1" ht="10.8">
      <c r="A109" s="336" t="s">
        <v>473</v>
      </c>
      <c r="B109" s="336" t="s">
        <v>346</v>
      </c>
      <c r="D109" s="336"/>
      <c r="E109" s="336"/>
      <c r="F109" s="337"/>
      <c r="G109" s="336"/>
      <c r="H109" s="336"/>
      <c r="I109" s="336"/>
      <c r="J109" s="336"/>
      <c r="K109" s="336"/>
      <c r="L109" s="336"/>
      <c r="M109" s="336"/>
      <c r="N109" s="353"/>
      <c r="O109" s="336"/>
      <c r="P109" s="353"/>
      <c r="Q109" s="336">
        <v>1</v>
      </c>
      <c r="R109" s="337">
        <v>57813.74</v>
      </c>
    </row>
    <row r="110" spans="1:41" s="300" customFormat="1" ht="12">
      <c r="A110" s="336" t="s">
        <v>347</v>
      </c>
      <c r="B110" s="84" t="s">
        <v>103</v>
      </c>
      <c r="C110" s="336"/>
      <c r="D110" s="336"/>
      <c r="E110" s="336"/>
      <c r="F110" s="337"/>
      <c r="G110" s="336"/>
      <c r="H110" s="336"/>
      <c r="I110" s="336"/>
      <c r="J110" s="336"/>
      <c r="K110" s="336"/>
      <c r="L110" s="336"/>
      <c r="M110" s="336"/>
      <c r="N110" s="353"/>
      <c r="O110" s="336"/>
      <c r="P110" s="353"/>
      <c r="Q110" s="336"/>
      <c r="R110" s="337">
        <f>R109-R108</f>
        <v>40127.78</v>
      </c>
    </row>
    <row r="111" spans="1:41">
      <c r="A111" s="3"/>
      <c r="B111" s="3"/>
      <c r="C111" s="3"/>
      <c r="D111" s="3"/>
      <c r="E111" s="3"/>
      <c r="F111" s="104"/>
      <c r="G111" s="3"/>
      <c r="H111" s="3"/>
      <c r="I111" s="3"/>
      <c r="J111" s="3"/>
      <c r="K111" s="3"/>
      <c r="L111" s="189">
        <f>N111/M108</f>
        <v>17170.834951456301</v>
      </c>
      <c r="M111" s="4"/>
      <c r="N111" s="5">
        <f>N108+O108</f>
        <v>17685.96</v>
      </c>
      <c r="O111" s="3"/>
      <c r="P111" s="5"/>
      <c r="Q111" s="3"/>
      <c r="R111" s="104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</row>
    <row r="112" spans="1:41" s="301" customFormat="1">
      <c r="A112" s="3" t="s">
        <v>12</v>
      </c>
      <c r="B112" s="3" t="s">
        <v>47</v>
      </c>
      <c r="C112" s="3" t="s">
        <v>13</v>
      </c>
      <c r="D112" s="3" t="s">
        <v>14</v>
      </c>
      <c r="E112" s="3" t="s">
        <v>15</v>
      </c>
      <c r="F112" s="104" t="s">
        <v>16</v>
      </c>
      <c r="G112" s="3" t="s">
        <v>17</v>
      </c>
      <c r="H112" s="3" t="s">
        <v>18</v>
      </c>
      <c r="I112" s="3" t="s">
        <v>19</v>
      </c>
      <c r="J112" s="3" t="s">
        <v>20</v>
      </c>
      <c r="K112" s="3" t="s">
        <v>21</v>
      </c>
      <c r="L112" s="3" t="s">
        <v>15</v>
      </c>
      <c r="M112" s="4"/>
      <c r="N112" s="5" t="s">
        <v>22</v>
      </c>
      <c r="O112" s="3" t="s">
        <v>23</v>
      </c>
      <c r="P112" s="5" t="s">
        <v>11</v>
      </c>
      <c r="Q112" s="3" t="s">
        <v>24</v>
      </c>
      <c r="R112" s="104" t="s">
        <v>25</v>
      </c>
      <c r="S112" s="359"/>
      <c r="T112" s="359"/>
      <c r="U112" s="359"/>
      <c r="V112" s="359"/>
      <c r="W112" s="359"/>
      <c r="X112" s="359"/>
      <c r="Y112" s="359"/>
      <c r="Z112" s="359"/>
      <c r="AA112" s="359"/>
      <c r="AB112" s="359"/>
      <c r="AC112" s="359"/>
      <c r="AD112" s="359"/>
      <c r="AE112" s="359"/>
      <c r="AF112" s="359"/>
      <c r="AG112" s="359"/>
      <c r="AH112" s="359"/>
      <c r="AI112" s="359"/>
      <c r="AJ112" s="359"/>
      <c r="AK112" s="359"/>
      <c r="AL112" s="359"/>
      <c r="AM112" s="359"/>
      <c r="AN112" s="359"/>
      <c r="AO112" s="359"/>
    </row>
    <row r="113" spans="1:41" s="302" customFormat="1">
      <c r="A113" s="331" t="s">
        <v>628</v>
      </c>
      <c r="B113" s="338"/>
      <c r="C113" s="339"/>
      <c r="D113" s="339"/>
      <c r="E113" s="339"/>
      <c r="F113" s="340"/>
      <c r="G113" s="339"/>
      <c r="H113" s="339"/>
      <c r="I113" s="339"/>
      <c r="J113" s="339"/>
      <c r="K113" s="339"/>
      <c r="L113" s="339"/>
      <c r="M113" s="354"/>
      <c r="N113" s="355"/>
      <c r="O113" s="339"/>
      <c r="P113" s="355"/>
      <c r="Q113" s="339"/>
      <c r="R113" s="332">
        <f>R114+R115+R116+R118</f>
        <v>8546.6</v>
      </c>
      <c r="S113" s="359"/>
      <c r="T113" s="359"/>
      <c r="U113" s="359"/>
      <c r="V113" s="359"/>
      <c r="W113" s="359"/>
      <c r="X113" s="359"/>
      <c r="Y113" s="359"/>
      <c r="Z113" s="359"/>
      <c r="AA113" s="359"/>
      <c r="AB113" s="359"/>
      <c r="AC113" s="359"/>
      <c r="AD113" s="359"/>
      <c r="AE113" s="359"/>
      <c r="AF113" s="359"/>
      <c r="AG113" s="359"/>
      <c r="AH113" s="359"/>
      <c r="AI113" s="359"/>
      <c r="AJ113" s="359"/>
      <c r="AK113" s="359"/>
      <c r="AL113" s="359"/>
      <c r="AM113" s="359"/>
      <c r="AN113" s="359"/>
      <c r="AO113" s="359"/>
    </row>
    <row r="114" spans="1:41" s="1" customFormat="1">
      <c r="A114" s="9" t="s">
        <v>629</v>
      </c>
      <c r="B114" s="27" t="s">
        <v>630</v>
      </c>
      <c r="C114" s="9">
        <v>36</v>
      </c>
      <c r="D114" s="9">
        <v>36</v>
      </c>
      <c r="E114" s="9">
        <f>SUM(D114-C114)</f>
        <v>0</v>
      </c>
      <c r="F114" s="28">
        <v>9.5</v>
      </c>
      <c r="G114" s="9">
        <f>E114*F114</f>
        <v>0</v>
      </c>
      <c r="H114" s="9">
        <v>23640</v>
      </c>
      <c r="I114" s="9">
        <v>23860</v>
      </c>
      <c r="J114" s="9">
        <f t="shared" ref="J114:J118" si="27">I114-H114</f>
        <v>220</v>
      </c>
      <c r="K114" s="9">
        <v>1</v>
      </c>
      <c r="L114" s="9">
        <f t="shared" ref="L114:L117" si="28">K114*J114</f>
        <v>220</v>
      </c>
      <c r="M114" s="10">
        <v>1.03</v>
      </c>
      <c r="N114" s="11">
        <f t="shared" ref="N114:N118" si="29">M114*L114</f>
        <v>226.6</v>
      </c>
      <c r="O114" s="9">
        <v>40</v>
      </c>
      <c r="P114" s="11">
        <f t="shared" ref="P114:P119" si="30">G114+N114+O114</f>
        <v>266.60000000000002</v>
      </c>
      <c r="Q114" s="9">
        <v>1</v>
      </c>
      <c r="R114" s="28">
        <f t="shared" ref="R114:R119" si="31">P114*Q114</f>
        <v>266.60000000000002</v>
      </c>
    </row>
    <row r="115" spans="1:41" s="1" customFormat="1">
      <c r="A115" s="27" t="s">
        <v>631</v>
      </c>
      <c r="B115" s="27" t="s">
        <v>630</v>
      </c>
      <c r="C115" s="27"/>
      <c r="D115" s="27"/>
      <c r="E115" s="9"/>
      <c r="F115" s="28"/>
      <c r="G115" s="9"/>
      <c r="H115" s="9">
        <v>489</v>
      </c>
      <c r="I115" s="9">
        <v>584</v>
      </c>
      <c r="J115" s="9">
        <f t="shared" si="27"/>
        <v>95</v>
      </c>
      <c r="K115" s="9">
        <v>40</v>
      </c>
      <c r="L115" s="9">
        <f t="shared" si="28"/>
        <v>3800</v>
      </c>
      <c r="M115" s="10">
        <v>1.03</v>
      </c>
      <c r="N115" s="11">
        <f t="shared" si="29"/>
        <v>3914</v>
      </c>
      <c r="O115" s="9">
        <v>40</v>
      </c>
      <c r="P115" s="11">
        <f t="shared" si="30"/>
        <v>3954</v>
      </c>
      <c r="Q115" s="9">
        <v>1</v>
      </c>
      <c r="R115" s="28">
        <f t="shared" si="31"/>
        <v>3954</v>
      </c>
    </row>
    <row r="116" spans="1:41" s="1" customFormat="1">
      <c r="A116" s="27" t="s">
        <v>632</v>
      </c>
      <c r="B116" s="27" t="s">
        <v>630</v>
      </c>
      <c r="C116" s="27" t="s">
        <v>633</v>
      </c>
      <c r="D116" s="27"/>
      <c r="E116" s="9"/>
      <c r="F116" s="341"/>
      <c r="G116" s="9"/>
      <c r="H116" s="9">
        <v>4013</v>
      </c>
      <c r="I116" s="9">
        <v>4013</v>
      </c>
      <c r="J116" s="9">
        <f t="shared" si="27"/>
        <v>0</v>
      </c>
      <c r="K116" s="9">
        <v>1</v>
      </c>
      <c r="L116" s="9">
        <f t="shared" si="28"/>
        <v>0</v>
      </c>
      <c r="M116" s="10">
        <v>1.03</v>
      </c>
      <c r="N116" s="11">
        <f t="shared" si="29"/>
        <v>0</v>
      </c>
      <c r="O116" s="9"/>
      <c r="P116" s="11">
        <f t="shared" si="30"/>
        <v>0</v>
      </c>
      <c r="Q116" s="9">
        <v>1</v>
      </c>
      <c r="R116" s="28">
        <f t="shared" si="31"/>
        <v>0</v>
      </c>
    </row>
    <row r="117" spans="1:41" s="1" customFormat="1">
      <c r="A117" s="9" t="s">
        <v>634</v>
      </c>
      <c r="B117" s="27" t="s">
        <v>630</v>
      </c>
      <c r="C117" s="9">
        <v>52</v>
      </c>
      <c r="D117" s="9">
        <v>52</v>
      </c>
      <c r="E117" s="9">
        <f>SUM(D117-C117)</f>
        <v>0</v>
      </c>
      <c r="F117" s="28">
        <v>9.5</v>
      </c>
      <c r="G117" s="9">
        <f>E117*F117</f>
        <v>0</v>
      </c>
      <c r="H117" s="9">
        <v>1693</v>
      </c>
      <c r="I117" s="9">
        <v>1693</v>
      </c>
      <c r="J117" s="9">
        <f t="shared" si="27"/>
        <v>0</v>
      </c>
      <c r="K117" s="9">
        <v>1</v>
      </c>
      <c r="L117" s="9">
        <f t="shared" si="28"/>
        <v>0</v>
      </c>
      <c r="M117" s="10">
        <v>1.03</v>
      </c>
      <c r="N117" s="11">
        <f t="shared" si="29"/>
        <v>0</v>
      </c>
      <c r="O117" s="9"/>
      <c r="P117" s="11">
        <f t="shared" si="30"/>
        <v>0</v>
      </c>
      <c r="Q117" s="9">
        <v>1</v>
      </c>
      <c r="R117" s="28">
        <f t="shared" si="31"/>
        <v>0</v>
      </c>
    </row>
    <row r="118" spans="1:41" s="1" customFormat="1">
      <c r="A118" s="9" t="s">
        <v>635</v>
      </c>
      <c r="B118" s="27" t="s">
        <v>630</v>
      </c>
      <c r="C118" s="9"/>
      <c r="D118" s="9"/>
      <c r="E118" s="9"/>
      <c r="F118" s="28"/>
      <c r="G118" s="9"/>
      <c r="H118" s="9">
        <v>4697</v>
      </c>
      <c r="I118" s="9">
        <v>4837</v>
      </c>
      <c r="J118" s="9">
        <f t="shared" si="27"/>
        <v>140</v>
      </c>
      <c r="K118" s="9">
        <v>30</v>
      </c>
      <c r="L118" s="9">
        <f>J118*K118</f>
        <v>4200</v>
      </c>
      <c r="M118" s="10">
        <v>1.03</v>
      </c>
      <c r="N118" s="11">
        <f t="shared" si="29"/>
        <v>4326</v>
      </c>
      <c r="O118" s="9"/>
      <c r="P118" s="11">
        <f t="shared" si="30"/>
        <v>4326</v>
      </c>
      <c r="Q118" s="9">
        <v>1</v>
      </c>
      <c r="R118" s="28">
        <f t="shared" si="31"/>
        <v>4326</v>
      </c>
    </row>
    <row r="119" spans="1:41" s="1" customFormat="1">
      <c r="A119" s="9" t="s">
        <v>11</v>
      </c>
      <c r="B119" s="27" t="s">
        <v>630</v>
      </c>
      <c r="C119" s="9"/>
      <c r="D119" s="9"/>
      <c r="E119" s="9">
        <f>SUM(E114:E118)</f>
        <v>0</v>
      </c>
      <c r="F119" s="28">
        <v>9.5</v>
      </c>
      <c r="G119" s="9">
        <f>E119*F119</f>
        <v>0</v>
      </c>
      <c r="H119" s="9"/>
      <c r="I119" s="9"/>
      <c r="J119" s="9"/>
      <c r="K119" s="9"/>
      <c r="L119" s="9">
        <f>SUM(L114:L118)</f>
        <v>8220</v>
      </c>
      <c r="M119" s="10">
        <v>1.03</v>
      </c>
      <c r="N119" s="11">
        <f>L119*M119</f>
        <v>8466.6</v>
      </c>
      <c r="O119" s="9">
        <f>SUM(O114:O118)</f>
        <v>80</v>
      </c>
      <c r="P119" s="11">
        <f t="shared" si="30"/>
        <v>8546.6</v>
      </c>
      <c r="Q119" s="9">
        <v>1</v>
      </c>
      <c r="R119" s="28">
        <f t="shared" si="31"/>
        <v>8546.6</v>
      </c>
    </row>
    <row r="120" spans="1:41" s="68" customFormat="1">
      <c r="A120" s="84" t="s">
        <v>587</v>
      </c>
      <c r="B120" s="336" t="s">
        <v>346</v>
      </c>
      <c r="C120" s="84"/>
      <c r="D120" s="84"/>
      <c r="E120" s="84"/>
      <c r="F120" s="85"/>
      <c r="G120" s="84"/>
      <c r="H120" s="84"/>
      <c r="I120" s="84"/>
      <c r="J120" s="84"/>
      <c r="K120" s="84"/>
      <c r="L120" s="84"/>
      <c r="M120" s="108"/>
      <c r="N120" s="109"/>
      <c r="O120" s="84"/>
      <c r="P120" s="109"/>
      <c r="Q120" s="84"/>
      <c r="R120" s="85">
        <v>174830.44</v>
      </c>
    </row>
    <row r="121" spans="1:41" s="68" customFormat="1">
      <c r="A121" s="342" t="s">
        <v>347</v>
      </c>
      <c r="B121" s="84" t="s">
        <v>103</v>
      </c>
      <c r="C121" s="342"/>
      <c r="D121" s="342"/>
      <c r="E121" s="342"/>
      <c r="F121" s="343"/>
      <c r="G121" s="342"/>
      <c r="H121" s="342"/>
      <c r="I121" s="342"/>
      <c r="J121" s="342"/>
      <c r="K121" s="342"/>
      <c r="L121" s="356">
        <f>N121/M116</f>
        <v>0</v>
      </c>
      <c r="M121" s="357"/>
      <c r="N121" s="358">
        <f>N116+O116</f>
        <v>0</v>
      </c>
      <c r="O121" s="342"/>
      <c r="P121" s="358"/>
      <c r="Q121" s="342"/>
      <c r="R121" s="343">
        <f>R120-R119</f>
        <v>166283.84</v>
      </c>
    </row>
    <row r="122" spans="1:41" s="284" customFormat="1">
      <c r="A122" s="84" t="s">
        <v>636</v>
      </c>
      <c r="B122" s="284" t="s">
        <v>203</v>
      </c>
      <c r="C122" s="84"/>
      <c r="D122" s="84"/>
      <c r="E122" s="84" t="s">
        <v>480</v>
      </c>
      <c r="F122" s="85"/>
      <c r="G122" s="84"/>
      <c r="H122" s="84"/>
      <c r="I122" s="84"/>
      <c r="J122" s="84"/>
      <c r="K122" s="84"/>
      <c r="L122" s="225"/>
      <c r="M122" s="108"/>
      <c r="N122" s="109"/>
      <c r="O122" s="84"/>
      <c r="P122" s="109"/>
      <c r="Q122" s="84"/>
      <c r="R122" s="85">
        <v>49999.29</v>
      </c>
    </row>
    <row r="123" spans="1:41" s="284" customFormat="1">
      <c r="A123" s="84" t="s">
        <v>637</v>
      </c>
      <c r="B123" s="284" t="s">
        <v>203</v>
      </c>
      <c r="C123" s="84" t="s">
        <v>475</v>
      </c>
      <c r="D123" s="84"/>
      <c r="E123" s="84" t="s">
        <v>480</v>
      </c>
      <c r="F123" s="85"/>
      <c r="G123" s="84"/>
      <c r="H123" s="84"/>
      <c r="I123" s="84"/>
      <c r="J123" s="84"/>
      <c r="K123" s="84"/>
      <c r="L123" s="225"/>
      <c r="M123" s="108"/>
      <c r="N123" s="109"/>
      <c r="O123" s="84"/>
      <c r="P123" s="109"/>
      <c r="Q123" s="84"/>
      <c r="R123" s="85">
        <v>88571.76</v>
      </c>
    </row>
    <row r="124" spans="1:41" s="68" customFormat="1">
      <c r="A124" s="342" t="s">
        <v>638</v>
      </c>
      <c r="B124" s="84" t="s">
        <v>103</v>
      </c>
      <c r="C124" s="342"/>
      <c r="D124" s="342"/>
      <c r="E124" s="342"/>
      <c r="F124" s="343"/>
      <c r="G124" s="342"/>
      <c r="H124" s="342"/>
      <c r="I124" s="342"/>
      <c r="J124" s="342"/>
      <c r="K124" s="342"/>
      <c r="L124" s="356"/>
      <c r="M124" s="357"/>
      <c r="N124" s="358">
        <f>N120+O120</f>
        <v>0</v>
      </c>
      <c r="O124" s="342"/>
      <c r="P124" s="358"/>
      <c r="Q124" s="342"/>
      <c r="R124" s="343">
        <f>R121+R122+R123</f>
        <v>304854.89</v>
      </c>
    </row>
    <row r="125" spans="1:41">
      <c r="A125" s="344"/>
      <c r="B125" s="317"/>
      <c r="C125" s="215"/>
      <c r="D125" s="215"/>
      <c r="E125" s="215"/>
      <c r="F125" s="216"/>
      <c r="G125" s="215"/>
      <c r="H125" s="215"/>
      <c r="I125" s="215"/>
      <c r="J125" s="215"/>
      <c r="K125" s="215"/>
      <c r="L125" s="215"/>
      <c r="M125" s="228"/>
      <c r="N125" s="229"/>
      <c r="O125" s="215"/>
      <c r="P125" s="229"/>
      <c r="Q125" s="215"/>
      <c r="R125" s="360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</row>
    <row r="126" spans="1:41" s="66" customFormat="1">
      <c r="A126" s="345" t="s">
        <v>639</v>
      </c>
      <c r="B126" s="21"/>
      <c r="C126" s="21"/>
      <c r="D126" s="21"/>
      <c r="E126" s="21"/>
      <c r="F126" s="22"/>
      <c r="G126" s="21"/>
      <c r="H126" s="21"/>
      <c r="I126" s="21"/>
      <c r="J126" s="21"/>
      <c r="K126" s="21"/>
      <c r="L126" s="21"/>
      <c r="M126" s="43"/>
      <c r="N126" s="44"/>
      <c r="O126" s="21"/>
      <c r="P126" s="44"/>
      <c r="Q126" s="21"/>
      <c r="R126" s="22"/>
      <c r="S126" s="283"/>
      <c r="T126" s="283"/>
      <c r="U126" s="283"/>
      <c r="V126" s="283"/>
      <c r="W126" s="283"/>
      <c r="X126" s="283"/>
      <c r="Y126" s="283"/>
      <c r="Z126" s="283"/>
      <c r="AA126" s="283"/>
      <c r="AB126" s="283"/>
      <c r="AC126" s="283"/>
      <c r="AD126" s="283"/>
      <c r="AE126" s="283"/>
      <c r="AF126" s="283"/>
      <c r="AG126" s="283"/>
      <c r="AH126" s="283"/>
      <c r="AI126" s="283"/>
      <c r="AJ126" s="283"/>
      <c r="AK126" s="283"/>
      <c r="AL126" s="283"/>
      <c r="AM126" s="283"/>
      <c r="AN126" s="283"/>
      <c r="AO126" s="283"/>
    </row>
    <row r="127" spans="1:41" s="1" customFormat="1">
      <c r="A127" s="9" t="s">
        <v>640</v>
      </c>
      <c r="B127" s="9" t="s">
        <v>641</v>
      </c>
      <c r="C127" s="9">
        <v>55</v>
      </c>
      <c r="D127" s="9">
        <v>55</v>
      </c>
      <c r="E127" s="9">
        <f>SUM(D127-C127)</f>
        <v>0</v>
      </c>
      <c r="F127" s="28">
        <v>9.5</v>
      </c>
      <c r="G127" s="9">
        <f>E127*F127</f>
        <v>0</v>
      </c>
      <c r="H127" s="9">
        <v>4929</v>
      </c>
      <c r="I127" s="9">
        <v>4929</v>
      </c>
      <c r="J127" s="9">
        <f>I127-H127</f>
        <v>0</v>
      </c>
      <c r="K127" s="9">
        <v>1</v>
      </c>
      <c r="L127" s="9">
        <f>K127*J127</f>
        <v>0</v>
      </c>
      <c r="M127" s="10">
        <v>1.03</v>
      </c>
      <c r="N127" s="11">
        <f>M127*L127</f>
        <v>0</v>
      </c>
      <c r="O127" s="9">
        <v>40</v>
      </c>
      <c r="P127" s="11">
        <f>G127+N127+O127</f>
        <v>40</v>
      </c>
      <c r="Q127" s="9">
        <v>1</v>
      </c>
      <c r="R127" s="28">
        <f>P127*Q127</f>
        <v>40</v>
      </c>
    </row>
    <row r="128" spans="1:41" s="1" customFormat="1">
      <c r="A128" s="9" t="s">
        <v>642</v>
      </c>
      <c r="B128" s="9" t="s">
        <v>641</v>
      </c>
      <c r="C128" s="9">
        <v>5</v>
      </c>
      <c r="D128" s="9">
        <v>5</v>
      </c>
      <c r="E128" s="9">
        <f>SUM(D128-C128)</f>
        <v>0</v>
      </c>
      <c r="F128" s="28">
        <v>9.5</v>
      </c>
      <c r="G128" s="9">
        <f>E128*F128</f>
        <v>0</v>
      </c>
      <c r="H128" s="9">
        <v>7021</v>
      </c>
      <c r="I128" s="9">
        <v>7471</v>
      </c>
      <c r="J128" s="9">
        <f>I128-H128</f>
        <v>450</v>
      </c>
      <c r="K128" s="9">
        <v>20</v>
      </c>
      <c r="L128" s="9">
        <f>K128*J128</f>
        <v>9000</v>
      </c>
      <c r="M128" s="10">
        <v>1.03</v>
      </c>
      <c r="N128" s="11">
        <f>M128*L128</f>
        <v>9270</v>
      </c>
      <c r="O128" s="9"/>
      <c r="P128" s="11">
        <f>G128+N128+O128</f>
        <v>9270</v>
      </c>
      <c r="Q128" s="9">
        <v>1</v>
      </c>
      <c r="R128" s="28">
        <f>P128*Q128</f>
        <v>9270</v>
      </c>
    </row>
    <row r="129" spans="1:41" s="1" customFormat="1">
      <c r="A129" s="9" t="s">
        <v>643</v>
      </c>
      <c r="B129" s="9" t="s">
        <v>641</v>
      </c>
      <c r="C129" s="9">
        <v>54</v>
      </c>
      <c r="D129" s="9">
        <v>54</v>
      </c>
      <c r="E129" s="9">
        <f>SUM(D129-C129)</f>
        <v>0</v>
      </c>
      <c r="F129" s="28">
        <v>9.5</v>
      </c>
      <c r="G129" s="9">
        <f>E129*F129</f>
        <v>0</v>
      </c>
      <c r="H129" s="9">
        <v>12751</v>
      </c>
      <c r="I129" s="9">
        <v>12927</v>
      </c>
      <c r="J129" s="9">
        <f>I129-H129</f>
        <v>176</v>
      </c>
      <c r="K129" s="9">
        <v>1</v>
      </c>
      <c r="L129" s="9">
        <f>J129*K129</f>
        <v>176</v>
      </c>
      <c r="M129" s="10">
        <v>1.03</v>
      </c>
      <c r="N129" s="11">
        <f>M129*L129</f>
        <v>181.28</v>
      </c>
      <c r="O129" s="9">
        <v>40</v>
      </c>
      <c r="P129" s="11">
        <f>G129+N129+O129</f>
        <v>221.28</v>
      </c>
      <c r="Q129" s="9">
        <v>1</v>
      </c>
      <c r="R129" s="28">
        <f>P129*Q129</f>
        <v>221.28</v>
      </c>
    </row>
    <row r="130" spans="1:41" s="1" customFormat="1">
      <c r="A130" s="9" t="s">
        <v>11</v>
      </c>
      <c r="B130" s="9" t="s">
        <v>641</v>
      </c>
      <c r="C130" s="9"/>
      <c r="D130" s="9"/>
      <c r="E130" s="9">
        <f>SUM(E127:E129)</f>
        <v>0</v>
      </c>
      <c r="F130" s="28">
        <v>9.5</v>
      </c>
      <c r="G130" s="9">
        <f>E130*F130</f>
        <v>0</v>
      </c>
      <c r="H130" s="9"/>
      <c r="I130" s="9"/>
      <c r="J130" s="9"/>
      <c r="K130" s="9"/>
      <c r="L130" s="9">
        <f>SUM(L127:L129)</f>
        <v>9176</v>
      </c>
      <c r="M130" s="10">
        <v>1.03</v>
      </c>
      <c r="N130" s="11">
        <f>L130*M130</f>
        <v>9451.2800000000007</v>
      </c>
      <c r="O130" s="9">
        <f>SUM(O127:O129)</f>
        <v>80</v>
      </c>
      <c r="P130" s="11">
        <f>R130</f>
        <v>9531.2800000000007</v>
      </c>
      <c r="Q130" s="9">
        <v>1</v>
      </c>
      <c r="R130" s="28">
        <f>SUM(R127:R129)</f>
        <v>9531.2800000000007</v>
      </c>
    </row>
    <row r="131" spans="1:41">
      <c r="A131" s="3"/>
      <c r="B131" s="3"/>
      <c r="C131" s="3"/>
      <c r="D131" s="3"/>
      <c r="E131" s="3"/>
      <c r="F131" s="104"/>
      <c r="G131" s="3"/>
      <c r="H131" s="3"/>
      <c r="I131" s="3"/>
      <c r="J131" s="3"/>
      <c r="K131" s="3"/>
      <c r="L131" s="189">
        <f>N131/M130</f>
        <v>9253.6699029126194</v>
      </c>
      <c r="M131" s="4"/>
      <c r="N131" s="5">
        <f>N130+O130</f>
        <v>9531.2800000000007</v>
      </c>
      <c r="O131" s="3"/>
      <c r="P131" s="5"/>
      <c r="Q131" s="3"/>
      <c r="R131" s="104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</row>
    <row r="132" spans="1:41" s="68" customFormat="1">
      <c r="A132" s="84" t="s">
        <v>644</v>
      </c>
      <c r="B132" s="84"/>
      <c r="C132" s="84"/>
      <c r="D132" s="84"/>
      <c r="E132" s="84"/>
      <c r="F132" s="85"/>
      <c r="G132" s="84"/>
      <c r="H132" s="84"/>
      <c r="I132" s="84"/>
      <c r="J132" s="84"/>
      <c r="K132" s="84"/>
      <c r="L132" s="84"/>
      <c r="M132" s="108"/>
      <c r="N132" s="109"/>
      <c r="O132" s="84"/>
      <c r="P132" s="109"/>
      <c r="Q132" s="84"/>
      <c r="R132" s="85"/>
    </row>
    <row r="133" spans="1:41" s="68" customFormat="1">
      <c r="A133" s="84" t="s">
        <v>645</v>
      </c>
      <c r="B133" s="284" t="s">
        <v>646</v>
      </c>
      <c r="C133" s="84"/>
      <c r="D133" s="84"/>
      <c r="E133" s="84"/>
      <c r="F133" s="85"/>
      <c r="G133" s="84"/>
      <c r="H133" s="84">
        <v>13646</v>
      </c>
      <c r="I133" s="84">
        <v>14427</v>
      </c>
      <c r="J133" s="84">
        <f>I133-H133</f>
        <v>781</v>
      </c>
      <c r="K133" s="84">
        <v>40</v>
      </c>
      <c r="L133" s="84">
        <f>J133*K133</f>
        <v>31240</v>
      </c>
      <c r="M133" s="108">
        <v>1.03</v>
      </c>
      <c r="N133" s="109">
        <f>M133*L133</f>
        <v>32177.200000000001</v>
      </c>
      <c r="O133" s="84"/>
      <c r="P133" s="109">
        <f>G133+N133+O133</f>
        <v>32177.200000000001</v>
      </c>
      <c r="Q133" s="84">
        <v>1</v>
      </c>
      <c r="R133" s="85">
        <f>P133*Q133</f>
        <v>32177.200000000001</v>
      </c>
    </row>
    <row r="134" spans="1:41" s="68" customFormat="1">
      <c r="A134" s="84" t="s">
        <v>11</v>
      </c>
      <c r="B134" s="284"/>
      <c r="C134" s="84"/>
      <c r="D134" s="84"/>
      <c r="E134" s="84"/>
      <c r="F134" s="85"/>
      <c r="G134" s="84"/>
      <c r="H134" s="84"/>
      <c r="I134" s="84"/>
      <c r="J134" s="84"/>
      <c r="K134" s="84"/>
      <c r="L134" s="84">
        <f>SUM(L133:L133)</f>
        <v>31240</v>
      </c>
      <c r="M134" s="108">
        <v>1.03</v>
      </c>
      <c r="N134" s="109">
        <f>L134*M134</f>
        <v>32177.200000000001</v>
      </c>
      <c r="O134" s="84">
        <v>40</v>
      </c>
      <c r="P134" s="109">
        <f>N134+O134</f>
        <v>32217.200000000001</v>
      </c>
      <c r="Q134" s="84">
        <v>1</v>
      </c>
      <c r="R134" s="85">
        <f>P134*Q134</f>
        <v>32217.200000000001</v>
      </c>
    </row>
    <row r="135" spans="1:41" s="68" customFormat="1">
      <c r="A135" s="84" t="s">
        <v>358</v>
      </c>
      <c r="B135" s="84" t="s">
        <v>346</v>
      </c>
      <c r="C135" s="84"/>
      <c r="D135" s="84"/>
      <c r="E135" s="84"/>
      <c r="F135" s="85"/>
      <c r="G135" s="84"/>
      <c r="H135" s="84"/>
      <c r="I135" s="84"/>
      <c r="J135" s="84"/>
      <c r="K135" s="84"/>
      <c r="L135" s="84"/>
      <c r="M135" s="108">
        <v>1.03</v>
      </c>
      <c r="N135" s="109"/>
      <c r="O135" s="84"/>
      <c r="P135" s="109">
        <v>427572.9</v>
      </c>
      <c r="Q135" s="84"/>
      <c r="R135" s="85">
        <v>111683.74</v>
      </c>
    </row>
    <row r="136" spans="1:41" s="68" customFormat="1">
      <c r="A136" s="84" t="s">
        <v>347</v>
      </c>
      <c r="B136" s="84" t="s">
        <v>103</v>
      </c>
      <c r="C136" s="84"/>
      <c r="D136" s="84"/>
      <c r="E136" s="84"/>
      <c r="F136" s="85"/>
      <c r="G136" s="84"/>
      <c r="H136" s="84"/>
      <c r="I136" s="84"/>
      <c r="J136" s="84"/>
      <c r="K136" s="84"/>
      <c r="L136" s="84"/>
      <c r="M136" s="108"/>
      <c r="N136" s="109"/>
      <c r="O136" s="84"/>
      <c r="P136" s="85">
        <f>P135-P134</f>
        <v>395355.7</v>
      </c>
      <c r="Q136" s="84"/>
      <c r="R136" s="85">
        <f>R135-R134</f>
        <v>79466.539999999994</v>
      </c>
    </row>
    <row r="137" spans="1:41">
      <c r="A137" s="3"/>
      <c r="B137" s="3"/>
      <c r="C137" s="3" t="s">
        <v>647</v>
      </c>
      <c r="D137" s="3">
        <v>5248</v>
      </c>
      <c r="E137" s="3"/>
      <c r="F137" s="104"/>
      <c r="G137" s="3"/>
      <c r="H137" s="3"/>
      <c r="I137" s="3"/>
      <c r="J137" s="3"/>
      <c r="K137" s="3"/>
      <c r="L137" s="3"/>
      <c r="M137" s="4"/>
      <c r="N137" s="5"/>
      <c r="O137" s="3"/>
      <c r="P137" s="5"/>
      <c r="Q137" s="3"/>
      <c r="R137" s="104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</row>
    <row r="138" spans="1:41" s="298" customFormat="1">
      <c r="A138" s="214"/>
      <c r="B138" s="55"/>
      <c r="C138" s="215"/>
      <c r="D138" s="215"/>
      <c r="E138" s="215"/>
      <c r="F138" s="216"/>
      <c r="G138" s="215"/>
      <c r="H138" s="361"/>
      <c r="I138" s="361"/>
      <c r="J138" s="361"/>
      <c r="K138" s="361"/>
      <c r="L138" s="361"/>
      <c r="M138" s="375"/>
      <c r="N138" s="376"/>
      <c r="O138" s="361"/>
      <c r="P138" s="376"/>
      <c r="Q138" s="361"/>
      <c r="R138" s="384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</row>
    <row r="139" spans="1:41" s="283" customFormat="1">
      <c r="A139" s="362" t="s">
        <v>648</v>
      </c>
      <c r="B139" s="15"/>
      <c r="C139" s="15"/>
      <c r="D139" s="15"/>
      <c r="E139" s="15"/>
      <c r="F139" s="363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363"/>
    </row>
    <row r="140" spans="1:41" s="75" customFormat="1">
      <c r="A140" s="139" t="s">
        <v>649</v>
      </c>
      <c r="B140" s="140" t="s">
        <v>650</v>
      </c>
      <c r="C140" s="139">
        <v>20</v>
      </c>
      <c r="D140" s="139">
        <v>20</v>
      </c>
      <c r="E140" s="139">
        <f>SUM(D140-C140)</f>
        <v>0</v>
      </c>
      <c r="F140" s="142">
        <v>9.5</v>
      </c>
      <c r="G140" s="139">
        <f>E140*F140</f>
        <v>0</v>
      </c>
      <c r="H140" s="139">
        <v>123004</v>
      </c>
      <c r="I140" s="139">
        <v>123004</v>
      </c>
      <c r="J140" s="139">
        <f>I140-H140</f>
        <v>0</v>
      </c>
      <c r="K140" s="139">
        <v>1</v>
      </c>
      <c r="L140" s="139">
        <f>K140*J140</f>
        <v>0</v>
      </c>
      <c r="M140" s="172">
        <v>1.03</v>
      </c>
      <c r="N140" s="173">
        <f>M140*L140</f>
        <v>0</v>
      </c>
      <c r="O140" s="139">
        <v>40</v>
      </c>
      <c r="P140" s="173">
        <f>G140+N140+O140</f>
        <v>40</v>
      </c>
      <c r="Q140" s="139">
        <v>1</v>
      </c>
      <c r="R140" s="142">
        <f>P140*Q140</f>
        <v>40</v>
      </c>
    </row>
    <row r="141" spans="1:41" s="75" customFormat="1">
      <c r="A141" s="139" t="s">
        <v>651</v>
      </c>
      <c r="B141" s="140" t="s">
        <v>650</v>
      </c>
      <c r="C141" s="139"/>
      <c r="D141" s="139"/>
      <c r="E141" s="139"/>
      <c r="F141" s="142"/>
      <c r="G141" s="139"/>
      <c r="H141" s="139">
        <v>1299</v>
      </c>
      <c r="I141" s="139">
        <v>2655</v>
      </c>
      <c r="J141" s="139">
        <f>I141-H141</f>
        <v>1356</v>
      </c>
      <c r="K141" s="139">
        <v>20</v>
      </c>
      <c r="L141" s="139">
        <f>K141*J141</f>
        <v>27120</v>
      </c>
      <c r="M141" s="172">
        <v>1.03</v>
      </c>
      <c r="N141" s="173">
        <f>M141*L141</f>
        <v>27933.599999999999</v>
      </c>
      <c r="O141" s="139"/>
      <c r="P141" s="173">
        <f>N141+O141</f>
        <v>27933.599999999999</v>
      </c>
      <c r="Q141" s="139">
        <v>1</v>
      </c>
      <c r="R141" s="142">
        <f>P141*Q141</f>
        <v>27933.599999999999</v>
      </c>
    </row>
    <row r="142" spans="1:41" s="75" customFormat="1">
      <c r="A142" s="139" t="s">
        <v>11</v>
      </c>
      <c r="B142" s="140" t="s">
        <v>650</v>
      </c>
      <c r="C142" s="139">
        <v>4151</v>
      </c>
      <c r="D142" s="139"/>
      <c r="E142" s="139">
        <f>SUM(E140:E141)</f>
        <v>0</v>
      </c>
      <c r="F142" s="142">
        <v>9.5</v>
      </c>
      <c r="G142" s="139">
        <f>E142*F142</f>
        <v>0</v>
      </c>
      <c r="H142" s="139"/>
      <c r="I142" s="139"/>
      <c r="J142" s="139"/>
      <c r="K142" s="139"/>
      <c r="L142" s="139">
        <f>SUM(L140:L141)</f>
        <v>27120</v>
      </c>
      <c r="M142" s="172">
        <v>1.03</v>
      </c>
      <c r="N142" s="173">
        <f>L142*M142</f>
        <v>27933.599999999999</v>
      </c>
      <c r="O142" s="139">
        <f>SUM(O140:O141)</f>
        <v>40</v>
      </c>
      <c r="P142" s="173">
        <f>G142+N142+O142</f>
        <v>27973.599999999999</v>
      </c>
      <c r="Q142" s="139">
        <v>1</v>
      </c>
      <c r="R142" s="142">
        <f>P142*Q142</f>
        <v>27973.599999999999</v>
      </c>
    </row>
    <row r="143" spans="1:41">
      <c r="L143" s="8">
        <f>N143/M142</f>
        <v>27158.834951456301</v>
      </c>
      <c r="N143" s="8">
        <f>N142+O142</f>
        <v>27973.599999999999</v>
      </c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</row>
    <row r="144" spans="1:41" s="298" customFormat="1">
      <c r="A144" s="3"/>
      <c r="B144" s="3"/>
      <c r="C144" s="3"/>
      <c r="D144" s="3"/>
      <c r="E144" s="3"/>
      <c r="F144" s="104"/>
      <c r="G144" s="3"/>
      <c r="H144" s="3"/>
      <c r="I144" s="3"/>
      <c r="J144" s="3"/>
      <c r="K144" s="3"/>
      <c r="L144" s="3"/>
      <c r="M144" s="4"/>
      <c r="N144" s="5"/>
      <c r="O144" s="3"/>
      <c r="P144" s="5"/>
      <c r="Q144" s="3"/>
      <c r="R144" s="104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</row>
    <row r="145" spans="1:41" s="295" customFormat="1">
      <c r="A145" s="364" t="s">
        <v>652</v>
      </c>
      <c r="B145" s="309" t="s">
        <v>653</v>
      </c>
      <c r="C145" s="309"/>
      <c r="D145" s="309"/>
      <c r="E145" s="309"/>
      <c r="F145" s="310"/>
      <c r="G145" s="309"/>
      <c r="H145" s="309"/>
      <c r="I145" s="309"/>
      <c r="J145" s="309"/>
      <c r="K145" s="309"/>
      <c r="L145" s="309"/>
      <c r="M145" s="319"/>
      <c r="N145" s="320"/>
      <c r="O145" s="309"/>
      <c r="P145" s="320"/>
      <c r="Q145" s="309"/>
      <c r="R145" s="310"/>
    </row>
    <row r="146" spans="1:41" s="30" customFormat="1" ht="14.4">
      <c r="A146" s="365" t="s">
        <v>654</v>
      </c>
      <c r="B146" s="365" t="s">
        <v>655</v>
      </c>
      <c r="C146" s="365">
        <v>12</v>
      </c>
      <c r="D146" s="365">
        <v>12</v>
      </c>
      <c r="E146" s="365">
        <f>SUM(D146-C146)</f>
        <v>0</v>
      </c>
      <c r="F146" s="366">
        <v>9.5</v>
      </c>
      <c r="G146" s="365">
        <f>E146*F146</f>
        <v>0</v>
      </c>
      <c r="H146" s="365">
        <v>10078</v>
      </c>
      <c r="I146" s="365">
        <v>11436</v>
      </c>
      <c r="J146" s="365">
        <f>I146-H146</f>
        <v>1358</v>
      </c>
      <c r="K146" s="365">
        <v>30</v>
      </c>
      <c r="L146" s="365">
        <f>K146*J146</f>
        <v>40740</v>
      </c>
      <c r="M146" s="365">
        <v>1.03</v>
      </c>
      <c r="N146" s="377">
        <f>M146*L146</f>
        <v>41962.2</v>
      </c>
      <c r="O146" s="365"/>
      <c r="P146" s="377">
        <f>G146+N146+O146</f>
        <v>41962.2</v>
      </c>
      <c r="Q146" s="365">
        <v>0.5</v>
      </c>
      <c r="R146" s="366">
        <f>P146*Q146</f>
        <v>20981.1</v>
      </c>
    </row>
    <row r="147" spans="1:41" s="30" customFormat="1" ht="14.4">
      <c r="A147" s="365" t="s">
        <v>656</v>
      </c>
      <c r="B147" s="365" t="s">
        <v>655</v>
      </c>
      <c r="C147" s="365">
        <v>4247</v>
      </c>
      <c r="D147" s="365"/>
      <c r="E147" s="365"/>
      <c r="F147" s="366"/>
      <c r="G147" s="365"/>
      <c r="H147" s="365">
        <v>23370</v>
      </c>
      <c r="I147" s="365">
        <v>23443</v>
      </c>
      <c r="J147" s="365">
        <f>I147-H147</f>
        <v>73</v>
      </c>
      <c r="K147" s="365">
        <v>1</v>
      </c>
      <c r="L147" s="365">
        <f>K147*J147</f>
        <v>73</v>
      </c>
      <c r="M147" s="365">
        <v>1.03</v>
      </c>
      <c r="N147" s="377">
        <f>M147*L147</f>
        <v>75.19</v>
      </c>
      <c r="O147" s="365">
        <v>40</v>
      </c>
      <c r="P147" s="377">
        <f>G147+N147+O147</f>
        <v>115.19</v>
      </c>
      <c r="Q147" s="365">
        <v>1</v>
      </c>
      <c r="R147" s="366">
        <f>P147*Q147</f>
        <v>115.19</v>
      </c>
    </row>
    <row r="148" spans="1:41" s="30" customFormat="1" ht="14.4">
      <c r="A148" s="365" t="s">
        <v>657</v>
      </c>
      <c r="B148" s="365" t="s">
        <v>655</v>
      </c>
      <c r="C148" s="365">
        <v>4983</v>
      </c>
      <c r="D148" s="365"/>
      <c r="E148" s="365"/>
      <c r="F148" s="366"/>
      <c r="G148" s="365"/>
      <c r="H148" s="365">
        <v>1180</v>
      </c>
      <c r="I148" s="365">
        <v>1321</v>
      </c>
      <c r="J148" s="365">
        <f>I148-H148</f>
        <v>141</v>
      </c>
      <c r="K148" s="365">
        <v>40</v>
      </c>
      <c r="L148" s="365">
        <f>K148*J148</f>
        <v>5640</v>
      </c>
      <c r="M148" s="365">
        <v>1.03</v>
      </c>
      <c r="N148" s="377">
        <f>M148*L148</f>
        <v>5809.2</v>
      </c>
      <c r="O148" s="365"/>
      <c r="P148" s="377">
        <f>G148+N148+O148</f>
        <v>5809.2</v>
      </c>
      <c r="Q148" s="365">
        <v>1</v>
      </c>
      <c r="R148" s="366">
        <f>P148*Q148</f>
        <v>5809.2</v>
      </c>
    </row>
    <row r="149" spans="1:41" s="30" customFormat="1" ht="14.4">
      <c r="A149" s="365" t="s">
        <v>658</v>
      </c>
      <c r="B149" s="365" t="s">
        <v>659</v>
      </c>
      <c r="C149" s="365"/>
      <c r="D149" s="365"/>
      <c r="E149" s="365"/>
      <c r="F149" s="366"/>
      <c r="G149" s="365"/>
      <c r="H149" s="365">
        <v>221</v>
      </c>
      <c r="I149" s="365">
        <v>269</v>
      </c>
      <c r="J149" s="365">
        <f>I149-H149</f>
        <v>48</v>
      </c>
      <c r="K149" s="365">
        <v>30</v>
      </c>
      <c r="L149" s="365">
        <f>J149*K149</f>
        <v>1440</v>
      </c>
      <c r="M149" s="365">
        <v>1.03</v>
      </c>
      <c r="N149" s="377">
        <f>L149*M149</f>
        <v>1483.2</v>
      </c>
      <c r="O149" s="365"/>
      <c r="P149" s="377"/>
      <c r="Q149" s="365">
        <v>0.3</v>
      </c>
      <c r="R149" s="366">
        <f>N149*Q149</f>
        <v>444.96</v>
      </c>
    </row>
    <row r="150" spans="1:41" s="30" customFormat="1" ht="14.4">
      <c r="A150" s="365" t="s">
        <v>11</v>
      </c>
      <c r="B150" s="365" t="s">
        <v>655</v>
      </c>
      <c r="C150" s="365"/>
      <c r="D150" s="365"/>
      <c r="E150" s="365">
        <f>SUM(E146:E149)</f>
        <v>0</v>
      </c>
      <c r="F150" s="366">
        <v>9.5</v>
      </c>
      <c r="G150" s="365">
        <f>E150*F150</f>
        <v>0</v>
      </c>
      <c r="H150" s="365"/>
      <c r="I150" s="365"/>
      <c r="J150" s="365"/>
      <c r="K150" s="365"/>
      <c r="L150" s="365">
        <f>SUM(L146:L149)</f>
        <v>47893</v>
      </c>
      <c r="M150" s="365">
        <v>1.03</v>
      </c>
      <c r="N150" s="377">
        <f>L150*M150</f>
        <v>49329.79</v>
      </c>
      <c r="O150" s="365">
        <f>SUM(O146:O147)</f>
        <v>40</v>
      </c>
      <c r="P150" s="377">
        <f>G150+N150+O150</f>
        <v>49369.79</v>
      </c>
      <c r="Q150" s="365">
        <v>1</v>
      </c>
      <c r="R150" s="366">
        <f>R146+R147+R148+R149</f>
        <v>27350.45</v>
      </c>
    </row>
    <row r="151" spans="1:41">
      <c r="A151" s="214"/>
      <c r="B151" s="317"/>
      <c r="C151" s="215"/>
      <c r="D151" s="215"/>
      <c r="E151" s="215"/>
      <c r="F151" s="318"/>
      <c r="G151" s="215"/>
      <c r="H151" s="215"/>
      <c r="I151" s="215"/>
      <c r="J151" s="215"/>
      <c r="K151" s="215"/>
      <c r="L151" s="378">
        <f>R150/1.03</f>
        <v>26553.834951456301</v>
      </c>
      <c r="M151" s="228"/>
      <c r="N151" s="229">
        <f>L151*M150</f>
        <v>27350.45</v>
      </c>
      <c r="O151" s="215"/>
      <c r="P151" s="229"/>
      <c r="Q151" s="215"/>
      <c r="R151" s="216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</row>
    <row r="152" spans="1:41" s="298" customFormat="1">
      <c r="A152" s="3" t="s">
        <v>12</v>
      </c>
      <c r="B152" s="3"/>
      <c r="C152" s="3" t="s">
        <v>13</v>
      </c>
      <c r="D152" s="3" t="s">
        <v>14</v>
      </c>
      <c r="E152" s="3" t="s">
        <v>15</v>
      </c>
      <c r="F152" s="145" t="s">
        <v>16</v>
      </c>
      <c r="G152" s="3" t="s">
        <v>17</v>
      </c>
      <c r="H152" s="3" t="s">
        <v>18</v>
      </c>
      <c r="I152" s="3" t="s">
        <v>19</v>
      </c>
      <c r="J152" s="3" t="s">
        <v>20</v>
      </c>
      <c r="K152" s="3" t="s">
        <v>21</v>
      </c>
      <c r="L152" s="3" t="s">
        <v>15</v>
      </c>
      <c r="M152" s="4"/>
      <c r="N152" s="5" t="s">
        <v>22</v>
      </c>
      <c r="O152" s="3" t="s">
        <v>23</v>
      </c>
      <c r="P152" s="5" t="s">
        <v>11</v>
      </c>
      <c r="Q152" s="3" t="s">
        <v>24</v>
      </c>
      <c r="R152" s="104" t="s">
        <v>25</v>
      </c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</row>
    <row r="153" spans="1:41" s="303" customFormat="1">
      <c r="A153" s="364" t="s">
        <v>660</v>
      </c>
      <c r="B153" s="308" t="s">
        <v>661</v>
      </c>
      <c r="C153" s="367"/>
      <c r="D153" s="367"/>
      <c r="E153" s="367"/>
      <c r="F153" s="368"/>
      <c r="G153" s="367"/>
      <c r="H153" s="367"/>
      <c r="I153" s="367"/>
      <c r="J153" s="367"/>
      <c r="K153" s="367"/>
      <c r="L153" s="367"/>
      <c r="M153" s="379"/>
      <c r="N153" s="380"/>
      <c r="O153" s="367"/>
      <c r="P153" s="380"/>
      <c r="Q153" s="367"/>
      <c r="R153" s="385"/>
    </row>
    <row r="154" spans="1:41" s="1" customFormat="1">
      <c r="A154" s="9" t="s">
        <v>662</v>
      </c>
      <c r="B154" s="27" t="s">
        <v>661</v>
      </c>
      <c r="C154" s="9">
        <v>4533</v>
      </c>
      <c r="D154" s="9"/>
      <c r="E154" s="9"/>
      <c r="F154" s="28"/>
      <c r="G154" s="9"/>
      <c r="H154" s="9">
        <v>12383</v>
      </c>
      <c r="I154" s="9">
        <v>13751</v>
      </c>
      <c r="J154" s="9">
        <f>I154-H154</f>
        <v>1368</v>
      </c>
      <c r="K154" s="9">
        <v>1</v>
      </c>
      <c r="L154" s="9">
        <f>K154*J154</f>
        <v>1368</v>
      </c>
      <c r="M154" s="10">
        <v>1.03</v>
      </c>
      <c r="N154" s="11">
        <f>M154*L154</f>
        <v>1409.04</v>
      </c>
      <c r="O154" s="9"/>
      <c r="P154" s="11">
        <f>G154+N154+O154</f>
        <v>1409.04</v>
      </c>
      <c r="Q154" s="9">
        <v>1</v>
      </c>
      <c r="R154" s="28">
        <f>P154*Q154</f>
        <v>1409.04</v>
      </c>
    </row>
    <row r="155" spans="1:41" s="1" customFormat="1">
      <c r="A155" s="9" t="s">
        <v>663</v>
      </c>
      <c r="B155" s="27" t="s">
        <v>661</v>
      </c>
      <c r="C155" s="9"/>
      <c r="D155" s="9"/>
      <c r="E155" s="9"/>
      <c r="F155" s="28"/>
      <c r="G155" s="9"/>
      <c r="H155" s="9">
        <v>478</v>
      </c>
      <c r="I155" s="9">
        <v>573</v>
      </c>
      <c r="J155" s="9">
        <f>I155-H155</f>
        <v>95</v>
      </c>
      <c r="K155" s="9">
        <v>80</v>
      </c>
      <c r="L155" s="9">
        <f>J155*K155</f>
        <v>7600</v>
      </c>
      <c r="M155" s="10">
        <v>1.03</v>
      </c>
      <c r="N155" s="11">
        <f>L155*M155</f>
        <v>7828</v>
      </c>
      <c r="O155" s="9"/>
      <c r="P155" s="11">
        <f>N155+O155</f>
        <v>7828</v>
      </c>
      <c r="Q155" s="9">
        <v>1</v>
      </c>
      <c r="R155" s="28">
        <f>P155*Q155</f>
        <v>7828</v>
      </c>
    </row>
    <row r="156" spans="1:41" s="1" customFormat="1">
      <c r="A156" s="9" t="s">
        <v>664</v>
      </c>
      <c r="B156" s="27" t="s">
        <v>661</v>
      </c>
      <c r="C156" s="9">
        <v>1</v>
      </c>
      <c r="D156" s="9">
        <v>1</v>
      </c>
      <c r="E156" s="9">
        <f>SUM(D156-C156)</f>
        <v>0</v>
      </c>
      <c r="F156" s="28">
        <v>9.5</v>
      </c>
      <c r="G156" s="9">
        <f>E156*F156</f>
        <v>0</v>
      </c>
      <c r="H156" s="9">
        <v>221</v>
      </c>
      <c r="I156" s="9">
        <v>269</v>
      </c>
      <c r="J156" s="9">
        <f>I156-H156</f>
        <v>48</v>
      </c>
      <c r="K156" s="9">
        <v>30</v>
      </c>
      <c r="L156" s="9">
        <f>K156*J156</f>
        <v>1440</v>
      </c>
      <c r="M156" s="10">
        <v>1.03</v>
      </c>
      <c r="N156" s="11">
        <f>M156*L156</f>
        <v>1483.2</v>
      </c>
      <c r="O156" s="9"/>
      <c r="P156" s="11">
        <f>G156+N156+O156</f>
        <v>1483.2</v>
      </c>
      <c r="Q156" s="9">
        <v>0.33</v>
      </c>
      <c r="R156" s="28">
        <f>P156*Q156</f>
        <v>489.45600000000002</v>
      </c>
    </row>
    <row r="157" spans="1:41" s="1" customFormat="1">
      <c r="A157" s="9" t="s">
        <v>654</v>
      </c>
      <c r="B157" s="27" t="s">
        <v>661</v>
      </c>
      <c r="C157" s="9">
        <v>12</v>
      </c>
      <c r="D157" s="9">
        <v>12</v>
      </c>
      <c r="E157" s="9">
        <f>SUM(D157-C157)</f>
        <v>0</v>
      </c>
      <c r="F157" s="28">
        <v>9.5</v>
      </c>
      <c r="G157" s="9">
        <f>E157*F157</f>
        <v>0</v>
      </c>
      <c r="H157" s="9">
        <v>10078</v>
      </c>
      <c r="I157" s="9">
        <v>11436</v>
      </c>
      <c r="J157" s="9">
        <f>I157-H157</f>
        <v>1358</v>
      </c>
      <c r="K157" s="9">
        <v>30</v>
      </c>
      <c r="L157" s="9">
        <f>K157*J157</f>
        <v>40740</v>
      </c>
      <c r="M157" s="10">
        <v>1.03</v>
      </c>
      <c r="N157" s="11">
        <f>M157*L157</f>
        <v>41962.2</v>
      </c>
      <c r="O157" s="9"/>
      <c r="P157" s="11">
        <f>G157+N157+O157</f>
        <v>41962.2</v>
      </c>
      <c r="Q157" s="9">
        <v>0.5</v>
      </c>
      <c r="R157" s="28">
        <f>P157*Q157</f>
        <v>20981.1</v>
      </c>
    </row>
    <row r="158" spans="1:41" s="1" customFormat="1">
      <c r="A158" s="1" t="s">
        <v>11</v>
      </c>
      <c r="B158" s="1">
        <v>4515</v>
      </c>
      <c r="F158" s="341"/>
      <c r="L158" s="1">
        <f>N158/M157</f>
        <v>29813.200000000001</v>
      </c>
      <c r="N158" s="341">
        <f>R158-G157</f>
        <v>30707.596000000001</v>
      </c>
      <c r="R158" s="341">
        <f>SUM(R154:R157)</f>
        <v>30707.596000000001</v>
      </c>
    </row>
    <row r="159" spans="1:41" s="304" customFormat="1">
      <c r="A159" s="2"/>
      <c r="B159" s="2"/>
      <c r="C159" s="2"/>
      <c r="D159" s="2"/>
      <c r="E159" s="2"/>
      <c r="F159" s="306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83"/>
      <c r="T159" s="283"/>
      <c r="U159" s="283"/>
      <c r="V159" s="283"/>
      <c r="W159" s="283"/>
      <c r="X159" s="283"/>
      <c r="Y159" s="283"/>
      <c r="Z159" s="283"/>
      <c r="AA159" s="283"/>
      <c r="AB159" s="283"/>
      <c r="AC159" s="283"/>
      <c r="AD159" s="283"/>
      <c r="AE159" s="283"/>
      <c r="AF159" s="283"/>
      <c r="AG159" s="283"/>
      <c r="AH159" s="283"/>
      <c r="AI159" s="283"/>
      <c r="AJ159" s="283"/>
      <c r="AK159" s="283"/>
      <c r="AL159" s="283"/>
      <c r="AM159" s="283"/>
      <c r="AN159" s="283"/>
      <c r="AO159" s="283"/>
    </row>
    <row r="160" spans="1:41" s="20" customFormat="1">
      <c r="A160" s="369" t="s">
        <v>665</v>
      </c>
      <c r="B160" s="370"/>
      <c r="C160" s="370"/>
      <c r="D160" s="370"/>
      <c r="E160" s="370"/>
      <c r="F160" s="371"/>
      <c r="G160" s="370"/>
      <c r="H160" s="370"/>
      <c r="I160" s="370"/>
      <c r="J160" s="370"/>
      <c r="K160" s="370"/>
      <c r="L160" s="370"/>
      <c r="M160" s="370"/>
      <c r="N160" s="370"/>
      <c r="O160" s="370"/>
      <c r="P160" s="370"/>
      <c r="Q160" s="370"/>
      <c r="R160" s="370"/>
    </row>
    <row r="161" spans="1:18" s="1" customFormat="1">
      <c r="A161" s="9" t="s">
        <v>666</v>
      </c>
      <c r="B161" s="27" t="s">
        <v>87</v>
      </c>
      <c r="C161" s="9"/>
      <c r="D161" s="9"/>
      <c r="E161" s="9"/>
      <c r="F161" s="28"/>
      <c r="G161" s="9"/>
      <c r="H161" s="9">
        <v>845</v>
      </c>
      <c r="I161" s="9">
        <v>996</v>
      </c>
      <c r="J161" s="9">
        <f>I161-H161</f>
        <v>151</v>
      </c>
      <c r="K161" s="9">
        <v>40</v>
      </c>
      <c r="L161" s="9">
        <f>J161*K161-L149</f>
        <v>4600</v>
      </c>
      <c r="M161" s="10">
        <v>1.03</v>
      </c>
      <c r="N161" s="11">
        <f>M161*L161</f>
        <v>4738</v>
      </c>
      <c r="O161" s="9"/>
      <c r="P161" s="11">
        <f>N161-N149</f>
        <v>3254.8</v>
      </c>
      <c r="Q161" s="9">
        <v>1</v>
      </c>
      <c r="R161" s="28">
        <f>P161*Q161</f>
        <v>3254.8</v>
      </c>
    </row>
    <row r="162" spans="1:18" s="1" customFormat="1">
      <c r="A162" s="9"/>
      <c r="B162" s="27"/>
      <c r="C162" s="9"/>
      <c r="D162" s="9"/>
      <c r="E162" s="9"/>
      <c r="F162" s="28"/>
      <c r="G162" s="9"/>
      <c r="H162" s="9"/>
      <c r="I162" s="9"/>
      <c r="J162" s="9"/>
      <c r="K162" s="9"/>
      <c r="L162" s="9"/>
      <c r="M162" s="10"/>
      <c r="N162" s="11"/>
      <c r="O162" s="9"/>
      <c r="P162" s="11"/>
      <c r="Q162" s="9"/>
      <c r="R162" s="28"/>
    </row>
    <row r="163" spans="1:18" s="1" customFormat="1">
      <c r="A163" s="9"/>
      <c r="B163" s="27"/>
      <c r="C163" s="9"/>
      <c r="D163" s="9"/>
      <c r="E163" s="9"/>
      <c r="F163" s="28"/>
      <c r="G163" s="9"/>
      <c r="H163" s="9"/>
      <c r="I163" s="9"/>
      <c r="J163" s="9"/>
      <c r="K163" s="9"/>
      <c r="L163" s="9"/>
      <c r="M163" s="10"/>
      <c r="N163" s="11"/>
      <c r="O163" s="9"/>
      <c r="P163" s="11"/>
      <c r="Q163" s="9"/>
      <c r="R163" s="28"/>
    </row>
    <row r="164" spans="1:18" s="305" customFormat="1">
      <c r="A164" s="372" t="s">
        <v>667</v>
      </c>
      <c r="B164" s="372" t="s">
        <v>87</v>
      </c>
      <c r="C164" s="372" t="s">
        <v>88</v>
      </c>
      <c r="D164" s="372"/>
      <c r="E164" s="372"/>
      <c r="F164" s="373">
        <v>9.5</v>
      </c>
      <c r="G164" s="372"/>
      <c r="H164" s="374">
        <v>12701</v>
      </c>
      <c r="I164" s="374">
        <v>14086</v>
      </c>
      <c r="J164" s="374">
        <f>I164-H164</f>
        <v>1385</v>
      </c>
      <c r="K164" s="374">
        <v>1</v>
      </c>
      <c r="L164" s="374">
        <f>K164*J164</f>
        <v>1385</v>
      </c>
      <c r="M164" s="381">
        <v>1.03</v>
      </c>
      <c r="N164" s="382">
        <f>M164*L164</f>
        <v>1426.55</v>
      </c>
      <c r="O164" s="372"/>
      <c r="P164" s="383">
        <f>N164</f>
        <v>1426.55</v>
      </c>
      <c r="Q164" s="372">
        <v>1</v>
      </c>
      <c r="R164" s="383">
        <f>P164*Q164</f>
        <v>1426.55</v>
      </c>
    </row>
    <row r="165" spans="1:18">
      <c r="E165" s="2">
        <v>10.19</v>
      </c>
      <c r="I165" s="2">
        <v>15778</v>
      </c>
    </row>
  </sheetData>
  <mergeCells count="2">
    <mergeCell ref="A1:R1"/>
    <mergeCell ref="A24:R24"/>
  </mergeCells>
  <phoneticPr fontId="38" type="noConversion"/>
  <hyperlinks>
    <hyperlink ref="A103" r:id="rId1"/>
  </hyperlinks>
  <pageMargins left="0.7" right="0.7" top="0.75" bottom="0.75" header="0.3" footer="0.3"/>
  <pageSetup paperSize="9" orientation="portrait" horizontalDpi="200" verticalDpi="30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0000"/>
  </sheetPr>
  <dimension ref="A1:XFD245"/>
  <sheetViews>
    <sheetView topLeftCell="A232" workbookViewId="0">
      <selection activeCell="A219" sqref="A219"/>
    </sheetView>
  </sheetViews>
  <sheetFormatPr defaultColWidth="9" defaultRowHeight="15.6"/>
  <cols>
    <col min="1" max="1" width="11.8984375" style="2" customWidth="1"/>
    <col min="2" max="2" width="5.19921875" style="2" customWidth="1"/>
    <col min="3" max="3" width="6.69921875" style="2" customWidth="1"/>
    <col min="4" max="4" width="7.09765625" style="2" customWidth="1"/>
    <col min="5" max="5" width="8.69921875" style="2" customWidth="1"/>
    <col min="6" max="6" width="5.5" style="2" customWidth="1"/>
    <col min="7" max="7" width="9.3984375" style="2" customWidth="1"/>
    <col min="8" max="8" width="8.09765625" style="2" customWidth="1"/>
    <col min="9" max="9" width="7" style="2" customWidth="1"/>
    <col min="10" max="10" width="6.69921875" style="2" customWidth="1"/>
    <col min="11" max="11" width="3.8984375" style="2" customWidth="1"/>
    <col min="12" max="12" width="12.8984375" style="2" customWidth="1"/>
    <col min="13" max="13" width="4.09765625" style="2" customWidth="1"/>
    <col min="14" max="14" width="14.59765625" style="2" customWidth="1"/>
    <col min="15" max="15" width="5.19921875" style="2" customWidth="1"/>
    <col min="16" max="16" width="13.59765625" style="2" customWidth="1"/>
    <col min="17" max="17" width="6.69921875" style="2" customWidth="1"/>
    <col min="18" max="18" width="11.59765625" style="2" customWidth="1"/>
    <col min="19" max="19" width="9.3984375" style="2"/>
    <col min="20" max="22" width="10.59765625" style="2"/>
    <col min="23" max="16383" width="9" style="2"/>
    <col min="16384" max="16384" width="10.3984375" style="2"/>
  </cols>
  <sheetData>
    <row r="1" spans="1:40" ht="25.8">
      <c r="A1" s="594" t="s">
        <v>38</v>
      </c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6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</row>
    <row r="2" spans="1:40" s="1" customFormat="1">
      <c r="A2" s="9" t="s">
        <v>12</v>
      </c>
      <c r="B2" s="9" t="s">
        <v>47</v>
      </c>
      <c r="C2" s="9" t="s">
        <v>13</v>
      </c>
      <c r="D2" s="9" t="s">
        <v>14</v>
      </c>
      <c r="E2" s="9" t="s">
        <v>15</v>
      </c>
      <c r="F2" s="29" t="s">
        <v>16</v>
      </c>
      <c r="G2" s="9" t="s">
        <v>17</v>
      </c>
      <c r="H2" s="9" t="s">
        <v>18</v>
      </c>
      <c r="I2" s="9" t="s">
        <v>19</v>
      </c>
      <c r="J2" s="9" t="s">
        <v>20</v>
      </c>
      <c r="K2" s="9" t="s">
        <v>21</v>
      </c>
      <c r="L2" s="9" t="s">
        <v>15</v>
      </c>
      <c r="M2" s="10"/>
      <c r="N2" s="11" t="s">
        <v>22</v>
      </c>
      <c r="O2" s="9" t="s">
        <v>23</v>
      </c>
      <c r="P2" s="11" t="s">
        <v>11</v>
      </c>
      <c r="Q2" s="9" t="s">
        <v>24</v>
      </c>
      <c r="R2" s="28" t="s">
        <v>25</v>
      </c>
    </row>
    <row r="3" spans="1:40" s="1" customFormat="1">
      <c r="A3" s="9" t="s">
        <v>668</v>
      </c>
      <c r="B3" s="9" t="s">
        <v>669</v>
      </c>
      <c r="C3" s="9">
        <v>40</v>
      </c>
      <c r="D3" s="9">
        <v>40</v>
      </c>
      <c r="E3" s="9">
        <f>SUM(D3-C3)</f>
        <v>0</v>
      </c>
      <c r="F3" s="28">
        <v>9.5</v>
      </c>
      <c r="G3" s="9">
        <f>E3*F3</f>
        <v>0</v>
      </c>
      <c r="H3" s="9">
        <v>165664</v>
      </c>
      <c r="I3" s="9">
        <v>178665</v>
      </c>
      <c r="J3" s="9">
        <f t="shared" ref="J3:J13" si="0">I3-H3</f>
        <v>13001</v>
      </c>
      <c r="K3" s="9">
        <v>1</v>
      </c>
      <c r="L3" s="9">
        <f t="shared" ref="L3:L13" si="1">K3*J3</f>
        <v>13001</v>
      </c>
      <c r="M3" s="10">
        <v>1.03</v>
      </c>
      <c r="N3" s="11">
        <f t="shared" ref="N3:N13" si="2">M3*L3</f>
        <v>13391.03</v>
      </c>
      <c r="O3" s="9">
        <v>80</v>
      </c>
      <c r="P3" s="11">
        <f t="shared" ref="P3:P14" si="3">G3+N3+O3</f>
        <v>13471.03</v>
      </c>
      <c r="Q3" s="9">
        <v>1</v>
      </c>
      <c r="R3" s="28">
        <f t="shared" ref="R3:R13" si="4">P3*Q3</f>
        <v>13471.03</v>
      </c>
    </row>
    <row r="4" spans="1:40" s="1" customFormat="1">
      <c r="A4" s="9" t="s">
        <v>670</v>
      </c>
      <c r="B4" s="9" t="s">
        <v>669</v>
      </c>
      <c r="C4" s="9"/>
      <c r="D4" s="9"/>
      <c r="E4" s="9"/>
      <c r="F4" s="28"/>
      <c r="G4" s="9"/>
      <c r="H4" s="9">
        <v>18460</v>
      </c>
      <c r="I4" s="9">
        <v>20607</v>
      </c>
      <c r="J4" s="9">
        <f t="shared" si="0"/>
        <v>2147</v>
      </c>
      <c r="K4" s="9">
        <v>1</v>
      </c>
      <c r="L4" s="9">
        <f t="shared" si="1"/>
        <v>2147</v>
      </c>
      <c r="M4" s="10">
        <v>1.03</v>
      </c>
      <c r="N4" s="11">
        <f t="shared" si="2"/>
        <v>2211.41</v>
      </c>
      <c r="O4" s="9"/>
      <c r="P4" s="11">
        <f t="shared" si="3"/>
        <v>2211.41</v>
      </c>
      <c r="Q4" s="9">
        <v>1</v>
      </c>
      <c r="R4" s="28">
        <f t="shared" si="4"/>
        <v>2211.41</v>
      </c>
    </row>
    <row r="5" spans="1:40" s="1" customFormat="1">
      <c r="A5" s="9" t="s">
        <v>671</v>
      </c>
      <c r="B5" s="9" t="s">
        <v>669</v>
      </c>
      <c r="C5" s="9"/>
      <c r="D5" s="9" t="s">
        <v>672</v>
      </c>
      <c r="E5" s="9"/>
      <c r="F5" s="28"/>
      <c r="G5" s="9"/>
      <c r="H5" s="9">
        <v>17954</v>
      </c>
      <c r="I5" s="9">
        <v>19051</v>
      </c>
      <c r="J5" s="9">
        <f t="shared" si="0"/>
        <v>1097</v>
      </c>
      <c r="K5" s="9">
        <v>1</v>
      </c>
      <c r="L5" s="9">
        <f t="shared" si="1"/>
        <v>1097</v>
      </c>
      <c r="M5" s="10">
        <v>1.03</v>
      </c>
      <c r="N5" s="11">
        <f t="shared" si="2"/>
        <v>1129.9100000000001</v>
      </c>
      <c r="O5" s="9"/>
      <c r="P5" s="11">
        <f t="shared" si="3"/>
        <v>1129.9100000000001</v>
      </c>
      <c r="Q5" s="9">
        <v>1</v>
      </c>
      <c r="R5" s="28">
        <f t="shared" si="4"/>
        <v>1129.9100000000001</v>
      </c>
    </row>
    <row r="6" spans="1:40" s="1" customFormat="1">
      <c r="A6" s="9" t="s">
        <v>673</v>
      </c>
      <c r="B6" s="9" t="s">
        <v>669</v>
      </c>
      <c r="C6" s="9">
        <v>185</v>
      </c>
      <c r="D6" s="9">
        <v>185</v>
      </c>
      <c r="E6" s="9">
        <f>SUM(D6-C6)</f>
        <v>0</v>
      </c>
      <c r="F6" s="28">
        <v>9.5</v>
      </c>
      <c r="G6" s="9">
        <f>E6*F6</f>
        <v>0</v>
      </c>
      <c r="H6" s="9">
        <v>19933</v>
      </c>
      <c r="I6" s="9">
        <v>20476</v>
      </c>
      <c r="J6" s="9">
        <f t="shared" si="0"/>
        <v>543</v>
      </c>
      <c r="K6" s="9">
        <v>1</v>
      </c>
      <c r="L6" s="9">
        <f t="shared" si="1"/>
        <v>543</v>
      </c>
      <c r="M6" s="10">
        <v>1.03</v>
      </c>
      <c r="N6" s="11">
        <f t="shared" si="2"/>
        <v>559.29</v>
      </c>
      <c r="O6" s="9"/>
      <c r="P6" s="11">
        <f t="shared" si="3"/>
        <v>559.29</v>
      </c>
      <c r="Q6" s="9">
        <v>1</v>
      </c>
      <c r="R6" s="28">
        <f t="shared" si="4"/>
        <v>559.29</v>
      </c>
    </row>
    <row r="7" spans="1:40" s="1" customFormat="1">
      <c r="A7" s="9" t="s">
        <v>674</v>
      </c>
      <c r="B7" s="9" t="s">
        <v>669</v>
      </c>
      <c r="C7" s="9">
        <v>42</v>
      </c>
      <c r="D7" s="9">
        <v>42</v>
      </c>
      <c r="E7" s="9">
        <f>D7-C7</f>
        <v>0</v>
      </c>
      <c r="F7" s="28">
        <v>9.5</v>
      </c>
      <c r="G7" s="9">
        <f>E7*F7</f>
        <v>0</v>
      </c>
      <c r="H7" s="9">
        <v>236303</v>
      </c>
      <c r="I7" s="9">
        <v>248298</v>
      </c>
      <c r="J7" s="9">
        <f t="shared" si="0"/>
        <v>11995</v>
      </c>
      <c r="K7" s="9">
        <v>1</v>
      </c>
      <c r="L7" s="9">
        <f t="shared" si="1"/>
        <v>11995</v>
      </c>
      <c r="M7" s="10">
        <v>1.03</v>
      </c>
      <c r="N7" s="11">
        <f t="shared" si="2"/>
        <v>12354.85</v>
      </c>
      <c r="O7" s="9">
        <v>40</v>
      </c>
      <c r="P7" s="11">
        <f t="shared" si="3"/>
        <v>12394.85</v>
      </c>
      <c r="Q7" s="9">
        <v>1</v>
      </c>
      <c r="R7" s="28">
        <f t="shared" si="4"/>
        <v>12394.85</v>
      </c>
    </row>
    <row r="8" spans="1:40" s="1" customFormat="1">
      <c r="A8" s="9" t="s">
        <v>675</v>
      </c>
      <c r="B8" s="9" t="s">
        <v>669</v>
      </c>
      <c r="C8" s="9">
        <v>98</v>
      </c>
      <c r="D8" s="9">
        <v>102</v>
      </c>
      <c r="E8" s="9">
        <f>SUM(D8-C8)</f>
        <v>4</v>
      </c>
      <c r="F8" s="28">
        <v>9.5</v>
      </c>
      <c r="G8" s="9">
        <f>E8*F8</f>
        <v>38</v>
      </c>
      <c r="H8" s="9">
        <v>62478</v>
      </c>
      <c r="I8" s="9">
        <v>64155</v>
      </c>
      <c r="J8" s="9">
        <f t="shared" si="0"/>
        <v>1677</v>
      </c>
      <c r="K8" s="9">
        <v>1</v>
      </c>
      <c r="L8" s="9">
        <f t="shared" si="1"/>
        <v>1677</v>
      </c>
      <c r="M8" s="10">
        <v>1.03</v>
      </c>
      <c r="N8" s="11">
        <f t="shared" si="2"/>
        <v>1727.31</v>
      </c>
      <c r="O8" s="9">
        <v>80</v>
      </c>
      <c r="P8" s="11">
        <f t="shared" si="3"/>
        <v>1845.31</v>
      </c>
      <c r="Q8" s="9">
        <v>1</v>
      </c>
      <c r="R8" s="28">
        <f t="shared" si="4"/>
        <v>1845.31</v>
      </c>
    </row>
    <row r="9" spans="1:40" s="1" customFormat="1">
      <c r="A9" s="27" t="s">
        <v>676</v>
      </c>
      <c r="B9" s="9" t="s">
        <v>669</v>
      </c>
      <c r="C9" s="27">
        <v>157</v>
      </c>
      <c r="D9" s="27">
        <v>157</v>
      </c>
      <c r="E9" s="9">
        <f>SUM(D9-C9)</f>
        <v>0</v>
      </c>
      <c r="F9" s="28">
        <v>9.5</v>
      </c>
      <c r="G9" s="9">
        <f>E9*F9</f>
        <v>0</v>
      </c>
      <c r="H9" s="9">
        <v>5084</v>
      </c>
      <c r="I9" s="9">
        <v>6851</v>
      </c>
      <c r="J9" s="9">
        <f t="shared" si="0"/>
        <v>1767</v>
      </c>
      <c r="K9" s="9">
        <v>1</v>
      </c>
      <c r="L9" s="9">
        <f t="shared" si="1"/>
        <v>1767</v>
      </c>
      <c r="M9" s="10">
        <v>1.03</v>
      </c>
      <c r="N9" s="11">
        <f t="shared" si="2"/>
        <v>1820.01</v>
      </c>
      <c r="O9" s="9">
        <v>80</v>
      </c>
      <c r="P9" s="11">
        <f t="shared" si="3"/>
        <v>1900.01</v>
      </c>
      <c r="Q9" s="9">
        <v>1</v>
      </c>
      <c r="R9" s="28">
        <f t="shared" si="4"/>
        <v>1900.01</v>
      </c>
    </row>
    <row r="10" spans="1:40" s="1" customFormat="1">
      <c r="A10" s="9" t="s">
        <v>677</v>
      </c>
      <c r="B10" s="9" t="s">
        <v>669</v>
      </c>
      <c r="C10" s="9">
        <v>152</v>
      </c>
      <c r="D10" s="9">
        <v>152</v>
      </c>
      <c r="E10" s="9">
        <f>SUM(D10-C10)</f>
        <v>0</v>
      </c>
      <c r="F10" s="28">
        <v>9.5</v>
      </c>
      <c r="G10" s="9">
        <f>E10*F10</f>
        <v>0</v>
      </c>
      <c r="H10" s="9">
        <v>236960</v>
      </c>
      <c r="I10" s="9">
        <v>256722</v>
      </c>
      <c r="J10" s="9">
        <f t="shared" si="0"/>
        <v>19762</v>
      </c>
      <c r="K10" s="9">
        <v>1</v>
      </c>
      <c r="L10" s="9">
        <f t="shared" si="1"/>
        <v>19762</v>
      </c>
      <c r="M10" s="10">
        <v>1.03</v>
      </c>
      <c r="N10" s="11">
        <f t="shared" si="2"/>
        <v>20354.86</v>
      </c>
      <c r="O10" s="9">
        <v>140</v>
      </c>
      <c r="P10" s="11">
        <f t="shared" si="3"/>
        <v>20494.86</v>
      </c>
      <c r="Q10" s="9">
        <v>0.25</v>
      </c>
      <c r="R10" s="28">
        <f t="shared" si="4"/>
        <v>5123.7150000000001</v>
      </c>
    </row>
    <row r="11" spans="1:40" s="1" customFormat="1">
      <c r="A11" s="9" t="s">
        <v>678</v>
      </c>
      <c r="B11" s="9" t="s">
        <v>669</v>
      </c>
      <c r="C11" s="9"/>
      <c r="D11" s="9" t="s">
        <v>679</v>
      </c>
      <c r="E11" s="9"/>
      <c r="F11" s="28"/>
      <c r="G11" s="9"/>
      <c r="H11" s="9">
        <v>40359</v>
      </c>
      <c r="I11" s="9">
        <v>45959</v>
      </c>
      <c r="J11" s="9">
        <f t="shared" si="0"/>
        <v>5600</v>
      </c>
      <c r="K11" s="9">
        <v>1</v>
      </c>
      <c r="L11" s="9">
        <f t="shared" si="1"/>
        <v>5600</v>
      </c>
      <c r="M11" s="10">
        <v>1.03</v>
      </c>
      <c r="N11" s="11">
        <f t="shared" si="2"/>
        <v>5768</v>
      </c>
      <c r="O11" s="9"/>
      <c r="P11" s="11">
        <f t="shared" si="3"/>
        <v>5768</v>
      </c>
      <c r="Q11" s="9">
        <v>0.25</v>
      </c>
      <c r="R11" s="28">
        <f t="shared" si="4"/>
        <v>1442</v>
      </c>
    </row>
    <row r="12" spans="1:40" s="1" customFormat="1">
      <c r="A12" s="9" t="s">
        <v>680</v>
      </c>
      <c r="B12" s="9" t="s">
        <v>669</v>
      </c>
      <c r="C12" s="9">
        <v>162</v>
      </c>
      <c r="D12" s="9">
        <v>162</v>
      </c>
      <c r="E12" s="9">
        <f>SUM(D12-C12)</f>
        <v>0</v>
      </c>
      <c r="F12" s="28">
        <v>9.5</v>
      </c>
      <c r="G12" s="9">
        <f>E12*F12</f>
        <v>0</v>
      </c>
      <c r="H12" s="9">
        <v>65912</v>
      </c>
      <c r="I12" s="9">
        <v>69453</v>
      </c>
      <c r="J12" s="9">
        <f t="shared" si="0"/>
        <v>3541</v>
      </c>
      <c r="K12" s="9">
        <v>1</v>
      </c>
      <c r="L12" s="9">
        <f t="shared" si="1"/>
        <v>3541</v>
      </c>
      <c r="M12" s="10">
        <v>1.03</v>
      </c>
      <c r="N12" s="11">
        <f t="shared" si="2"/>
        <v>3647.23</v>
      </c>
      <c r="O12" s="9">
        <v>80</v>
      </c>
      <c r="P12" s="11">
        <f t="shared" si="3"/>
        <v>3727.23</v>
      </c>
      <c r="Q12" s="9">
        <v>1</v>
      </c>
      <c r="R12" s="28">
        <f t="shared" si="4"/>
        <v>3727.23</v>
      </c>
    </row>
    <row r="13" spans="1:40" s="68" customFormat="1">
      <c r="A13" s="84" t="s">
        <v>681</v>
      </c>
      <c r="B13" s="84" t="s">
        <v>669</v>
      </c>
      <c r="C13" s="84"/>
      <c r="D13" s="84"/>
      <c r="E13" s="84"/>
      <c r="F13" s="85"/>
      <c r="G13" s="84"/>
      <c r="H13" s="84">
        <v>223</v>
      </c>
      <c r="I13" s="84">
        <v>223</v>
      </c>
      <c r="J13" s="84">
        <f t="shared" si="0"/>
        <v>0</v>
      </c>
      <c r="K13" s="84">
        <v>40</v>
      </c>
      <c r="L13" s="84">
        <f t="shared" si="1"/>
        <v>0</v>
      </c>
      <c r="M13" s="108">
        <v>1.03</v>
      </c>
      <c r="N13" s="109">
        <f t="shared" si="2"/>
        <v>0</v>
      </c>
      <c r="O13" s="84"/>
      <c r="P13" s="109">
        <f t="shared" si="3"/>
        <v>0</v>
      </c>
      <c r="Q13" s="84">
        <v>1</v>
      </c>
      <c r="R13" s="85">
        <f t="shared" si="4"/>
        <v>0</v>
      </c>
    </row>
    <row r="14" spans="1:40" s="68" customFormat="1">
      <c r="A14" s="84" t="s">
        <v>11</v>
      </c>
      <c r="B14" s="84" t="s">
        <v>669</v>
      </c>
      <c r="C14" s="84"/>
      <c r="D14" s="84"/>
      <c r="E14" s="84">
        <f>SUM(E3:E12)</f>
        <v>4</v>
      </c>
      <c r="F14" s="85">
        <v>9.5</v>
      </c>
      <c r="G14" s="84">
        <f>E14*F14</f>
        <v>38</v>
      </c>
      <c r="H14" s="84"/>
      <c r="I14" s="84"/>
      <c r="J14" s="84"/>
      <c r="K14" s="84"/>
      <c r="L14" s="84">
        <f>SUM(L3:L13)</f>
        <v>61130</v>
      </c>
      <c r="M14" s="108">
        <v>1.03</v>
      </c>
      <c r="N14" s="109">
        <f>L14*M14</f>
        <v>62963.9</v>
      </c>
      <c r="O14" s="84">
        <f>SUM(O3:O12)</f>
        <v>500</v>
      </c>
      <c r="P14" s="109">
        <f t="shared" si="3"/>
        <v>63501.9</v>
      </c>
      <c r="Q14" s="84">
        <v>1</v>
      </c>
      <c r="R14" s="85">
        <f>R3+R4+R5+R6+R7+R8+R9+R10+R11+R12+R13</f>
        <v>43804.754999999997</v>
      </c>
    </row>
    <row r="15" spans="1:40" s="68" customFormat="1">
      <c r="A15" s="84" t="s">
        <v>682</v>
      </c>
      <c r="B15" s="84"/>
      <c r="C15" s="84"/>
      <c r="D15" s="84" t="s">
        <v>346</v>
      </c>
      <c r="E15" s="84"/>
      <c r="F15" s="85"/>
      <c r="G15" s="84"/>
      <c r="H15" s="84"/>
      <c r="I15" s="84"/>
      <c r="J15" s="84"/>
      <c r="K15" s="84"/>
      <c r="L15" s="84"/>
      <c r="M15" s="108"/>
      <c r="N15" s="109"/>
      <c r="O15" s="84"/>
      <c r="P15" s="109"/>
      <c r="Q15" s="84"/>
      <c r="R15" s="85">
        <v>38405.94</v>
      </c>
    </row>
    <row r="16" spans="1:40" s="68" customFormat="1">
      <c r="A16" s="84" t="s">
        <v>683</v>
      </c>
      <c r="B16" s="84"/>
      <c r="C16" s="84"/>
      <c r="D16" s="84" t="s">
        <v>103</v>
      </c>
      <c r="E16" s="84"/>
      <c r="F16" s="85"/>
      <c r="G16" s="84"/>
      <c r="H16" s="84"/>
      <c r="I16" s="84"/>
      <c r="J16" s="84"/>
      <c r="K16" s="84"/>
      <c r="L16" s="84"/>
      <c r="M16" s="108"/>
      <c r="N16" s="109"/>
      <c r="O16" s="84"/>
      <c r="P16" s="109"/>
      <c r="Q16" s="84"/>
      <c r="R16" s="85">
        <f>R15-R14</f>
        <v>-5398.8149999999996</v>
      </c>
    </row>
    <row r="17" spans="1:19" s="69" customFormat="1" ht="14.4">
      <c r="A17" s="86" t="s">
        <v>684</v>
      </c>
      <c r="B17" s="86"/>
      <c r="C17" s="87" t="s">
        <v>669</v>
      </c>
      <c r="D17" s="86" t="s">
        <v>685</v>
      </c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>
        <v>30000</v>
      </c>
      <c r="S17" s="86"/>
    </row>
    <row r="18" spans="1:19" s="69" customFormat="1" ht="14.4">
      <c r="A18" s="86" t="s">
        <v>686</v>
      </c>
      <c r="B18" s="86"/>
      <c r="C18" s="87" t="s">
        <v>669</v>
      </c>
      <c r="D18" s="86" t="s">
        <v>685</v>
      </c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>
        <v>20000</v>
      </c>
      <c r="S18" s="86"/>
    </row>
    <row r="19" spans="1:19" s="69" customFormat="1" ht="14.4">
      <c r="A19" s="86" t="s">
        <v>687</v>
      </c>
      <c r="B19" s="86"/>
      <c r="C19" s="87" t="s">
        <v>669</v>
      </c>
      <c r="D19" s="86" t="s">
        <v>685</v>
      </c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>
        <v>28181.49</v>
      </c>
      <c r="S19" s="86"/>
    </row>
    <row r="20" spans="1:19" s="69" customFormat="1" ht="14.4">
      <c r="A20" s="86" t="s">
        <v>688</v>
      </c>
      <c r="B20" s="86"/>
      <c r="C20" s="84" t="s">
        <v>103</v>
      </c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129">
        <f>R16+R17+R18+R19</f>
        <v>72782.675000000003</v>
      </c>
    </row>
    <row r="21" spans="1:19" s="70" customFormat="1">
      <c r="A21" s="88"/>
      <c r="B21" s="88"/>
      <c r="C21" s="88"/>
      <c r="D21" s="88"/>
      <c r="E21" s="88"/>
      <c r="F21" s="89"/>
      <c r="G21" s="88"/>
      <c r="H21" s="88"/>
      <c r="I21" s="88"/>
      <c r="J21" s="88"/>
      <c r="K21" s="88"/>
      <c r="L21" s="88"/>
      <c r="M21" s="110"/>
      <c r="N21" s="111"/>
      <c r="O21" s="88"/>
      <c r="P21" s="111"/>
      <c r="Q21" s="88"/>
      <c r="R21" s="89"/>
    </row>
    <row r="22" spans="1:19" s="1" customFormat="1">
      <c r="A22" s="9" t="s">
        <v>689</v>
      </c>
      <c r="B22" s="9" t="s">
        <v>690</v>
      </c>
      <c r="C22" s="9">
        <v>14</v>
      </c>
      <c r="D22" s="9">
        <v>14</v>
      </c>
      <c r="E22" s="9">
        <f t="shared" ref="E22:E26" si="5">SUM(D22-C22)</f>
        <v>0</v>
      </c>
      <c r="F22" s="28">
        <v>9.5</v>
      </c>
      <c r="G22" s="9">
        <f>E22*F22</f>
        <v>0</v>
      </c>
      <c r="H22" s="9">
        <v>10606</v>
      </c>
      <c r="I22" s="9">
        <v>10931</v>
      </c>
      <c r="J22" s="9">
        <f t="shared" ref="J22:J27" si="6">I22-H22</f>
        <v>325</v>
      </c>
      <c r="K22" s="9">
        <v>1</v>
      </c>
      <c r="L22" s="9">
        <f t="shared" ref="L22:L27" si="7">K22*J22</f>
        <v>325</v>
      </c>
      <c r="M22" s="10">
        <v>1.03</v>
      </c>
      <c r="N22" s="11">
        <f t="shared" ref="N22:N27" si="8">M22*L22</f>
        <v>334.75</v>
      </c>
      <c r="O22" s="9">
        <v>60</v>
      </c>
      <c r="P22" s="11">
        <f t="shared" ref="P22:P27" si="9">G22+N22+O22</f>
        <v>394.75</v>
      </c>
      <c r="Q22" s="9">
        <v>1</v>
      </c>
      <c r="R22" s="28">
        <f t="shared" ref="R22:R27" si="10">P22*Q22</f>
        <v>394.75</v>
      </c>
    </row>
    <row r="23" spans="1:19" s="1" customFormat="1">
      <c r="A23" s="27" t="s">
        <v>691</v>
      </c>
      <c r="B23" s="9" t="s">
        <v>690</v>
      </c>
      <c r="C23" s="9">
        <v>15</v>
      </c>
      <c r="D23" s="9">
        <v>18</v>
      </c>
      <c r="E23" s="9">
        <f t="shared" si="5"/>
        <v>3</v>
      </c>
      <c r="F23" s="28">
        <v>9.5</v>
      </c>
      <c r="G23" s="9">
        <f>E23*F23</f>
        <v>28.5</v>
      </c>
      <c r="H23" s="9">
        <v>5315</v>
      </c>
      <c r="I23" s="9">
        <v>11954</v>
      </c>
      <c r="J23" s="9">
        <f t="shared" si="6"/>
        <v>6639</v>
      </c>
      <c r="K23" s="9">
        <v>1</v>
      </c>
      <c r="L23" s="9">
        <f t="shared" si="7"/>
        <v>6639</v>
      </c>
      <c r="M23" s="10">
        <v>1.03</v>
      </c>
      <c r="N23" s="11">
        <f t="shared" si="8"/>
        <v>6838.17</v>
      </c>
      <c r="O23" s="9">
        <v>40</v>
      </c>
      <c r="P23" s="11">
        <f t="shared" si="9"/>
        <v>6906.67</v>
      </c>
      <c r="Q23" s="9">
        <v>1</v>
      </c>
      <c r="R23" s="28">
        <f t="shared" si="10"/>
        <v>6906.67</v>
      </c>
    </row>
    <row r="24" spans="1:19" s="1" customFormat="1">
      <c r="A24" s="27" t="s">
        <v>692</v>
      </c>
      <c r="B24" s="9" t="s">
        <v>690</v>
      </c>
      <c r="C24" s="27"/>
      <c r="D24" s="27"/>
      <c r="E24" s="9"/>
      <c r="F24" s="28">
        <v>9.5</v>
      </c>
      <c r="G24" s="9"/>
      <c r="H24" s="9">
        <v>24678</v>
      </c>
      <c r="I24" s="9">
        <v>24678</v>
      </c>
      <c r="J24" s="9">
        <f t="shared" si="6"/>
        <v>0</v>
      </c>
      <c r="K24" s="9">
        <v>1</v>
      </c>
      <c r="L24" s="9">
        <f t="shared" si="7"/>
        <v>0</v>
      </c>
      <c r="M24" s="10">
        <v>1.03</v>
      </c>
      <c r="N24" s="11">
        <f t="shared" si="8"/>
        <v>0</v>
      </c>
      <c r="O24" s="9">
        <v>40</v>
      </c>
      <c r="P24" s="11">
        <f t="shared" si="9"/>
        <v>40</v>
      </c>
      <c r="Q24" s="9">
        <v>1</v>
      </c>
      <c r="R24" s="28">
        <f t="shared" si="10"/>
        <v>40</v>
      </c>
    </row>
    <row r="25" spans="1:19" s="1" customFormat="1">
      <c r="A25" s="27" t="s">
        <v>693</v>
      </c>
      <c r="B25" s="9" t="s">
        <v>690</v>
      </c>
      <c r="C25" s="27"/>
      <c r="D25" s="27" t="s">
        <v>694</v>
      </c>
      <c r="E25" s="9"/>
      <c r="F25" s="28">
        <v>9.5</v>
      </c>
      <c r="G25" s="9">
        <f>E25*F25</f>
        <v>0</v>
      </c>
      <c r="H25" s="9">
        <v>3738</v>
      </c>
      <c r="I25" s="9">
        <v>3915</v>
      </c>
      <c r="J25" s="9">
        <f t="shared" si="6"/>
        <v>177</v>
      </c>
      <c r="K25" s="9">
        <v>1</v>
      </c>
      <c r="L25" s="9">
        <f t="shared" si="7"/>
        <v>177</v>
      </c>
      <c r="M25" s="10">
        <v>1.03</v>
      </c>
      <c r="N25" s="11">
        <f t="shared" si="8"/>
        <v>182.31</v>
      </c>
      <c r="O25" s="9"/>
      <c r="P25" s="11">
        <f t="shared" si="9"/>
        <v>182.31</v>
      </c>
      <c r="Q25" s="9">
        <v>1</v>
      </c>
      <c r="R25" s="28">
        <f t="shared" si="10"/>
        <v>182.31</v>
      </c>
    </row>
    <row r="26" spans="1:19" s="1" customFormat="1">
      <c r="A26" s="9" t="s">
        <v>677</v>
      </c>
      <c r="B26" s="9" t="s">
        <v>690</v>
      </c>
      <c r="C26" s="9">
        <v>152</v>
      </c>
      <c r="D26" s="9">
        <v>153</v>
      </c>
      <c r="E26" s="9">
        <f t="shared" si="5"/>
        <v>1</v>
      </c>
      <c r="F26" s="28">
        <v>9.5</v>
      </c>
      <c r="G26" s="9">
        <f>E26*F26</f>
        <v>9.5</v>
      </c>
      <c r="H26" s="9">
        <v>236960</v>
      </c>
      <c r="I26" s="9">
        <v>256722</v>
      </c>
      <c r="J26" s="9">
        <f t="shared" si="6"/>
        <v>19762</v>
      </c>
      <c r="K26" s="9">
        <v>1</v>
      </c>
      <c r="L26" s="9">
        <f t="shared" si="7"/>
        <v>19762</v>
      </c>
      <c r="M26" s="10">
        <v>1.03</v>
      </c>
      <c r="N26" s="11">
        <f t="shared" si="8"/>
        <v>20354.86</v>
      </c>
      <c r="O26" s="9">
        <v>140</v>
      </c>
      <c r="P26" s="11">
        <f t="shared" si="9"/>
        <v>20504.36</v>
      </c>
      <c r="Q26" s="9">
        <v>0.75</v>
      </c>
      <c r="R26" s="28">
        <f t="shared" si="10"/>
        <v>15378.27</v>
      </c>
    </row>
    <row r="27" spans="1:19" s="1" customFormat="1">
      <c r="A27" s="9" t="s">
        <v>678</v>
      </c>
      <c r="B27" s="9" t="s">
        <v>690</v>
      </c>
      <c r="C27" s="9"/>
      <c r="D27" s="9" t="s">
        <v>679</v>
      </c>
      <c r="E27" s="9"/>
      <c r="F27" s="28"/>
      <c r="G27" s="9"/>
      <c r="H27" s="9">
        <v>40359</v>
      </c>
      <c r="I27" s="9">
        <v>45959</v>
      </c>
      <c r="J27" s="9">
        <f t="shared" si="6"/>
        <v>5600</v>
      </c>
      <c r="K27" s="9">
        <v>1</v>
      </c>
      <c r="L27" s="9">
        <f t="shared" si="7"/>
        <v>5600</v>
      </c>
      <c r="M27" s="10">
        <v>1.03</v>
      </c>
      <c r="N27" s="11">
        <f t="shared" si="8"/>
        <v>5768</v>
      </c>
      <c r="O27" s="9"/>
      <c r="P27" s="11">
        <f t="shared" si="9"/>
        <v>5768</v>
      </c>
      <c r="Q27" s="9">
        <v>0.75</v>
      </c>
      <c r="R27" s="28">
        <f t="shared" si="10"/>
        <v>4326</v>
      </c>
    </row>
    <row r="28" spans="1:19" s="71" customFormat="1">
      <c r="A28" s="90" t="s">
        <v>11</v>
      </c>
      <c r="B28" s="90"/>
      <c r="C28" s="90"/>
      <c r="D28" s="90"/>
      <c r="E28" s="90"/>
      <c r="F28" s="91"/>
      <c r="G28" s="90"/>
      <c r="H28" s="90"/>
      <c r="I28" s="90"/>
      <c r="J28" s="90"/>
      <c r="K28" s="90"/>
      <c r="L28" s="90"/>
      <c r="M28" s="112"/>
      <c r="N28" s="113"/>
      <c r="O28" s="90"/>
      <c r="P28" s="113"/>
      <c r="Q28" s="90"/>
      <c r="R28" s="91">
        <f>R22+R23+R24+R25+R26+R27</f>
        <v>27228</v>
      </c>
    </row>
    <row r="29" spans="1:19" s="68" customFormat="1">
      <c r="A29" s="84" t="s">
        <v>695</v>
      </c>
      <c r="B29" s="84" t="s">
        <v>690</v>
      </c>
      <c r="C29" s="84"/>
      <c r="D29" s="84"/>
      <c r="E29" s="84"/>
      <c r="F29" s="85"/>
      <c r="G29" s="84"/>
      <c r="H29" s="84"/>
      <c r="I29" s="84"/>
      <c r="J29" s="84"/>
      <c r="K29" s="84"/>
      <c r="L29" s="84"/>
      <c r="M29" s="108"/>
      <c r="N29" s="109"/>
      <c r="O29" s="84"/>
      <c r="P29" s="109"/>
      <c r="Q29" s="84"/>
      <c r="R29" s="85">
        <v>72306</v>
      </c>
    </row>
    <row r="30" spans="1:19" s="68" customFormat="1">
      <c r="A30" s="84" t="s">
        <v>682</v>
      </c>
      <c r="B30" s="84" t="s">
        <v>346</v>
      </c>
      <c r="C30" s="84"/>
      <c r="D30" s="84"/>
      <c r="E30" s="84"/>
      <c r="F30" s="85"/>
      <c r="G30" s="84"/>
      <c r="H30" s="84"/>
      <c r="I30" s="84"/>
      <c r="J30" s="84"/>
      <c r="K30" s="84"/>
      <c r="L30" s="84"/>
      <c r="M30" s="108"/>
      <c r="N30" s="109"/>
      <c r="O30" s="84"/>
      <c r="P30" s="109"/>
      <c r="Q30" s="84"/>
      <c r="R30" s="85">
        <v>56146.73</v>
      </c>
    </row>
    <row r="31" spans="1:19" s="68" customFormat="1">
      <c r="A31" s="84" t="s">
        <v>683</v>
      </c>
      <c r="B31" s="84" t="s">
        <v>103</v>
      </c>
      <c r="C31" s="84"/>
      <c r="D31" s="84"/>
      <c r="E31" s="84"/>
      <c r="F31" s="85"/>
      <c r="G31" s="84"/>
      <c r="H31" s="84"/>
      <c r="I31" s="84"/>
      <c r="J31" s="84"/>
      <c r="K31" s="84"/>
      <c r="L31" s="84"/>
      <c r="M31" s="108"/>
      <c r="N31" s="109"/>
      <c r="O31" s="84"/>
      <c r="P31" s="109"/>
      <c r="Q31" s="84"/>
      <c r="R31" s="85">
        <f>R30-R28</f>
        <v>28918.73</v>
      </c>
    </row>
    <row r="32" spans="1:19" s="68" customFormat="1">
      <c r="A32" s="84"/>
      <c r="B32" s="84"/>
      <c r="C32" s="84"/>
      <c r="D32" s="84"/>
      <c r="E32" s="84"/>
      <c r="F32" s="85"/>
      <c r="G32" s="84"/>
      <c r="H32" s="84"/>
      <c r="I32" s="84"/>
      <c r="J32" s="84"/>
      <c r="K32" s="84"/>
      <c r="L32" s="84"/>
      <c r="M32" s="108"/>
      <c r="N32" s="109"/>
      <c r="O32" s="84"/>
      <c r="P32" s="109"/>
      <c r="Q32" s="84"/>
      <c r="R32" s="85"/>
    </row>
    <row r="33" spans="1:22" s="71" customFormat="1">
      <c r="A33" s="90" t="s">
        <v>12</v>
      </c>
      <c r="B33" s="90" t="s">
        <v>47</v>
      </c>
      <c r="C33" s="90" t="s">
        <v>13</v>
      </c>
      <c r="D33" s="90" t="s">
        <v>14</v>
      </c>
      <c r="E33" s="90" t="s">
        <v>15</v>
      </c>
      <c r="F33" s="91" t="s">
        <v>16</v>
      </c>
      <c r="G33" s="90" t="s">
        <v>17</v>
      </c>
      <c r="H33" s="90" t="s">
        <v>18</v>
      </c>
      <c r="I33" s="90" t="s">
        <v>19</v>
      </c>
      <c r="J33" s="90" t="s">
        <v>20</v>
      </c>
      <c r="K33" s="90" t="s">
        <v>21</v>
      </c>
      <c r="L33" s="90" t="s">
        <v>15</v>
      </c>
      <c r="M33" s="112"/>
      <c r="N33" s="113" t="s">
        <v>22</v>
      </c>
      <c r="O33" s="90" t="s">
        <v>23</v>
      </c>
      <c r="P33" s="113" t="s">
        <v>11</v>
      </c>
      <c r="Q33" s="90" t="s">
        <v>24</v>
      </c>
      <c r="R33" s="91" t="s">
        <v>25</v>
      </c>
    </row>
    <row r="34" spans="1:22" s="1" customFormat="1">
      <c r="A34" s="9" t="s">
        <v>696</v>
      </c>
      <c r="B34" s="9" t="s">
        <v>697</v>
      </c>
      <c r="C34" s="9"/>
      <c r="D34" s="9"/>
      <c r="E34" s="9"/>
      <c r="F34" s="28"/>
      <c r="G34" s="9"/>
      <c r="H34" s="9">
        <v>1911</v>
      </c>
      <c r="I34" s="9">
        <v>2028</v>
      </c>
      <c r="J34" s="9">
        <f>I34-H34</f>
        <v>117</v>
      </c>
      <c r="K34" s="9">
        <v>20</v>
      </c>
      <c r="L34" s="9">
        <f>K34*J34</f>
        <v>2340</v>
      </c>
      <c r="M34" s="10">
        <v>1.03</v>
      </c>
      <c r="N34" s="11">
        <f>M34*L34</f>
        <v>2410.1999999999998</v>
      </c>
      <c r="O34" s="9">
        <v>40</v>
      </c>
      <c r="P34" s="11">
        <f>G34+N34+O34</f>
        <v>2450.1999999999998</v>
      </c>
      <c r="Q34" s="9">
        <v>1</v>
      </c>
      <c r="R34" s="28">
        <f>P34*Q34</f>
        <v>2450.1999999999998</v>
      </c>
    </row>
    <row r="35" spans="1:22" s="1" customFormat="1" ht="13.5" customHeight="1">
      <c r="A35" s="9" t="s">
        <v>698</v>
      </c>
      <c r="B35" s="9" t="s">
        <v>697</v>
      </c>
      <c r="C35" s="9">
        <v>27</v>
      </c>
      <c r="D35" s="9">
        <v>27</v>
      </c>
      <c r="E35" s="9">
        <f>SUM(D35-C35)</f>
        <v>0</v>
      </c>
      <c r="F35" s="28">
        <v>9.5</v>
      </c>
      <c r="G35" s="9">
        <f>E35*F35</f>
        <v>0</v>
      </c>
      <c r="H35" s="9">
        <v>1630</v>
      </c>
      <c r="I35" s="9">
        <v>1935</v>
      </c>
      <c r="J35" s="9">
        <f t="shared" ref="J35:J48" si="11">I35-H35</f>
        <v>305</v>
      </c>
      <c r="K35" s="9">
        <v>1</v>
      </c>
      <c r="L35" s="9">
        <f t="shared" ref="L35:L48" si="12">K35*J35</f>
        <v>305</v>
      </c>
      <c r="M35" s="10">
        <v>1.03</v>
      </c>
      <c r="N35" s="11">
        <f t="shared" ref="N35:N48" si="13">M35*L35</f>
        <v>314.14999999999998</v>
      </c>
      <c r="O35" s="9">
        <v>40</v>
      </c>
      <c r="P35" s="11">
        <f t="shared" ref="P35:P49" si="14">G35+N35+O35</f>
        <v>354.15</v>
      </c>
      <c r="Q35" s="9">
        <v>1</v>
      </c>
      <c r="R35" s="28">
        <f t="shared" ref="R35:R50" si="15">P35*Q35</f>
        <v>354.15</v>
      </c>
    </row>
    <row r="36" spans="1:22" s="1" customFormat="1" hidden="1">
      <c r="A36" s="9" t="s">
        <v>699</v>
      </c>
      <c r="B36" s="9" t="s">
        <v>697</v>
      </c>
      <c r="C36" s="9"/>
      <c r="D36" s="9" t="s">
        <v>700</v>
      </c>
      <c r="E36" s="9"/>
      <c r="F36" s="28"/>
      <c r="G36" s="9"/>
      <c r="H36" s="9">
        <v>80746</v>
      </c>
      <c r="I36" s="9">
        <v>80746</v>
      </c>
      <c r="J36" s="9">
        <f t="shared" si="11"/>
        <v>0</v>
      </c>
      <c r="K36" s="9">
        <v>1</v>
      </c>
      <c r="L36" s="9">
        <f t="shared" si="12"/>
        <v>0</v>
      </c>
      <c r="M36" s="10">
        <v>1.03</v>
      </c>
      <c r="N36" s="11">
        <f t="shared" si="13"/>
        <v>0</v>
      </c>
      <c r="O36" s="9">
        <v>40</v>
      </c>
      <c r="P36" s="11">
        <f t="shared" si="14"/>
        <v>40</v>
      </c>
      <c r="Q36" s="9">
        <v>1</v>
      </c>
      <c r="R36" s="28">
        <f t="shared" si="15"/>
        <v>40</v>
      </c>
    </row>
    <row r="37" spans="1:22" s="1" customFormat="1" hidden="1">
      <c r="A37" s="9" t="s">
        <v>701</v>
      </c>
      <c r="B37" s="9" t="s">
        <v>697</v>
      </c>
      <c r="C37" s="9">
        <v>8</v>
      </c>
      <c r="D37" s="9">
        <v>8</v>
      </c>
      <c r="E37" s="9">
        <f>SUM(D37-C37)</f>
        <v>0</v>
      </c>
      <c r="F37" s="28">
        <v>9.5</v>
      </c>
      <c r="G37" s="9">
        <f>E37*F37</f>
        <v>0</v>
      </c>
      <c r="H37" s="9">
        <v>37951</v>
      </c>
      <c r="I37" s="9">
        <v>37951</v>
      </c>
      <c r="J37" s="9">
        <f t="shared" si="11"/>
        <v>0</v>
      </c>
      <c r="K37" s="9">
        <v>1</v>
      </c>
      <c r="L37" s="9">
        <f t="shared" si="12"/>
        <v>0</v>
      </c>
      <c r="M37" s="10">
        <v>1.03</v>
      </c>
      <c r="N37" s="11">
        <f t="shared" si="13"/>
        <v>0</v>
      </c>
      <c r="O37" s="9">
        <v>40</v>
      </c>
      <c r="P37" s="11">
        <f t="shared" si="14"/>
        <v>40</v>
      </c>
      <c r="Q37" s="9">
        <v>1</v>
      </c>
      <c r="R37" s="28">
        <f t="shared" si="15"/>
        <v>40</v>
      </c>
    </row>
    <row r="38" spans="1:22" s="1" customFormat="1" hidden="1">
      <c r="A38" s="9" t="s">
        <v>702</v>
      </c>
      <c r="B38" s="9" t="s">
        <v>697</v>
      </c>
      <c r="C38" s="9">
        <v>907</v>
      </c>
      <c r="D38" s="9">
        <v>907</v>
      </c>
      <c r="E38" s="9">
        <f>SUM(D38-C38)</f>
        <v>0</v>
      </c>
      <c r="F38" s="28">
        <v>9.5</v>
      </c>
      <c r="G38" s="9">
        <f>E38*F38</f>
        <v>0</v>
      </c>
      <c r="H38" s="9">
        <v>43772</v>
      </c>
      <c r="I38" s="9">
        <v>43772</v>
      </c>
      <c r="J38" s="9">
        <f t="shared" si="11"/>
        <v>0</v>
      </c>
      <c r="K38" s="9">
        <v>1</v>
      </c>
      <c r="L38" s="9">
        <f t="shared" si="12"/>
        <v>0</v>
      </c>
      <c r="M38" s="10">
        <v>1.03</v>
      </c>
      <c r="N38" s="11">
        <f t="shared" si="13"/>
        <v>0</v>
      </c>
      <c r="O38" s="9">
        <v>40</v>
      </c>
      <c r="P38" s="11">
        <f t="shared" si="14"/>
        <v>40</v>
      </c>
      <c r="Q38" s="9">
        <v>1</v>
      </c>
      <c r="R38" s="28">
        <f t="shared" si="15"/>
        <v>40</v>
      </c>
    </row>
    <row r="39" spans="1:22" s="1" customFormat="1" hidden="1">
      <c r="A39" s="9" t="s">
        <v>703</v>
      </c>
      <c r="B39" s="9" t="s">
        <v>697</v>
      </c>
      <c r="C39" s="9">
        <v>189</v>
      </c>
      <c r="D39" s="9">
        <v>198</v>
      </c>
      <c r="E39" s="9">
        <f>SUM(D39-C39)</f>
        <v>9</v>
      </c>
      <c r="F39" s="28">
        <v>9.5</v>
      </c>
      <c r="G39" s="9">
        <f>E39*F39</f>
        <v>85.5</v>
      </c>
      <c r="H39" s="9">
        <v>11029</v>
      </c>
      <c r="I39" s="9">
        <v>11029</v>
      </c>
      <c r="J39" s="9">
        <f t="shared" si="11"/>
        <v>0</v>
      </c>
      <c r="K39" s="9">
        <v>60</v>
      </c>
      <c r="L39" s="9">
        <f t="shared" si="12"/>
        <v>0</v>
      </c>
      <c r="M39" s="10">
        <v>1.03</v>
      </c>
      <c r="N39" s="11">
        <f t="shared" si="13"/>
        <v>0</v>
      </c>
      <c r="O39" s="9">
        <v>40</v>
      </c>
      <c r="P39" s="11">
        <f t="shared" si="14"/>
        <v>125.5</v>
      </c>
      <c r="Q39" s="9">
        <v>1</v>
      </c>
      <c r="R39" s="28">
        <f t="shared" si="15"/>
        <v>125.5</v>
      </c>
    </row>
    <row r="40" spans="1:22" s="1" customFormat="1">
      <c r="A40" s="9" t="s">
        <v>703</v>
      </c>
      <c r="B40" s="9" t="s">
        <v>697</v>
      </c>
      <c r="C40" s="9">
        <v>52</v>
      </c>
      <c r="D40" s="9">
        <v>54</v>
      </c>
      <c r="E40" s="9"/>
      <c r="F40" s="28">
        <v>9.5</v>
      </c>
      <c r="G40" s="9"/>
      <c r="H40" s="9">
        <v>10585</v>
      </c>
      <c r="I40" s="9">
        <v>11236</v>
      </c>
      <c r="J40" s="9">
        <f t="shared" si="11"/>
        <v>651</v>
      </c>
      <c r="K40" s="9">
        <v>80</v>
      </c>
      <c r="L40" s="9">
        <f t="shared" si="12"/>
        <v>52080</v>
      </c>
      <c r="M40" s="10">
        <v>1.03</v>
      </c>
      <c r="N40" s="11">
        <f t="shared" si="13"/>
        <v>53642.400000000001</v>
      </c>
      <c r="O40" s="9"/>
      <c r="P40" s="11">
        <f t="shared" si="14"/>
        <v>53642.400000000001</v>
      </c>
      <c r="Q40" s="9">
        <v>1</v>
      </c>
      <c r="R40" s="28">
        <f t="shared" si="15"/>
        <v>53642.400000000001</v>
      </c>
      <c r="S40" s="1" t="s">
        <v>704</v>
      </c>
      <c r="V40" s="1">
        <v>285340.02</v>
      </c>
    </row>
    <row r="41" spans="1:22" s="1" customFormat="1">
      <c r="A41" s="9" t="s">
        <v>705</v>
      </c>
      <c r="B41" s="9" t="s">
        <v>697</v>
      </c>
      <c r="C41" s="9"/>
      <c r="D41" s="9" t="s">
        <v>706</v>
      </c>
      <c r="E41" s="9"/>
      <c r="F41" s="28">
        <v>9.5</v>
      </c>
      <c r="G41" s="9"/>
      <c r="H41" s="9">
        <v>6452</v>
      </c>
      <c r="I41" s="9">
        <v>6671</v>
      </c>
      <c r="J41" s="9">
        <f t="shared" si="11"/>
        <v>219</v>
      </c>
      <c r="K41" s="9">
        <v>1</v>
      </c>
      <c r="L41" s="9">
        <f t="shared" si="12"/>
        <v>219</v>
      </c>
      <c r="M41" s="10">
        <v>1.03</v>
      </c>
      <c r="N41" s="11">
        <f t="shared" si="13"/>
        <v>225.57</v>
      </c>
      <c r="O41" s="9"/>
      <c r="P41" s="11">
        <f t="shared" si="14"/>
        <v>225.57</v>
      </c>
      <c r="Q41" s="9">
        <v>1</v>
      </c>
      <c r="R41" s="28">
        <f t="shared" si="15"/>
        <v>225.57</v>
      </c>
      <c r="V41" s="1">
        <v>285340.02</v>
      </c>
    </row>
    <row r="42" spans="1:22" s="1" customFormat="1">
      <c r="A42" s="9" t="s">
        <v>707</v>
      </c>
      <c r="B42" s="9" t="s">
        <v>697</v>
      </c>
      <c r="C42" s="9"/>
      <c r="D42" s="9"/>
      <c r="E42" s="9"/>
      <c r="F42" s="28">
        <v>9.5</v>
      </c>
      <c r="G42" s="9"/>
      <c r="H42" s="9">
        <v>1237</v>
      </c>
      <c r="I42" s="9">
        <v>1396</v>
      </c>
      <c r="J42" s="9">
        <f t="shared" si="11"/>
        <v>159</v>
      </c>
      <c r="K42" s="9">
        <v>80</v>
      </c>
      <c r="L42" s="9">
        <f t="shared" si="12"/>
        <v>12720</v>
      </c>
      <c r="M42" s="10">
        <v>1.03</v>
      </c>
      <c r="N42" s="11">
        <f t="shared" si="13"/>
        <v>13101.6</v>
      </c>
      <c r="O42" s="9"/>
      <c r="P42" s="11">
        <f t="shared" si="14"/>
        <v>13101.6</v>
      </c>
      <c r="Q42" s="9">
        <v>1</v>
      </c>
      <c r="R42" s="28">
        <f t="shared" si="15"/>
        <v>13101.6</v>
      </c>
    </row>
    <row r="43" spans="1:22" s="1" customFormat="1">
      <c r="A43" s="9" t="s">
        <v>708</v>
      </c>
      <c r="B43" s="9" t="s">
        <v>697</v>
      </c>
      <c r="C43" s="9">
        <v>211</v>
      </c>
      <c r="D43" s="9">
        <v>211</v>
      </c>
      <c r="E43" s="9">
        <f>SUM(D43-C43)</f>
        <v>0</v>
      </c>
      <c r="F43" s="28">
        <v>9.5</v>
      </c>
      <c r="G43" s="9">
        <f>E43*F43</f>
        <v>0</v>
      </c>
      <c r="H43" s="9">
        <v>1496</v>
      </c>
      <c r="I43" s="9">
        <v>2030</v>
      </c>
      <c r="J43" s="9">
        <f t="shared" si="11"/>
        <v>534</v>
      </c>
      <c r="K43" s="9">
        <v>80</v>
      </c>
      <c r="L43" s="9">
        <f t="shared" si="12"/>
        <v>42720</v>
      </c>
      <c r="M43" s="10">
        <v>1.03</v>
      </c>
      <c r="N43" s="11">
        <f t="shared" si="13"/>
        <v>44001.599999999999</v>
      </c>
      <c r="O43" s="9"/>
      <c r="P43" s="11">
        <f t="shared" si="14"/>
        <v>44001.599999999999</v>
      </c>
      <c r="Q43" s="9">
        <v>1</v>
      </c>
      <c r="R43" s="28">
        <f t="shared" si="15"/>
        <v>44001.599999999999</v>
      </c>
    </row>
    <row r="44" spans="1:22" s="1" customFormat="1">
      <c r="A44" s="9" t="s">
        <v>709</v>
      </c>
      <c r="B44" s="9" t="s">
        <v>697</v>
      </c>
      <c r="C44" s="9"/>
      <c r="D44" s="9" t="s">
        <v>710</v>
      </c>
      <c r="E44" s="92"/>
      <c r="F44" s="28">
        <v>9.5</v>
      </c>
      <c r="G44" s="9"/>
      <c r="H44" s="9">
        <v>40963</v>
      </c>
      <c r="I44" s="9">
        <v>40963</v>
      </c>
      <c r="J44" s="9">
        <f t="shared" si="11"/>
        <v>0</v>
      </c>
      <c r="K44" s="9">
        <v>1</v>
      </c>
      <c r="L44" s="9">
        <f t="shared" si="12"/>
        <v>0</v>
      </c>
      <c r="M44" s="10">
        <v>1.03</v>
      </c>
      <c r="N44" s="11">
        <f t="shared" si="13"/>
        <v>0</v>
      </c>
      <c r="O44" s="9"/>
      <c r="P44" s="11">
        <f t="shared" si="14"/>
        <v>0</v>
      </c>
      <c r="Q44" s="9">
        <v>1</v>
      </c>
      <c r="R44" s="28">
        <f t="shared" si="15"/>
        <v>0</v>
      </c>
    </row>
    <row r="45" spans="1:22" s="1" customFormat="1">
      <c r="A45" s="9" t="s">
        <v>711</v>
      </c>
      <c r="B45" s="9" t="s">
        <v>697</v>
      </c>
      <c r="C45" s="9">
        <v>15</v>
      </c>
      <c r="D45" s="9">
        <v>15</v>
      </c>
      <c r="E45" s="9">
        <f>SUM(D45-C45)</f>
        <v>0</v>
      </c>
      <c r="F45" s="28">
        <v>9.5</v>
      </c>
      <c r="G45" s="9">
        <f>E45*F45</f>
        <v>0</v>
      </c>
      <c r="H45" s="92">
        <v>16835</v>
      </c>
      <c r="I45" s="92">
        <v>17158</v>
      </c>
      <c r="J45" s="9">
        <f t="shared" si="11"/>
        <v>323</v>
      </c>
      <c r="K45" s="9">
        <v>1</v>
      </c>
      <c r="L45" s="9">
        <f t="shared" si="12"/>
        <v>323</v>
      </c>
      <c r="M45" s="10">
        <v>1.03</v>
      </c>
      <c r="N45" s="11">
        <f t="shared" si="13"/>
        <v>332.69</v>
      </c>
      <c r="O45" s="9">
        <v>80</v>
      </c>
      <c r="P45" s="11">
        <f t="shared" si="14"/>
        <v>412.69</v>
      </c>
      <c r="Q45" s="9">
        <v>1</v>
      </c>
      <c r="R45" s="28">
        <f t="shared" si="15"/>
        <v>412.69</v>
      </c>
    </row>
    <row r="46" spans="1:22" s="1" customFormat="1">
      <c r="A46" s="9" t="s">
        <v>712</v>
      </c>
      <c r="B46" s="9" t="s">
        <v>697</v>
      </c>
      <c r="C46" s="9"/>
      <c r="D46" s="9"/>
      <c r="E46" s="9"/>
      <c r="F46" s="28">
        <v>9.5</v>
      </c>
      <c r="G46" s="9"/>
      <c r="H46" s="9">
        <v>3981</v>
      </c>
      <c r="I46" s="9">
        <v>4961</v>
      </c>
      <c r="J46" s="9">
        <f t="shared" si="11"/>
        <v>980</v>
      </c>
      <c r="K46" s="9">
        <v>50</v>
      </c>
      <c r="L46" s="9">
        <f t="shared" si="12"/>
        <v>49000</v>
      </c>
      <c r="M46" s="10">
        <v>1.03</v>
      </c>
      <c r="N46" s="11">
        <f t="shared" si="13"/>
        <v>50470</v>
      </c>
      <c r="O46" s="9">
        <v>40</v>
      </c>
      <c r="P46" s="11">
        <f t="shared" si="14"/>
        <v>50510</v>
      </c>
      <c r="Q46" s="9">
        <v>1</v>
      </c>
      <c r="R46" s="28">
        <f t="shared" si="15"/>
        <v>50510</v>
      </c>
    </row>
    <row r="47" spans="1:22" s="1" customFormat="1">
      <c r="A47" s="9" t="s">
        <v>713</v>
      </c>
      <c r="B47" s="9" t="s">
        <v>697</v>
      </c>
      <c r="C47" s="9"/>
      <c r="D47" s="9" t="s">
        <v>714</v>
      </c>
      <c r="E47" s="9"/>
      <c r="F47" s="28">
        <v>9.5</v>
      </c>
      <c r="G47" s="9"/>
      <c r="H47" s="9">
        <v>52105</v>
      </c>
      <c r="I47" s="9">
        <v>56792</v>
      </c>
      <c r="J47" s="9">
        <f t="shared" si="11"/>
        <v>4687</v>
      </c>
      <c r="K47" s="9">
        <v>1</v>
      </c>
      <c r="L47" s="9">
        <f t="shared" si="12"/>
        <v>4687</v>
      </c>
      <c r="M47" s="10">
        <v>1.03</v>
      </c>
      <c r="N47" s="11">
        <f t="shared" si="13"/>
        <v>4827.6099999999997</v>
      </c>
      <c r="O47" s="9"/>
      <c r="P47" s="11">
        <f t="shared" si="14"/>
        <v>4827.6099999999997</v>
      </c>
      <c r="Q47" s="9">
        <v>1</v>
      </c>
      <c r="R47" s="28">
        <f t="shared" si="15"/>
        <v>4827.6099999999997</v>
      </c>
    </row>
    <row r="48" spans="1:22" s="1" customFormat="1">
      <c r="A48" s="9" t="s">
        <v>715</v>
      </c>
      <c r="B48" s="9" t="s">
        <v>697</v>
      </c>
      <c r="C48" s="9">
        <v>1004</v>
      </c>
      <c r="D48" s="9">
        <v>1019</v>
      </c>
      <c r="E48" s="9">
        <f>SUM(D48-C48)</f>
        <v>15</v>
      </c>
      <c r="F48" s="28">
        <v>9.5</v>
      </c>
      <c r="G48" s="9">
        <f>E48*F48</f>
        <v>142.5</v>
      </c>
      <c r="H48" s="9">
        <v>101832</v>
      </c>
      <c r="I48" s="9">
        <v>105687</v>
      </c>
      <c r="J48" s="9">
        <f t="shared" si="11"/>
        <v>3855</v>
      </c>
      <c r="K48" s="9">
        <v>1</v>
      </c>
      <c r="L48" s="9">
        <f t="shared" si="12"/>
        <v>3855</v>
      </c>
      <c r="M48" s="10">
        <v>1.03</v>
      </c>
      <c r="N48" s="11">
        <f t="shared" si="13"/>
        <v>3970.65</v>
      </c>
      <c r="O48" s="9"/>
      <c r="P48" s="11">
        <f t="shared" si="14"/>
        <v>4113.1499999999996</v>
      </c>
      <c r="Q48" s="9">
        <v>1</v>
      </c>
      <c r="R48" s="28">
        <f t="shared" si="15"/>
        <v>4113.1499999999996</v>
      </c>
    </row>
    <row r="49" spans="1:40" s="1" customFormat="1">
      <c r="A49" s="9" t="s">
        <v>716</v>
      </c>
      <c r="B49" s="9" t="s">
        <v>697</v>
      </c>
      <c r="C49" s="9">
        <v>661</v>
      </c>
      <c r="D49" s="9">
        <v>668</v>
      </c>
      <c r="E49" s="9">
        <f>SUM(D49-C49)</f>
        <v>7</v>
      </c>
      <c r="F49" s="28">
        <v>9.5</v>
      </c>
      <c r="G49" s="9">
        <f>E49*F49</f>
        <v>66.5</v>
      </c>
      <c r="H49" s="9"/>
      <c r="I49" s="9"/>
      <c r="J49" s="9"/>
      <c r="K49" s="9"/>
      <c r="L49" s="9"/>
      <c r="M49" s="10">
        <v>1.03</v>
      </c>
      <c r="N49" s="11"/>
      <c r="O49" s="9"/>
      <c r="P49" s="11">
        <f t="shared" si="14"/>
        <v>66.5</v>
      </c>
      <c r="Q49" s="9">
        <v>1</v>
      </c>
      <c r="R49" s="28">
        <f t="shared" si="15"/>
        <v>66.5</v>
      </c>
      <c r="S49" s="31"/>
      <c r="T49" s="31"/>
      <c r="U49" s="31"/>
      <c r="V49" s="31"/>
      <c r="W49" s="31"/>
    </row>
    <row r="50" spans="1:40" s="36" customFormat="1">
      <c r="A50" s="93" t="s">
        <v>11</v>
      </c>
      <c r="B50" s="93" t="s">
        <v>697</v>
      </c>
      <c r="C50" s="93"/>
      <c r="D50" s="93"/>
      <c r="E50" s="93">
        <f>SUM(E35:E49)</f>
        <v>31</v>
      </c>
      <c r="F50" s="94">
        <v>9.5</v>
      </c>
      <c r="G50" s="93">
        <f>E50*F50</f>
        <v>294.5</v>
      </c>
      <c r="H50" s="93"/>
      <c r="I50" s="93"/>
      <c r="J50" s="93"/>
      <c r="K50" s="93"/>
      <c r="L50" s="93">
        <f>SUM(L34:L49)</f>
        <v>168249</v>
      </c>
      <c r="M50" s="114">
        <v>1.03</v>
      </c>
      <c r="N50" s="115">
        <f>M50*L50</f>
        <v>173296.47</v>
      </c>
      <c r="O50" s="93">
        <f>SUM(O35:O48)</f>
        <v>320</v>
      </c>
      <c r="P50" s="115">
        <f>G50+G51+N50+O50</f>
        <v>173910.97</v>
      </c>
      <c r="Q50" s="93">
        <v>1</v>
      </c>
      <c r="R50" s="94">
        <f t="shared" si="15"/>
        <v>173910.97</v>
      </c>
      <c r="S50" s="130"/>
      <c r="T50" s="130"/>
      <c r="U50" s="130"/>
      <c r="V50" s="130"/>
      <c r="W50" s="130"/>
    </row>
    <row r="51" spans="1:40" s="72" customFormat="1">
      <c r="A51" s="21"/>
      <c r="F51" s="22"/>
      <c r="G51" s="21"/>
      <c r="L51" s="116">
        <f>N51/M50</f>
        <v>168559.67961165</v>
      </c>
      <c r="N51" s="117">
        <f>N50+O50</f>
        <v>173616.47</v>
      </c>
      <c r="S51" s="130"/>
      <c r="T51" s="130"/>
      <c r="U51" s="130"/>
      <c r="V51" s="130"/>
      <c r="W51" s="130"/>
      <c r="X51" s="131"/>
    </row>
    <row r="52" spans="1:40" s="73" customFormat="1">
      <c r="A52" s="95"/>
      <c r="B52" s="95"/>
      <c r="C52" s="95"/>
      <c r="D52" s="95"/>
      <c r="E52" s="95"/>
      <c r="F52" s="96"/>
      <c r="G52" s="95"/>
      <c r="H52" s="95"/>
      <c r="I52" s="95"/>
      <c r="J52" s="95"/>
      <c r="K52" s="95"/>
      <c r="L52" s="95"/>
      <c r="M52" s="118"/>
      <c r="N52" s="119"/>
      <c r="O52" s="95"/>
      <c r="P52" s="119"/>
      <c r="Q52" s="95"/>
      <c r="R52" s="132"/>
      <c r="S52" s="133"/>
      <c r="T52" s="133"/>
      <c r="U52" s="133"/>
      <c r="V52" s="133"/>
      <c r="W52" s="133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</row>
    <row r="53" spans="1:40" s="73" customFormat="1">
      <c r="A53" s="97" t="s">
        <v>12</v>
      </c>
      <c r="B53" s="97" t="s">
        <v>47</v>
      </c>
      <c r="C53" s="97" t="s">
        <v>13</v>
      </c>
      <c r="D53" s="97" t="s">
        <v>14</v>
      </c>
      <c r="E53" s="97" t="s">
        <v>15</v>
      </c>
      <c r="F53" s="98" t="s">
        <v>16</v>
      </c>
      <c r="G53" s="97" t="s">
        <v>17</v>
      </c>
      <c r="H53" s="97" t="s">
        <v>18</v>
      </c>
      <c r="I53" s="97" t="s">
        <v>19</v>
      </c>
      <c r="J53" s="97" t="s">
        <v>20</v>
      </c>
      <c r="K53" s="97" t="s">
        <v>21</v>
      </c>
      <c r="L53" s="97" t="s">
        <v>15</v>
      </c>
      <c r="M53" s="120"/>
      <c r="N53" s="121" t="s">
        <v>22</v>
      </c>
      <c r="O53" s="97" t="s">
        <v>23</v>
      </c>
      <c r="P53" s="121" t="s">
        <v>11</v>
      </c>
      <c r="Q53" s="97" t="s">
        <v>24</v>
      </c>
      <c r="R53" s="98" t="s">
        <v>25</v>
      </c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</row>
    <row r="54" spans="1:40" s="17" customFormat="1">
      <c r="A54" s="99" t="s">
        <v>717</v>
      </c>
      <c r="B54" s="100" t="s">
        <v>718</v>
      </c>
      <c r="C54" s="100">
        <v>4239</v>
      </c>
      <c r="D54" s="100"/>
      <c r="E54" s="100"/>
      <c r="F54" s="101"/>
      <c r="G54" s="100"/>
      <c r="H54" s="100"/>
      <c r="I54" s="100"/>
      <c r="J54" s="100"/>
      <c r="K54" s="100"/>
      <c r="L54" s="100"/>
      <c r="M54" s="122">
        <v>1.03</v>
      </c>
      <c r="N54" s="123"/>
      <c r="O54" s="100"/>
      <c r="P54" s="123"/>
      <c r="Q54" s="100"/>
      <c r="R54" s="101"/>
    </row>
    <row r="55" spans="1:40" s="1" customFormat="1">
      <c r="A55" s="9" t="s">
        <v>719</v>
      </c>
      <c r="B55" s="9" t="s">
        <v>718</v>
      </c>
      <c r="C55" s="9">
        <v>10</v>
      </c>
      <c r="D55" s="9">
        <v>10</v>
      </c>
      <c r="E55" s="9">
        <f>SUM(D55-C55)</f>
        <v>0</v>
      </c>
      <c r="F55" s="28">
        <v>9.5</v>
      </c>
      <c r="G55" s="9">
        <f>E55*F55</f>
        <v>0</v>
      </c>
      <c r="H55" s="9">
        <v>2064</v>
      </c>
      <c r="I55" s="9">
        <v>2555</v>
      </c>
      <c r="J55" s="9">
        <f>I55-H55</f>
        <v>491</v>
      </c>
      <c r="K55" s="9">
        <v>40</v>
      </c>
      <c r="L55" s="9">
        <f>K55*J55</f>
        <v>19640</v>
      </c>
      <c r="M55" s="10">
        <v>1.03</v>
      </c>
      <c r="N55" s="11">
        <f>M55*L55</f>
        <v>20229.2</v>
      </c>
      <c r="O55" s="9">
        <v>40</v>
      </c>
      <c r="P55" s="11">
        <f>G55+N55+O55</f>
        <v>20269.2</v>
      </c>
      <c r="Q55" s="9">
        <v>1</v>
      </c>
      <c r="R55" s="28">
        <f>P55*Q55</f>
        <v>20269.2</v>
      </c>
    </row>
    <row r="56" spans="1:40" s="1" customFormat="1">
      <c r="A56" s="9" t="s">
        <v>720</v>
      </c>
      <c r="B56" s="9" t="s">
        <v>718</v>
      </c>
      <c r="C56" s="9">
        <v>107</v>
      </c>
      <c r="D56" s="9">
        <v>107</v>
      </c>
      <c r="E56" s="9">
        <f>SUM(D56-C56)</f>
        <v>0</v>
      </c>
      <c r="F56" s="28">
        <v>9.5</v>
      </c>
      <c r="G56" s="9">
        <f>E56*F56</f>
        <v>0</v>
      </c>
      <c r="H56" s="9">
        <v>7156</v>
      </c>
      <c r="I56" s="9">
        <v>8257</v>
      </c>
      <c r="J56" s="9">
        <f>I56-H56</f>
        <v>1101</v>
      </c>
      <c r="K56" s="9">
        <v>1</v>
      </c>
      <c r="L56" s="9">
        <f>K56*J56</f>
        <v>1101</v>
      </c>
      <c r="M56" s="10">
        <v>1.03</v>
      </c>
      <c r="N56" s="11">
        <f>M56*L56</f>
        <v>1134.03</v>
      </c>
      <c r="O56" s="9">
        <v>80</v>
      </c>
      <c r="P56" s="11">
        <f>G56+N56+O56</f>
        <v>1214.03</v>
      </c>
      <c r="Q56" s="9">
        <v>1</v>
      </c>
      <c r="R56" s="28">
        <f>P56*Q56</f>
        <v>1214.03</v>
      </c>
    </row>
    <row r="57" spans="1:40" s="1" customFormat="1">
      <c r="A57" s="9" t="s">
        <v>721</v>
      </c>
      <c r="B57" s="9" t="s">
        <v>718</v>
      </c>
      <c r="C57" s="9">
        <v>2</v>
      </c>
      <c r="D57" s="9">
        <v>2</v>
      </c>
      <c r="E57" s="9">
        <f>D57-C57</f>
        <v>0</v>
      </c>
      <c r="F57" s="28">
        <v>9.5</v>
      </c>
      <c r="G57" s="9">
        <f>E57*F57</f>
        <v>0</v>
      </c>
      <c r="H57" s="9">
        <v>36</v>
      </c>
      <c r="I57" s="9">
        <v>40</v>
      </c>
      <c r="J57" s="9">
        <f>I57-H57</f>
        <v>4</v>
      </c>
      <c r="K57" s="9">
        <v>80</v>
      </c>
      <c r="L57" s="9">
        <f>K57*J57</f>
        <v>320</v>
      </c>
      <c r="M57" s="10">
        <v>1.03</v>
      </c>
      <c r="N57" s="11">
        <f>M57*L57</f>
        <v>329.6</v>
      </c>
      <c r="O57" s="9"/>
      <c r="P57" s="11">
        <f>G57+N57+O57</f>
        <v>329.6</v>
      </c>
      <c r="Q57" s="9">
        <v>1</v>
      </c>
      <c r="R57" s="28">
        <f>P57</f>
        <v>329.6</v>
      </c>
    </row>
    <row r="58" spans="1:40" s="1" customFormat="1">
      <c r="A58" s="9" t="s">
        <v>304</v>
      </c>
      <c r="B58" s="9" t="s">
        <v>718</v>
      </c>
      <c r="C58" s="9"/>
      <c r="D58" s="9"/>
      <c r="E58" s="9"/>
      <c r="F58" s="28"/>
      <c r="G58" s="9"/>
      <c r="H58" s="9">
        <v>201</v>
      </c>
      <c r="I58" s="9">
        <v>201</v>
      </c>
      <c r="J58" s="9">
        <f>I58-H58</f>
        <v>0</v>
      </c>
      <c r="K58" s="9">
        <v>10</v>
      </c>
      <c r="L58" s="9">
        <f>K58*J58</f>
        <v>0</v>
      </c>
      <c r="M58" s="10">
        <v>1.03</v>
      </c>
      <c r="N58" s="11">
        <f>M58*L58</f>
        <v>0</v>
      </c>
      <c r="O58" s="9"/>
      <c r="P58" s="11">
        <f>G58+N58+O58</f>
        <v>0</v>
      </c>
      <c r="Q58" s="9">
        <v>0.33333333300000001</v>
      </c>
      <c r="R58" s="28">
        <f>P58*Q58</f>
        <v>0</v>
      </c>
    </row>
    <row r="59" spans="1:40" s="1" customFormat="1">
      <c r="A59" s="9" t="s">
        <v>11</v>
      </c>
      <c r="B59" s="9" t="s">
        <v>718</v>
      </c>
      <c r="C59" s="9"/>
      <c r="D59" s="9"/>
      <c r="E59" s="9">
        <f>SUM(E55:E58)</f>
        <v>0</v>
      </c>
      <c r="F59" s="28">
        <v>9.5</v>
      </c>
      <c r="G59" s="9">
        <f>E59*F59</f>
        <v>0</v>
      </c>
      <c r="H59" s="9"/>
      <c r="I59" s="9"/>
      <c r="J59" s="9"/>
      <c r="K59" s="9"/>
      <c r="L59" s="9">
        <f>SUM(L55:L58)</f>
        <v>21061</v>
      </c>
      <c r="M59" s="10">
        <v>1.03</v>
      </c>
      <c r="N59" s="11">
        <f>M59*L59</f>
        <v>21692.83</v>
      </c>
      <c r="O59" s="9">
        <f>SUM(O56:O58)</f>
        <v>80</v>
      </c>
      <c r="P59" s="11">
        <f>G59+N59+O59</f>
        <v>21772.83</v>
      </c>
      <c r="Q59" s="9">
        <v>1</v>
      </c>
      <c r="R59" s="28">
        <f>R55+R56+R57+R58</f>
        <v>21812.83</v>
      </c>
    </row>
    <row r="60" spans="1:40" s="74" customFormat="1">
      <c r="A60" s="102" t="s">
        <v>33</v>
      </c>
      <c r="B60" s="102"/>
      <c r="C60" s="102"/>
      <c r="D60" s="102"/>
      <c r="E60" s="102"/>
      <c r="F60" s="103"/>
      <c r="G60" s="102"/>
      <c r="H60" s="102"/>
      <c r="I60" s="102"/>
      <c r="J60" s="102"/>
      <c r="K60" s="102"/>
      <c r="L60" s="124">
        <f>N60/M60</f>
        <v>21177.504854368901</v>
      </c>
      <c r="M60" s="125">
        <v>1.03</v>
      </c>
      <c r="N60" s="126">
        <f>R60-G59</f>
        <v>21812.83</v>
      </c>
      <c r="O60" s="102"/>
      <c r="P60" s="126"/>
      <c r="Q60" s="102"/>
      <c r="R60" s="103">
        <f>R59</f>
        <v>21812.83</v>
      </c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</row>
    <row r="61" spans="1:40"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</row>
    <row r="62" spans="1:40">
      <c r="A62" s="3"/>
      <c r="B62" s="3"/>
      <c r="C62" s="3"/>
      <c r="D62" s="3"/>
      <c r="E62" s="3"/>
      <c r="F62" s="104"/>
      <c r="G62" s="3"/>
      <c r="H62" s="3"/>
      <c r="I62" s="3"/>
      <c r="J62" s="3"/>
      <c r="K62" s="3"/>
      <c r="L62" s="127"/>
      <c r="M62" s="4"/>
      <c r="N62" s="5"/>
      <c r="O62" s="3"/>
      <c r="P62" s="5"/>
      <c r="Q62" s="3"/>
      <c r="R62" s="104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</row>
    <row r="63" spans="1:40" s="17" customFormat="1">
      <c r="A63" s="100" t="s">
        <v>12</v>
      </c>
      <c r="B63" s="100" t="s">
        <v>47</v>
      </c>
      <c r="C63" s="100" t="s">
        <v>13</v>
      </c>
      <c r="D63" s="100" t="s">
        <v>14</v>
      </c>
      <c r="E63" s="105" t="s">
        <v>15</v>
      </c>
      <c r="F63" s="101" t="s">
        <v>16</v>
      </c>
      <c r="G63" s="100" t="s">
        <v>17</v>
      </c>
      <c r="H63" s="100" t="s">
        <v>18</v>
      </c>
      <c r="I63" s="100" t="s">
        <v>19</v>
      </c>
      <c r="J63" s="100" t="s">
        <v>20</v>
      </c>
      <c r="K63" s="100" t="s">
        <v>21</v>
      </c>
      <c r="L63" s="100" t="s">
        <v>15</v>
      </c>
      <c r="M63" s="122"/>
      <c r="N63" s="123" t="s">
        <v>22</v>
      </c>
      <c r="O63" s="100" t="s">
        <v>23</v>
      </c>
      <c r="P63" s="123" t="s">
        <v>11</v>
      </c>
      <c r="Q63" s="100" t="s">
        <v>24</v>
      </c>
      <c r="R63" s="101" t="s">
        <v>25</v>
      </c>
    </row>
    <row r="64" spans="1:40" s="1" customFormat="1">
      <c r="A64" s="9" t="s">
        <v>45</v>
      </c>
      <c r="B64" s="27"/>
      <c r="C64" s="9"/>
      <c r="D64" s="9"/>
      <c r="E64" s="106"/>
      <c r="F64" s="28"/>
      <c r="G64" s="107"/>
      <c r="H64" s="9">
        <v>11918</v>
      </c>
      <c r="I64" s="90">
        <v>13040</v>
      </c>
      <c r="J64" s="9">
        <f>I64-H64</f>
        <v>1122</v>
      </c>
      <c r="K64" s="9">
        <v>20</v>
      </c>
      <c r="L64" s="9">
        <f>J64*K64</f>
        <v>22440</v>
      </c>
      <c r="M64" s="10">
        <v>1.03</v>
      </c>
      <c r="N64" s="107">
        <f>SUM(L64*M64)</f>
        <v>23113.200000000001</v>
      </c>
      <c r="O64" s="128"/>
      <c r="P64" s="107">
        <f>SUM(G64+N64)</f>
        <v>23113.200000000001</v>
      </c>
      <c r="Q64" s="9">
        <v>0.1103</v>
      </c>
      <c r="R64" s="28">
        <f>P64*Q64</f>
        <v>2549.3859600000001</v>
      </c>
    </row>
    <row r="65" spans="1:40" s="1" customFormat="1">
      <c r="A65" s="35"/>
      <c r="B65" s="27"/>
      <c r="C65" s="9"/>
      <c r="D65" s="9"/>
      <c r="E65" s="106"/>
      <c r="F65" s="28"/>
      <c r="G65" s="134"/>
      <c r="H65" s="9"/>
      <c r="I65" s="9"/>
      <c r="J65" s="9"/>
      <c r="K65" s="9"/>
      <c r="L65" s="9">
        <f>L64*Q64</f>
        <v>2475.1320000000001</v>
      </c>
      <c r="M65" s="10">
        <v>1.03</v>
      </c>
      <c r="N65" s="107"/>
      <c r="O65" s="128"/>
      <c r="P65" s="107"/>
      <c r="Q65" s="9"/>
      <c r="R65" s="28"/>
    </row>
    <row r="66" spans="1:40" s="1" customFormat="1">
      <c r="A66" s="9" t="s">
        <v>722</v>
      </c>
      <c r="B66" s="9" t="s">
        <v>62</v>
      </c>
      <c r="C66" s="9"/>
      <c r="D66" s="9"/>
      <c r="E66" s="9"/>
      <c r="F66" s="28"/>
      <c r="G66" s="135"/>
      <c r="H66" s="9">
        <v>14664</v>
      </c>
      <c r="I66" s="9">
        <v>15829</v>
      </c>
      <c r="J66" s="9">
        <f>I66-H66</f>
        <v>1165</v>
      </c>
      <c r="K66" s="9">
        <v>50</v>
      </c>
      <c r="L66" s="9">
        <f>K66*J66</f>
        <v>58250</v>
      </c>
      <c r="M66" s="10">
        <v>1.03</v>
      </c>
      <c r="N66" s="11">
        <f>M66*L66</f>
        <v>59997.5</v>
      </c>
      <c r="O66" s="9"/>
      <c r="P66" s="11">
        <f>G66+N66</f>
        <v>59997.5</v>
      </c>
      <c r="Q66" s="9">
        <v>1</v>
      </c>
      <c r="R66" s="28">
        <f>P66*Q66</f>
        <v>59997.5</v>
      </c>
    </row>
    <row r="67" spans="1:40" s="1" customFormat="1">
      <c r="A67" s="9" t="s">
        <v>11</v>
      </c>
      <c r="B67" s="9"/>
      <c r="C67" s="9"/>
      <c r="D67" s="9"/>
      <c r="E67" s="9"/>
      <c r="F67" s="28"/>
      <c r="G67" s="9"/>
      <c r="H67" s="9"/>
      <c r="I67" s="9"/>
      <c r="J67" s="9"/>
      <c r="K67" s="9"/>
      <c r="L67" s="9">
        <f>SUM(L65:L66)</f>
        <v>60725.131999999998</v>
      </c>
      <c r="M67" s="10"/>
      <c r="N67" s="11">
        <f>L67*M66</f>
        <v>62546.88596</v>
      </c>
      <c r="O67" s="9"/>
      <c r="P67" s="11">
        <f>G66+N67</f>
        <v>62546.88596</v>
      </c>
      <c r="Q67" s="9"/>
      <c r="R67" s="28">
        <f>SUM(R64:R66)</f>
        <v>62546.88596</v>
      </c>
    </row>
    <row r="68" spans="1:40" s="17" customFormat="1">
      <c r="A68" s="136" t="s">
        <v>723</v>
      </c>
      <c r="B68" s="137"/>
      <c r="C68" s="137"/>
      <c r="D68" s="137"/>
      <c r="E68" s="137"/>
      <c r="F68" s="138"/>
      <c r="G68" s="137"/>
      <c r="H68" s="137"/>
      <c r="I68" s="137"/>
      <c r="J68" s="137"/>
      <c r="K68" s="137"/>
      <c r="L68" s="137"/>
      <c r="M68" s="170"/>
      <c r="N68" s="171"/>
      <c r="O68" s="137"/>
      <c r="P68" s="171"/>
      <c r="Q68" s="137"/>
      <c r="R68" s="101">
        <f>R67</f>
        <v>62546.88596</v>
      </c>
    </row>
    <row r="69" spans="1:40" ht="25.8">
      <c r="A69" s="594" t="s">
        <v>38</v>
      </c>
      <c r="B69" s="595"/>
      <c r="C69" s="595"/>
      <c r="D69" s="595"/>
      <c r="E69" s="595"/>
      <c r="F69" s="595"/>
      <c r="G69" s="595"/>
      <c r="H69" s="595"/>
      <c r="I69" s="595"/>
      <c r="J69" s="595"/>
      <c r="K69" s="595"/>
      <c r="L69" s="595"/>
      <c r="M69" s="595"/>
      <c r="N69" s="595"/>
      <c r="O69" s="595"/>
      <c r="P69" s="595"/>
      <c r="Q69" s="595"/>
      <c r="R69" s="596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</row>
    <row r="70" spans="1:40">
      <c r="A70" s="3" t="s">
        <v>12</v>
      </c>
      <c r="B70" s="3" t="s">
        <v>47</v>
      </c>
      <c r="C70" s="3" t="s">
        <v>13</v>
      </c>
      <c r="D70" s="3" t="s">
        <v>14</v>
      </c>
      <c r="E70" s="3" t="s">
        <v>15</v>
      </c>
      <c r="F70" s="104" t="s">
        <v>16</v>
      </c>
      <c r="G70" s="3" t="s">
        <v>17</v>
      </c>
      <c r="H70" s="3" t="s">
        <v>18</v>
      </c>
      <c r="I70" s="3" t="s">
        <v>19</v>
      </c>
      <c r="J70" s="3" t="s">
        <v>20</v>
      </c>
      <c r="K70" s="3" t="s">
        <v>21</v>
      </c>
      <c r="L70" s="3" t="s">
        <v>15</v>
      </c>
      <c r="M70" s="4" t="s">
        <v>144</v>
      </c>
      <c r="N70" s="5" t="s">
        <v>22</v>
      </c>
      <c r="O70" s="3" t="s">
        <v>23</v>
      </c>
      <c r="P70" s="5" t="s">
        <v>11</v>
      </c>
      <c r="Q70" s="3" t="s">
        <v>24</v>
      </c>
      <c r="R70" s="104" t="s">
        <v>25</v>
      </c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</row>
    <row r="71" spans="1:40" s="75" customFormat="1" ht="18" customHeight="1">
      <c r="A71" s="139" t="s">
        <v>724</v>
      </c>
      <c r="B71" s="140" t="s">
        <v>725</v>
      </c>
      <c r="C71" s="139"/>
      <c r="D71" s="139"/>
      <c r="E71" s="139"/>
      <c r="F71" s="141"/>
      <c r="G71" s="139"/>
      <c r="H71" s="139">
        <v>2241</v>
      </c>
      <c r="I71" s="139">
        <v>2384</v>
      </c>
      <c r="J71" s="139">
        <f t="shared" ref="J71:J77" si="16">I71-H71</f>
        <v>143</v>
      </c>
      <c r="K71" s="139">
        <v>20</v>
      </c>
      <c r="L71" s="139">
        <f t="shared" ref="L71:L77" si="17">K71*J71</f>
        <v>2860</v>
      </c>
      <c r="M71" s="172">
        <v>1.03</v>
      </c>
      <c r="N71" s="173">
        <f t="shared" ref="N71:N77" si="18">M71*L71</f>
        <v>2945.8</v>
      </c>
      <c r="O71" s="139"/>
      <c r="P71" s="173">
        <f t="shared" ref="P71:P78" si="19">G71+N71+O71</f>
        <v>2945.8</v>
      </c>
      <c r="Q71" s="139">
        <v>1</v>
      </c>
      <c r="R71" s="142">
        <f t="shared" ref="R71:R79" si="20">P71*Q71</f>
        <v>2945.8</v>
      </c>
    </row>
    <row r="72" spans="1:40" s="75" customFormat="1">
      <c r="A72" s="139" t="s">
        <v>726</v>
      </c>
      <c r="B72" s="140" t="s">
        <v>727</v>
      </c>
      <c r="C72" s="139"/>
      <c r="D72" s="139"/>
      <c r="E72" s="139"/>
      <c r="F72" s="141"/>
      <c r="G72" s="139"/>
      <c r="H72" s="139">
        <v>515</v>
      </c>
      <c r="I72" s="139">
        <v>531</v>
      </c>
      <c r="J72" s="139">
        <f t="shared" si="16"/>
        <v>16</v>
      </c>
      <c r="K72" s="139">
        <v>20</v>
      </c>
      <c r="L72" s="139">
        <f t="shared" si="17"/>
        <v>320</v>
      </c>
      <c r="M72" s="172">
        <v>1.03</v>
      </c>
      <c r="N72" s="173">
        <f t="shared" si="18"/>
        <v>329.6</v>
      </c>
      <c r="O72" s="139"/>
      <c r="P72" s="173">
        <f t="shared" si="19"/>
        <v>329.6</v>
      </c>
      <c r="Q72" s="139">
        <v>1</v>
      </c>
      <c r="R72" s="142">
        <f t="shared" si="20"/>
        <v>329.6</v>
      </c>
    </row>
    <row r="73" spans="1:40" s="75" customFormat="1">
      <c r="A73" s="139" t="s">
        <v>728</v>
      </c>
      <c r="B73" s="140" t="s">
        <v>729</v>
      </c>
      <c r="C73" s="139"/>
      <c r="D73" s="139"/>
      <c r="E73" s="139"/>
      <c r="F73" s="141"/>
      <c r="G73" s="139"/>
      <c r="H73" s="139">
        <v>401</v>
      </c>
      <c r="I73" s="139">
        <v>519</v>
      </c>
      <c r="J73" s="139">
        <f t="shared" si="16"/>
        <v>118</v>
      </c>
      <c r="K73" s="139">
        <v>40</v>
      </c>
      <c r="L73" s="139">
        <f t="shared" si="17"/>
        <v>4720</v>
      </c>
      <c r="M73" s="172">
        <v>1.03</v>
      </c>
      <c r="N73" s="173">
        <f t="shared" si="18"/>
        <v>4861.6000000000004</v>
      </c>
      <c r="O73" s="139"/>
      <c r="P73" s="173">
        <f t="shared" si="19"/>
        <v>4861.6000000000004</v>
      </c>
      <c r="Q73" s="139">
        <v>1</v>
      </c>
      <c r="R73" s="142">
        <f t="shared" si="20"/>
        <v>4861.6000000000004</v>
      </c>
    </row>
    <row r="74" spans="1:40" s="75" customFormat="1">
      <c r="A74" s="139" t="s">
        <v>730</v>
      </c>
      <c r="B74" s="140" t="s">
        <v>731</v>
      </c>
      <c r="C74" s="139"/>
      <c r="D74" s="139"/>
      <c r="E74" s="139"/>
      <c r="F74" s="141"/>
      <c r="G74" s="139"/>
      <c r="H74" s="139">
        <v>1563</v>
      </c>
      <c r="I74" s="139">
        <v>1737</v>
      </c>
      <c r="J74" s="139">
        <f t="shared" si="16"/>
        <v>174</v>
      </c>
      <c r="K74" s="139">
        <v>80</v>
      </c>
      <c r="L74" s="139">
        <f t="shared" si="17"/>
        <v>13920</v>
      </c>
      <c r="M74" s="172">
        <v>1.03</v>
      </c>
      <c r="N74" s="173">
        <f t="shared" si="18"/>
        <v>14337.6</v>
      </c>
      <c r="O74" s="139"/>
      <c r="P74" s="173">
        <f t="shared" si="19"/>
        <v>14337.6</v>
      </c>
      <c r="Q74" s="139">
        <v>1</v>
      </c>
      <c r="R74" s="142">
        <f t="shared" si="20"/>
        <v>14337.6</v>
      </c>
    </row>
    <row r="75" spans="1:40" s="75" customFormat="1">
      <c r="A75" s="139" t="s">
        <v>732</v>
      </c>
      <c r="B75" s="140" t="s">
        <v>733</v>
      </c>
      <c r="C75" s="139"/>
      <c r="D75" s="139"/>
      <c r="E75" s="139"/>
      <c r="F75" s="141"/>
      <c r="G75" s="139"/>
      <c r="H75" s="139">
        <v>3519</v>
      </c>
      <c r="I75" s="139">
        <v>3788</v>
      </c>
      <c r="J75" s="139">
        <f t="shared" si="16"/>
        <v>269</v>
      </c>
      <c r="K75" s="139">
        <v>80</v>
      </c>
      <c r="L75" s="139">
        <f t="shared" si="17"/>
        <v>21520</v>
      </c>
      <c r="M75" s="172">
        <v>1.03</v>
      </c>
      <c r="N75" s="173">
        <f t="shared" si="18"/>
        <v>22165.599999999999</v>
      </c>
      <c r="O75" s="139"/>
      <c r="P75" s="173">
        <f t="shared" si="19"/>
        <v>22165.599999999999</v>
      </c>
      <c r="Q75" s="139">
        <v>1</v>
      </c>
      <c r="R75" s="142">
        <f t="shared" si="20"/>
        <v>22165.599999999999</v>
      </c>
    </row>
    <row r="76" spans="1:40" s="75" customFormat="1">
      <c r="A76" s="139" t="s">
        <v>734</v>
      </c>
      <c r="B76" s="140" t="s">
        <v>735</v>
      </c>
      <c r="C76" s="139"/>
      <c r="D76" s="139"/>
      <c r="E76" s="139"/>
      <c r="F76" s="141"/>
      <c r="G76" s="139"/>
      <c r="H76" s="139">
        <v>26929</v>
      </c>
      <c r="I76" s="139">
        <v>28571</v>
      </c>
      <c r="J76" s="139">
        <f t="shared" si="16"/>
        <v>1642</v>
      </c>
      <c r="K76" s="139">
        <v>50</v>
      </c>
      <c r="L76" s="139">
        <f t="shared" si="17"/>
        <v>82100</v>
      </c>
      <c r="M76" s="172">
        <v>1.03</v>
      </c>
      <c r="N76" s="173">
        <f t="shared" si="18"/>
        <v>84563</v>
      </c>
      <c r="O76" s="139"/>
      <c r="P76" s="173">
        <f t="shared" si="19"/>
        <v>84563</v>
      </c>
      <c r="Q76" s="139">
        <v>1</v>
      </c>
      <c r="R76" s="142">
        <f t="shared" si="20"/>
        <v>84563</v>
      </c>
    </row>
    <row r="77" spans="1:40" s="75" customFormat="1">
      <c r="A77" s="139" t="s">
        <v>736</v>
      </c>
      <c r="B77" s="140" t="s">
        <v>735</v>
      </c>
      <c r="C77" s="139"/>
      <c r="D77" s="139"/>
      <c r="E77" s="139"/>
      <c r="F77" s="141"/>
      <c r="G77" s="139"/>
      <c r="H77" s="139">
        <v>94968</v>
      </c>
      <c r="I77" s="139">
        <v>99731</v>
      </c>
      <c r="J77" s="139">
        <f t="shared" si="16"/>
        <v>4763</v>
      </c>
      <c r="K77" s="139">
        <v>1</v>
      </c>
      <c r="L77" s="139">
        <f t="shared" si="17"/>
        <v>4763</v>
      </c>
      <c r="M77" s="172">
        <v>1.03</v>
      </c>
      <c r="N77" s="173">
        <f t="shared" si="18"/>
        <v>4905.8900000000003</v>
      </c>
      <c r="O77" s="139"/>
      <c r="P77" s="173">
        <f t="shared" si="19"/>
        <v>4905.8900000000003</v>
      </c>
      <c r="Q77" s="139">
        <v>1</v>
      </c>
      <c r="R77" s="142">
        <f t="shared" si="20"/>
        <v>4905.8900000000003</v>
      </c>
    </row>
    <row r="78" spans="1:40" s="75" customFormat="1">
      <c r="A78" s="139" t="s">
        <v>737</v>
      </c>
      <c r="B78" s="140" t="s">
        <v>735</v>
      </c>
      <c r="C78" s="139">
        <v>2082</v>
      </c>
      <c r="D78" s="139">
        <v>2113</v>
      </c>
      <c r="E78" s="139">
        <f>SUM(D78-C78)</f>
        <v>31</v>
      </c>
      <c r="F78" s="142">
        <v>9.5</v>
      </c>
      <c r="G78" s="139">
        <f>E78*F78</f>
        <v>294.5</v>
      </c>
      <c r="H78" s="139"/>
      <c r="I78" s="139"/>
      <c r="J78" s="139"/>
      <c r="K78" s="139"/>
      <c r="L78" s="139"/>
      <c r="M78" s="172"/>
      <c r="N78" s="173"/>
      <c r="O78" s="139"/>
      <c r="P78" s="173">
        <f t="shared" si="19"/>
        <v>294.5</v>
      </c>
      <c r="Q78" s="139">
        <v>1</v>
      </c>
      <c r="R78" s="142">
        <f t="shared" si="20"/>
        <v>294.5</v>
      </c>
    </row>
    <row r="79" spans="1:40" s="75" customFormat="1">
      <c r="A79" s="139" t="s">
        <v>11</v>
      </c>
      <c r="B79" s="143"/>
      <c r="C79" s="139"/>
      <c r="D79" s="139"/>
      <c r="E79" s="139"/>
      <c r="F79" s="141"/>
      <c r="G79" s="139"/>
      <c r="H79" s="139"/>
      <c r="I79" s="139"/>
      <c r="J79" s="139"/>
      <c r="K79" s="139"/>
      <c r="L79" s="139">
        <f>SUM(L71:L78)</f>
        <v>130203</v>
      </c>
      <c r="M79" s="172">
        <v>1.03</v>
      </c>
      <c r="N79" s="173">
        <f>L79*M79</f>
        <v>134109.09</v>
      </c>
      <c r="O79" s="139"/>
      <c r="P79" s="173">
        <f>G78+N79+G79</f>
        <v>134403.59</v>
      </c>
      <c r="Q79" s="139">
        <v>1</v>
      </c>
      <c r="R79" s="142">
        <f t="shared" si="20"/>
        <v>134403.59</v>
      </c>
    </row>
    <row r="80" spans="1:40" ht="25.8">
      <c r="A80" s="594" t="s">
        <v>38</v>
      </c>
      <c r="B80" s="595"/>
      <c r="C80" s="595"/>
      <c r="D80" s="595"/>
      <c r="E80" s="595"/>
      <c r="F80" s="595"/>
      <c r="G80" s="595"/>
      <c r="H80" s="595"/>
      <c r="I80" s="595"/>
      <c r="J80" s="595"/>
      <c r="K80" s="595"/>
      <c r="L80" s="595"/>
      <c r="M80" s="595"/>
      <c r="N80" s="595"/>
      <c r="O80" s="595"/>
      <c r="P80" s="595"/>
      <c r="Q80" s="595"/>
      <c r="R80" s="596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</row>
    <row r="81" spans="1:40">
      <c r="A81" s="3"/>
      <c r="B81" s="144"/>
      <c r="C81" s="3"/>
      <c r="D81" s="3"/>
      <c r="E81" s="3"/>
      <c r="F81" s="145"/>
      <c r="G81" s="3"/>
      <c r="H81" s="3"/>
      <c r="I81" s="3"/>
      <c r="J81" s="3"/>
      <c r="K81" s="3"/>
      <c r="L81" s="3"/>
      <c r="M81" s="4"/>
      <c r="N81" s="5"/>
      <c r="O81" s="3"/>
      <c r="P81" s="5"/>
      <c r="Q81" s="3"/>
      <c r="R81" s="104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</row>
    <row r="82" spans="1:40">
      <c r="A82" s="100" t="s">
        <v>12</v>
      </c>
      <c r="B82" s="100" t="s">
        <v>47</v>
      </c>
      <c r="C82" s="100" t="s">
        <v>13</v>
      </c>
      <c r="D82" s="100" t="s">
        <v>14</v>
      </c>
      <c r="E82" s="100" t="s">
        <v>15</v>
      </c>
      <c r="F82" s="101" t="s">
        <v>16</v>
      </c>
      <c r="G82" s="100" t="s">
        <v>17</v>
      </c>
      <c r="H82" s="100" t="s">
        <v>18</v>
      </c>
      <c r="I82" s="100" t="s">
        <v>19</v>
      </c>
      <c r="J82" s="100" t="s">
        <v>20</v>
      </c>
      <c r="K82" s="100" t="s">
        <v>21</v>
      </c>
      <c r="L82" s="100" t="s">
        <v>15</v>
      </c>
      <c r="M82" s="122"/>
      <c r="N82" s="123" t="s">
        <v>22</v>
      </c>
      <c r="O82" s="100" t="s">
        <v>23</v>
      </c>
      <c r="P82" s="123" t="s">
        <v>11</v>
      </c>
      <c r="Q82" s="100" t="s">
        <v>24</v>
      </c>
      <c r="R82" s="101" t="s">
        <v>25</v>
      </c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</row>
    <row r="83" spans="1:40" s="1" customFormat="1">
      <c r="A83" s="9" t="s">
        <v>738</v>
      </c>
      <c r="B83" s="9" t="s">
        <v>733</v>
      </c>
      <c r="C83" s="9"/>
      <c r="D83" s="9"/>
      <c r="E83" s="9"/>
      <c r="F83" s="28"/>
      <c r="G83" s="9"/>
      <c r="H83" s="9">
        <v>1228323</v>
      </c>
      <c r="I83" s="9">
        <v>1267121</v>
      </c>
      <c r="J83" s="9">
        <f t="shared" ref="J83:J90" si="21">I83-H83</f>
        <v>38798</v>
      </c>
      <c r="K83" s="9">
        <v>1</v>
      </c>
      <c r="L83" s="9">
        <f t="shared" ref="L83:L90" si="22">K83*J83</f>
        <v>38798</v>
      </c>
      <c r="M83" s="10">
        <v>1.03</v>
      </c>
      <c r="N83" s="11">
        <f t="shared" ref="N83:N90" si="23">M83*L83</f>
        <v>39961.94</v>
      </c>
      <c r="O83" s="9"/>
      <c r="P83" s="11">
        <f t="shared" ref="P83:P91" si="24">G83+N83+O83</f>
        <v>39961.94</v>
      </c>
      <c r="Q83" s="9">
        <v>1</v>
      </c>
      <c r="R83" s="28">
        <f t="shared" ref="R83:R90" si="25">P83*Q83</f>
        <v>39961.94</v>
      </c>
    </row>
    <row r="84" spans="1:40" s="1" customFormat="1">
      <c r="A84" s="9" t="s">
        <v>739</v>
      </c>
      <c r="B84" s="9" t="s">
        <v>733</v>
      </c>
      <c r="C84" s="9"/>
      <c r="D84" s="9"/>
      <c r="E84" s="9"/>
      <c r="F84" s="28"/>
      <c r="G84" s="9"/>
      <c r="H84" s="9">
        <v>256094</v>
      </c>
      <c r="I84" s="9">
        <v>316786</v>
      </c>
      <c r="J84" s="9">
        <f t="shared" si="21"/>
        <v>60692</v>
      </c>
      <c r="K84" s="9">
        <v>1</v>
      </c>
      <c r="L84" s="9">
        <f t="shared" si="22"/>
        <v>60692</v>
      </c>
      <c r="M84" s="10">
        <v>1.03</v>
      </c>
      <c r="N84" s="11">
        <f t="shared" si="23"/>
        <v>62512.76</v>
      </c>
      <c r="O84" s="9"/>
      <c r="P84" s="11">
        <f t="shared" si="24"/>
        <v>62512.76</v>
      </c>
      <c r="Q84" s="9">
        <v>0.5</v>
      </c>
      <c r="R84" s="28">
        <f t="shared" si="25"/>
        <v>31256.38</v>
      </c>
    </row>
    <row r="85" spans="1:40" s="1" customFormat="1">
      <c r="A85" s="9" t="s">
        <v>740</v>
      </c>
      <c r="B85" s="9" t="s">
        <v>733</v>
      </c>
      <c r="C85" s="9">
        <v>266</v>
      </c>
      <c r="D85" s="9">
        <v>269</v>
      </c>
      <c r="E85" s="9">
        <f>SUM(D85-C85)</f>
        <v>3</v>
      </c>
      <c r="F85" s="28">
        <v>9.5</v>
      </c>
      <c r="G85" s="9">
        <f>E85*F85</f>
        <v>28.5</v>
      </c>
      <c r="H85" s="9">
        <v>9305</v>
      </c>
      <c r="I85" s="9">
        <v>9305</v>
      </c>
      <c r="J85" s="9">
        <f t="shared" si="21"/>
        <v>0</v>
      </c>
      <c r="K85" s="9">
        <v>1</v>
      </c>
      <c r="L85" s="9">
        <f t="shared" si="22"/>
        <v>0</v>
      </c>
      <c r="M85" s="10">
        <v>1.03</v>
      </c>
      <c r="N85" s="11">
        <f t="shared" si="23"/>
        <v>0</v>
      </c>
      <c r="O85" s="9">
        <v>0</v>
      </c>
      <c r="P85" s="11">
        <f t="shared" si="24"/>
        <v>28.5</v>
      </c>
      <c r="Q85" s="9">
        <v>1</v>
      </c>
      <c r="R85" s="28">
        <f t="shared" si="25"/>
        <v>28.5</v>
      </c>
    </row>
    <row r="86" spans="1:40" s="1" customFormat="1">
      <c r="A86" s="9" t="s">
        <v>741</v>
      </c>
      <c r="B86" s="9" t="s">
        <v>733</v>
      </c>
      <c r="C86" s="9"/>
      <c r="D86" s="9"/>
      <c r="E86" s="9"/>
      <c r="F86" s="28">
        <v>9.5</v>
      </c>
      <c r="G86" s="9"/>
      <c r="H86" s="9">
        <v>332936</v>
      </c>
      <c r="I86" s="9">
        <v>355679</v>
      </c>
      <c r="J86" s="9">
        <f t="shared" si="21"/>
        <v>22743</v>
      </c>
      <c r="K86" s="9">
        <v>1</v>
      </c>
      <c r="L86" s="9">
        <f t="shared" si="22"/>
        <v>22743</v>
      </c>
      <c r="M86" s="10">
        <v>1.03</v>
      </c>
      <c r="N86" s="11">
        <f t="shared" si="23"/>
        <v>23425.29</v>
      </c>
      <c r="O86" s="9"/>
      <c r="P86" s="11">
        <f t="shared" si="24"/>
        <v>23425.29</v>
      </c>
      <c r="Q86" s="162">
        <v>0.2</v>
      </c>
      <c r="R86" s="28">
        <f t="shared" si="25"/>
        <v>4685.058</v>
      </c>
    </row>
    <row r="87" spans="1:40" s="1" customFormat="1">
      <c r="A87" s="9" t="s">
        <v>742</v>
      </c>
      <c r="B87" s="9" t="s">
        <v>733</v>
      </c>
      <c r="C87" s="9">
        <v>75</v>
      </c>
      <c r="D87" s="9">
        <v>75</v>
      </c>
      <c r="E87" s="9">
        <f>SUM(D87-C87)</f>
        <v>0</v>
      </c>
      <c r="F87" s="28">
        <v>9.5</v>
      </c>
      <c r="G87" s="9">
        <f>E87*F87</f>
        <v>0</v>
      </c>
      <c r="H87" s="9">
        <v>204522</v>
      </c>
      <c r="I87" s="9">
        <v>240641</v>
      </c>
      <c r="J87" s="9">
        <f t="shared" si="21"/>
        <v>36119</v>
      </c>
      <c r="K87" s="9">
        <v>1</v>
      </c>
      <c r="L87" s="9">
        <f t="shared" si="22"/>
        <v>36119</v>
      </c>
      <c r="M87" s="10">
        <v>1.03</v>
      </c>
      <c r="N87" s="11">
        <f t="shared" si="23"/>
        <v>37202.57</v>
      </c>
      <c r="O87" s="9"/>
      <c r="P87" s="11">
        <f t="shared" si="24"/>
        <v>37202.57</v>
      </c>
      <c r="Q87" s="162">
        <v>0.48499999999999999</v>
      </c>
      <c r="R87" s="28">
        <f t="shared" si="25"/>
        <v>18043.246449999999</v>
      </c>
    </row>
    <row r="88" spans="1:40" s="1" customFormat="1">
      <c r="A88" s="9" t="s">
        <v>743</v>
      </c>
      <c r="B88" s="9" t="s">
        <v>733</v>
      </c>
      <c r="C88" s="9"/>
      <c r="D88" s="9" t="s">
        <v>744</v>
      </c>
      <c r="E88" s="9"/>
      <c r="F88" s="28"/>
      <c r="G88" s="9"/>
      <c r="H88" s="9">
        <v>16735</v>
      </c>
      <c r="I88" s="9">
        <v>16753</v>
      </c>
      <c r="J88" s="9">
        <f t="shared" si="21"/>
        <v>18</v>
      </c>
      <c r="K88" s="9">
        <v>1</v>
      </c>
      <c r="L88" s="9">
        <f t="shared" si="22"/>
        <v>18</v>
      </c>
      <c r="M88" s="10">
        <v>1.03</v>
      </c>
      <c r="N88" s="11">
        <f t="shared" si="23"/>
        <v>18.54</v>
      </c>
      <c r="O88" s="9"/>
      <c r="P88" s="11">
        <f t="shared" si="24"/>
        <v>18.54</v>
      </c>
      <c r="Q88" s="162">
        <v>0.47</v>
      </c>
      <c r="R88" s="28">
        <f t="shared" si="25"/>
        <v>8.7138000000000009</v>
      </c>
    </row>
    <row r="89" spans="1:40" s="1" customFormat="1">
      <c r="A89" s="9" t="s">
        <v>745</v>
      </c>
      <c r="B89" s="9" t="s">
        <v>733</v>
      </c>
      <c r="C89" s="9">
        <v>118</v>
      </c>
      <c r="D89" s="9">
        <v>120</v>
      </c>
      <c r="E89" s="9">
        <f>SUM(D89-C89)</f>
        <v>2</v>
      </c>
      <c r="F89" s="28">
        <v>9.5</v>
      </c>
      <c r="G89" s="9">
        <f>E89*F89</f>
        <v>19</v>
      </c>
      <c r="H89" s="9">
        <v>36882</v>
      </c>
      <c r="I89" s="9">
        <v>37597</v>
      </c>
      <c r="J89" s="9">
        <f t="shared" si="21"/>
        <v>715</v>
      </c>
      <c r="K89" s="9">
        <v>1</v>
      </c>
      <c r="L89" s="9">
        <f t="shared" si="22"/>
        <v>715</v>
      </c>
      <c r="M89" s="10">
        <v>1.03</v>
      </c>
      <c r="N89" s="11">
        <f t="shared" si="23"/>
        <v>736.45</v>
      </c>
      <c r="O89" s="9">
        <v>40</v>
      </c>
      <c r="P89" s="11">
        <f t="shared" si="24"/>
        <v>795.45</v>
      </c>
      <c r="Q89" s="9">
        <v>1</v>
      </c>
      <c r="R89" s="28">
        <f t="shared" si="25"/>
        <v>795.45</v>
      </c>
    </row>
    <row r="90" spans="1:40" s="76" customFormat="1" ht="14.4">
      <c r="A90" s="146" t="s">
        <v>732</v>
      </c>
      <c r="B90" s="146" t="s">
        <v>733</v>
      </c>
      <c r="C90" s="146"/>
      <c r="D90" s="146"/>
      <c r="E90" s="146"/>
      <c r="F90" s="147"/>
      <c r="G90" s="146"/>
      <c r="H90" s="146">
        <v>3519</v>
      </c>
      <c r="I90" s="146">
        <v>3788</v>
      </c>
      <c r="J90" s="146">
        <f t="shared" si="21"/>
        <v>269</v>
      </c>
      <c r="K90" s="146">
        <v>80</v>
      </c>
      <c r="L90" s="146">
        <f t="shared" si="22"/>
        <v>21520</v>
      </c>
      <c r="M90" s="146">
        <v>1.03</v>
      </c>
      <c r="N90" s="174">
        <f t="shared" si="23"/>
        <v>22165.599999999999</v>
      </c>
      <c r="O90" s="146">
        <v>40</v>
      </c>
      <c r="P90" s="146">
        <f t="shared" si="24"/>
        <v>22205.599999999999</v>
      </c>
      <c r="Q90" s="146">
        <v>1</v>
      </c>
      <c r="R90" s="146">
        <f t="shared" si="25"/>
        <v>22205.599999999999</v>
      </c>
      <c r="S90" s="146"/>
      <c r="T90" s="146"/>
      <c r="U90" s="146"/>
      <c r="V90" s="192"/>
      <c r="W90" s="146"/>
      <c r="X90" s="192"/>
      <c r="Y90" s="146"/>
      <c r="Z90" s="147"/>
    </row>
    <row r="91" spans="1:40" s="76" customFormat="1" ht="14.4">
      <c r="A91" s="146" t="s">
        <v>11</v>
      </c>
      <c r="B91" s="146" t="s">
        <v>733</v>
      </c>
      <c r="C91" s="146"/>
      <c r="D91" s="146"/>
      <c r="E91" s="146">
        <f>SUM(E83:E90)</f>
        <v>5</v>
      </c>
      <c r="F91" s="147">
        <v>9.5</v>
      </c>
      <c r="G91" s="146">
        <f>E91*F91</f>
        <v>47.5</v>
      </c>
      <c r="H91" s="146"/>
      <c r="I91" s="146"/>
      <c r="J91" s="146"/>
      <c r="K91" s="146"/>
      <c r="L91" s="146">
        <f>SUM(L83:L90)</f>
        <v>180605</v>
      </c>
      <c r="M91" s="146">
        <v>1.03</v>
      </c>
      <c r="N91" s="174">
        <f>L91*M91</f>
        <v>186023.15</v>
      </c>
      <c r="O91" s="146">
        <f>SUM(O83:O90)</f>
        <v>80</v>
      </c>
      <c r="P91" s="146">
        <f t="shared" si="24"/>
        <v>186150.65</v>
      </c>
      <c r="Q91" s="146">
        <v>1</v>
      </c>
      <c r="R91" s="146">
        <f>SUM(R83:R90)</f>
        <v>116984.88825</v>
      </c>
      <c r="S91" s="146"/>
      <c r="T91" s="146"/>
      <c r="U91" s="146"/>
      <c r="V91" s="192"/>
      <c r="W91" s="146"/>
      <c r="X91" s="192"/>
      <c r="Y91" s="146"/>
      <c r="Z91" s="147"/>
    </row>
    <row r="92" spans="1:40" s="76" customFormat="1" ht="14.4">
      <c r="A92" s="146" t="s">
        <v>746</v>
      </c>
      <c r="B92" s="146" t="s">
        <v>733</v>
      </c>
      <c r="C92" s="146" t="s">
        <v>747</v>
      </c>
      <c r="D92" s="146"/>
      <c r="E92" s="148"/>
      <c r="F92" s="147"/>
      <c r="G92" s="146"/>
      <c r="H92" s="146"/>
      <c r="I92" s="146"/>
      <c r="J92" s="146"/>
      <c r="K92" s="146"/>
      <c r="L92" s="146"/>
      <c r="M92" s="146"/>
      <c r="N92" s="174"/>
      <c r="O92" s="146"/>
      <c r="P92" s="146">
        <f>P76</f>
        <v>84563</v>
      </c>
      <c r="Q92" s="146">
        <v>0.46610000000000001</v>
      </c>
      <c r="R92" s="146">
        <f>P92*Q92</f>
        <v>39414.814299999998</v>
      </c>
      <c r="S92" s="146"/>
      <c r="T92" s="146"/>
      <c r="U92" s="146"/>
      <c r="V92" s="192"/>
      <c r="W92" s="146"/>
      <c r="X92" s="192"/>
      <c r="Y92" s="146"/>
      <c r="Z92" s="147"/>
    </row>
    <row r="93" spans="1:40" s="76" customFormat="1" ht="14.4">
      <c r="A93" s="146" t="s">
        <v>746</v>
      </c>
      <c r="B93" s="146" t="s">
        <v>733</v>
      </c>
      <c r="C93" s="146" t="s">
        <v>748</v>
      </c>
      <c r="D93" s="146"/>
      <c r="E93" s="148"/>
      <c r="F93" s="146"/>
      <c r="G93" s="147">
        <f>G78</f>
        <v>294.5</v>
      </c>
      <c r="H93" s="146"/>
      <c r="I93" s="146"/>
      <c r="J93" s="146"/>
      <c r="K93" s="146"/>
      <c r="L93" s="146"/>
      <c r="M93" s="146"/>
      <c r="N93" s="174"/>
      <c r="O93" s="146"/>
      <c r="P93" s="146">
        <f>G93</f>
        <v>294.5</v>
      </c>
      <c r="Q93" s="146">
        <v>0.58830000000000005</v>
      </c>
      <c r="R93" s="146">
        <f>P93*Q93</f>
        <v>173.25434999999999</v>
      </c>
      <c r="S93" s="146"/>
      <c r="T93" s="146"/>
      <c r="U93" s="146"/>
      <c r="V93" s="192"/>
      <c r="W93" s="146"/>
      <c r="X93" s="192"/>
      <c r="Y93" s="146"/>
      <c r="Z93" s="147"/>
    </row>
    <row r="94" spans="1:40" s="76" customFormat="1" ht="14.4">
      <c r="A94" s="146" t="s">
        <v>746</v>
      </c>
      <c r="B94" s="146" t="s">
        <v>733</v>
      </c>
      <c r="C94" s="146" t="s">
        <v>23</v>
      </c>
      <c r="D94" s="146"/>
      <c r="E94" s="146"/>
      <c r="F94" s="147"/>
      <c r="G94" s="146"/>
      <c r="H94" s="146"/>
      <c r="I94" s="146"/>
      <c r="J94" s="146"/>
      <c r="K94" s="146"/>
      <c r="L94" s="146"/>
      <c r="M94" s="146"/>
      <c r="N94" s="174"/>
      <c r="O94" s="146"/>
      <c r="P94" s="146">
        <f>P77</f>
        <v>4905.8900000000003</v>
      </c>
      <c r="Q94" s="146">
        <v>0.47276000000000001</v>
      </c>
      <c r="R94" s="146">
        <f>P94*Q94</f>
        <v>2319.3085563999998</v>
      </c>
      <c r="S94" s="146"/>
      <c r="T94" s="146"/>
      <c r="U94" s="146"/>
      <c r="V94" s="192"/>
      <c r="W94" s="146"/>
      <c r="X94" s="192"/>
      <c r="Y94" s="146"/>
      <c r="Z94" s="147"/>
    </row>
    <row r="95" spans="1:40" s="76" customFormat="1" ht="14.4">
      <c r="A95" s="146" t="s">
        <v>746</v>
      </c>
      <c r="B95" s="146" t="s">
        <v>733</v>
      </c>
      <c r="C95" s="146" t="s">
        <v>11</v>
      </c>
      <c r="D95" s="146"/>
      <c r="E95" s="146"/>
      <c r="F95" s="146"/>
      <c r="G95" s="146">
        <f>SUM(G91:G94)</f>
        <v>342</v>
      </c>
      <c r="H95" s="146"/>
      <c r="I95" s="146"/>
      <c r="J95" s="146"/>
      <c r="K95" s="146"/>
      <c r="L95" s="146">
        <f>N95/M95</f>
        <v>153854.62665669899</v>
      </c>
      <c r="M95" s="146">
        <v>1.03</v>
      </c>
      <c r="N95" s="174">
        <f>R96-O91-G95</f>
        <v>158470.2654564</v>
      </c>
      <c r="O95" s="146"/>
      <c r="P95" s="146"/>
      <c r="Q95" s="146"/>
      <c r="R95" s="146">
        <f>SUM(R92:R94)</f>
        <v>41907.3772064</v>
      </c>
      <c r="S95" s="146"/>
      <c r="T95" s="146"/>
      <c r="U95" s="146"/>
      <c r="V95" s="192"/>
      <c r="W95" s="146"/>
      <c r="X95" s="192"/>
      <c r="Y95" s="146"/>
      <c r="Z95" s="147"/>
    </row>
    <row r="96" spans="1:40" s="76" customFormat="1" ht="14.4">
      <c r="A96" s="146" t="s">
        <v>749</v>
      </c>
      <c r="B96" s="146"/>
      <c r="C96" s="146"/>
      <c r="D96" s="146"/>
      <c r="E96" s="146">
        <f>G96/F96</f>
        <v>18.237300000000001</v>
      </c>
      <c r="F96" s="147">
        <v>9.5</v>
      </c>
      <c r="G96" s="147">
        <f>R93</f>
        <v>173.25434999999999</v>
      </c>
      <c r="H96" s="146"/>
      <c r="I96" s="146"/>
      <c r="J96" s="146"/>
      <c r="K96" s="146"/>
      <c r="L96" s="146">
        <f>N96/M96</f>
        <v>153940.78748194201</v>
      </c>
      <c r="M96" s="146">
        <v>1.03</v>
      </c>
      <c r="N96" s="174">
        <f>R96-O96-G96</f>
        <v>158559.01110639999</v>
      </c>
      <c r="O96" s="146">
        <f>SUM(O85:O95)</f>
        <v>160</v>
      </c>
      <c r="P96" s="146"/>
      <c r="Q96" s="146"/>
      <c r="R96" s="146">
        <f>R91+R95</f>
        <v>158892.2654564</v>
      </c>
      <c r="S96" s="146"/>
      <c r="T96" s="146"/>
      <c r="U96" s="146"/>
      <c r="V96" s="192"/>
      <c r="W96" s="146"/>
      <c r="X96" s="192"/>
      <c r="Y96" s="146"/>
      <c r="Z96" s="147"/>
    </row>
    <row r="97" spans="1:40" s="15" customFormat="1">
      <c r="A97" s="149"/>
      <c r="B97" s="150"/>
      <c r="C97" s="150"/>
      <c r="D97" s="150"/>
      <c r="E97" s="150"/>
      <c r="F97" s="151"/>
      <c r="G97" s="150"/>
      <c r="H97" s="150"/>
      <c r="I97" s="150"/>
      <c r="J97" s="150"/>
      <c r="K97" s="150"/>
      <c r="L97" s="150"/>
      <c r="M97" s="175"/>
      <c r="N97" s="176"/>
      <c r="O97" s="150"/>
      <c r="P97" s="176"/>
      <c r="Q97" s="150"/>
      <c r="R97" s="193"/>
    </row>
    <row r="98" spans="1:40" s="15" customFormat="1">
      <c r="A98" s="149"/>
      <c r="B98" s="150"/>
      <c r="C98" s="150"/>
      <c r="D98" s="150"/>
      <c r="E98" s="150"/>
      <c r="F98" s="151"/>
      <c r="G98" s="150"/>
      <c r="H98" s="150"/>
      <c r="I98" s="150"/>
      <c r="J98" s="150"/>
      <c r="K98" s="150"/>
      <c r="L98" s="150"/>
      <c r="M98" s="175"/>
      <c r="N98" s="176"/>
      <c r="O98" s="150"/>
      <c r="P98" s="176"/>
      <c r="Q98" s="150"/>
      <c r="R98" s="193"/>
    </row>
    <row r="99" spans="1:40" s="15" customFormat="1">
      <c r="A99" s="152" t="s">
        <v>750</v>
      </c>
      <c r="B99" s="139"/>
      <c r="C99" s="153"/>
      <c r="D99" s="153"/>
      <c r="E99" s="153"/>
      <c r="F99" s="142"/>
      <c r="G99" s="153"/>
      <c r="H99" s="153"/>
      <c r="I99" s="153"/>
      <c r="J99" s="153"/>
      <c r="K99" s="153"/>
      <c r="L99" s="153"/>
      <c r="M99" s="172"/>
      <c r="N99" s="177"/>
      <c r="O99" s="153"/>
      <c r="P99" s="177"/>
      <c r="Q99" s="153"/>
      <c r="R99" s="194"/>
    </row>
    <row r="100" spans="1:40">
      <c r="A100" s="154" t="s">
        <v>12</v>
      </c>
      <c r="B100" s="155" t="s">
        <v>47</v>
      </c>
      <c r="C100" s="155" t="s">
        <v>13</v>
      </c>
      <c r="D100" s="155" t="s">
        <v>14</v>
      </c>
      <c r="E100" s="155" t="s">
        <v>15</v>
      </c>
      <c r="F100" s="156" t="s">
        <v>16</v>
      </c>
      <c r="G100" s="155" t="s">
        <v>17</v>
      </c>
      <c r="H100" s="155" t="s">
        <v>18</v>
      </c>
      <c r="I100" s="155" t="s">
        <v>19</v>
      </c>
      <c r="J100" s="155" t="s">
        <v>20</v>
      </c>
      <c r="K100" s="155" t="s">
        <v>21</v>
      </c>
      <c r="L100" s="155" t="s">
        <v>15</v>
      </c>
      <c r="M100" s="178"/>
      <c r="N100" s="179" t="s">
        <v>22</v>
      </c>
      <c r="O100" s="155" t="s">
        <v>23</v>
      </c>
      <c r="P100" s="179" t="s">
        <v>11</v>
      </c>
      <c r="Q100" s="155" t="s">
        <v>24</v>
      </c>
      <c r="R100" s="195" t="s">
        <v>25</v>
      </c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</row>
    <row r="101" spans="1:40" s="1" customFormat="1">
      <c r="A101" s="157" t="s">
        <v>751</v>
      </c>
      <c r="B101" s="158" t="s">
        <v>752</v>
      </c>
      <c r="C101" s="158"/>
      <c r="D101" s="158"/>
      <c r="E101" s="158"/>
      <c r="F101" s="159"/>
      <c r="G101" s="158"/>
      <c r="H101" s="158">
        <v>2245</v>
      </c>
      <c r="I101" s="158">
        <v>2245</v>
      </c>
      <c r="J101" s="158">
        <f t="shared" ref="J101:J106" si="26">I101-H101</f>
        <v>0</v>
      </c>
      <c r="K101" s="158">
        <v>1</v>
      </c>
      <c r="L101" s="158">
        <f t="shared" ref="L101:L106" si="27">K101*J101</f>
        <v>0</v>
      </c>
      <c r="M101" s="180">
        <v>1.03</v>
      </c>
      <c r="N101" s="181">
        <f t="shared" ref="N101:N107" si="28">M101*L101</f>
        <v>0</v>
      </c>
      <c r="O101" s="158">
        <v>20</v>
      </c>
      <c r="P101" s="181">
        <f t="shared" ref="P101:P107" si="29">G101+N101+O101</f>
        <v>20</v>
      </c>
      <c r="Q101" s="158">
        <v>1</v>
      </c>
      <c r="R101" s="196">
        <f t="shared" ref="R101:R106" si="30">P101*Q101</f>
        <v>20</v>
      </c>
    </row>
    <row r="102" spans="1:40" s="1" customFormat="1">
      <c r="A102" s="160" t="s">
        <v>753</v>
      </c>
      <c r="B102" s="9" t="s">
        <v>752</v>
      </c>
      <c r="C102" s="9">
        <v>28</v>
      </c>
      <c r="D102" s="9">
        <v>28</v>
      </c>
      <c r="E102" s="9">
        <f>SUM(D102-C102)</f>
        <v>0</v>
      </c>
      <c r="F102" s="28">
        <v>9.5</v>
      </c>
      <c r="G102" s="9">
        <f>E102*F102</f>
        <v>0</v>
      </c>
      <c r="H102" s="9">
        <v>9202</v>
      </c>
      <c r="I102" s="9">
        <v>9432</v>
      </c>
      <c r="J102" s="9">
        <f t="shared" si="26"/>
        <v>230</v>
      </c>
      <c r="K102" s="9">
        <v>1</v>
      </c>
      <c r="L102" s="9">
        <f t="shared" si="27"/>
        <v>230</v>
      </c>
      <c r="M102" s="10">
        <v>1.03</v>
      </c>
      <c r="N102" s="11">
        <f t="shared" si="28"/>
        <v>236.9</v>
      </c>
      <c r="O102" s="9">
        <v>40</v>
      </c>
      <c r="P102" s="11">
        <f t="shared" si="29"/>
        <v>276.89999999999998</v>
      </c>
      <c r="Q102" s="9">
        <v>1</v>
      </c>
      <c r="R102" s="197">
        <f t="shared" si="30"/>
        <v>276.89999999999998</v>
      </c>
    </row>
    <row r="103" spans="1:40" s="1" customFormat="1">
      <c r="A103" s="160" t="s">
        <v>754</v>
      </c>
      <c r="B103" s="9" t="s">
        <v>752</v>
      </c>
      <c r="C103" s="9">
        <v>45</v>
      </c>
      <c r="D103" s="9">
        <v>46</v>
      </c>
      <c r="E103" s="9">
        <f>SUM(D103-C103)</f>
        <v>1</v>
      </c>
      <c r="F103" s="28">
        <v>9.5</v>
      </c>
      <c r="G103" s="9">
        <f>E103*F103</f>
        <v>9.5</v>
      </c>
      <c r="H103" s="9">
        <v>33062</v>
      </c>
      <c r="I103" s="9">
        <v>33592</v>
      </c>
      <c r="J103" s="9">
        <f t="shared" si="26"/>
        <v>530</v>
      </c>
      <c r="K103" s="9">
        <v>1</v>
      </c>
      <c r="L103" s="9">
        <f t="shared" si="27"/>
        <v>530</v>
      </c>
      <c r="M103" s="10">
        <v>1.03</v>
      </c>
      <c r="N103" s="11">
        <f t="shared" si="28"/>
        <v>545.9</v>
      </c>
      <c r="O103" s="9">
        <v>0</v>
      </c>
      <c r="P103" s="11">
        <f t="shared" si="29"/>
        <v>555.4</v>
      </c>
      <c r="Q103" s="9">
        <v>0.5</v>
      </c>
      <c r="R103" s="197">
        <f t="shared" si="30"/>
        <v>277.7</v>
      </c>
    </row>
    <row r="104" spans="1:40" s="1" customFormat="1">
      <c r="A104" s="160" t="s">
        <v>741</v>
      </c>
      <c r="B104" s="9" t="s">
        <v>752</v>
      </c>
      <c r="C104" s="9"/>
      <c r="D104" s="9"/>
      <c r="E104" s="9"/>
      <c r="F104" s="28"/>
      <c r="G104" s="9"/>
      <c r="H104" s="9">
        <v>332936</v>
      </c>
      <c r="I104" s="9">
        <v>355679</v>
      </c>
      <c r="J104" s="9">
        <f t="shared" si="26"/>
        <v>22743</v>
      </c>
      <c r="K104" s="9">
        <v>1</v>
      </c>
      <c r="L104" s="9">
        <f t="shared" si="27"/>
        <v>22743</v>
      </c>
      <c r="M104" s="10">
        <v>1.03</v>
      </c>
      <c r="N104" s="11">
        <f t="shared" si="28"/>
        <v>23425.29</v>
      </c>
      <c r="O104" s="9"/>
      <c r="P104" s="11">
        <f t="shared" si="29"/>
        <v>23425.29</v>
      </c>
      <c r="Q104" s="162">
        <v>0.8</v>
      </c>
      <c r="R104" s="197">
        <f t="shared" si="30"/>
        <v>18740.232</v>
      </c>
    </row>
    <row r="105" spans="1:40" s="1" customFormat="1">
      <c r="A105" s="160" t="s">
        <v>742</v>
      </c>
      <c r="B105" s="9" t="s">
        <v>752</v>
      </c>
      <c r="C105" s="9">
        <v>75</v>
      </c>
      <c r="D105" s="9">
        <v>75</v>
      </c>
      <c r="E105" s="9">
        <f>SUM(D105-C105)</f>
        <v>0</v>
      </c>
      <c r="F105" s="28">
        <v>9.5</v>
      </c>
      <c r="G105" s="9">
        <f>E105*F105</f>
        <v>0</v>
      </c>
      <c r="H105" s="9">
        <v>204522</v>
      </c>
      <c r="I105" s="9">
        <v>240641</v>
      </c>
      <c r="J105" s="9">
        <f t="shared" si="26"/>
        <v>36119</v>
      </c>
      <c r="K105" s="9">
        <v>1</v>
      </c>
      <c r="L105" s="9">
        <f t="shared" si="27"/>
        <v>36119</v>
      </c>
      <c r="M105" s="10">
        <v>1.03</v>
      </c>
      <c r="N105" s="11">
        <f t="shared" si="28"/>
        <v>37202.57</v>
      </c>
      <c r="O105" s="9"/>
      <c r="P105" s="11">
        <f t="shared" si="29"/>
        <v>37202.57</v>
      </c>
      <c r="Q105" s="162">
        <v>0.51500000000000001</v>
      </c>
      <c r="R105" s="197">
        <f t="shared" si="30"/>
        <v>19159.323550000001</v>
      </c>
    </row>
    <row r="106" spans="1:40" s="1" customFormat="1">
      <c r="A106" s="160" t="s">
        <v>743</v>
      </c>
      <c r="B106" s="9" t="s">
        <v>752</v>
      </c>
      <c r="C106" s="9"/>
      <c r="D106" s="9" t="s">
        <v>744</v>
      </c>
      <c r="E106" s="9"/>
      <c r="F106" s="28"/>
      <c r="G106" s="9"/>
      <c r="H106" s="9">
        <v>16735</v>
      </c>
      <c r="I106" s="9">
        <v>16753</v>
      </c>
      <c r="J106" s="9">
        <f t="shared" si="26"/>
        <v>18</v>
      </c>
      <c r="K106" s="9">
        <v>1</v>
      </c>
      <c r="L106" s="9">
        <f t="shared" si="27"/>
        <v>18</v>
      </c>
      <c r="M106" s="10">
        <v>1.03</v>
      </c>
      <c r="N106" s="11">
        <f t="shared" si="28"/>
        <v>18.54</v>
      </c>
      <c r="O106" s="9"/>
      <c r="P106" s="11">
        <f t="shared" si="29"/>
        <v>18.54</v>
      </c>
      <c r="Q106" s="162">
        <v>0.53</v>
      </c>
      <c r="R106" s="197">
        <f t="shared" si="30"/>
        <v>9.8262</v>
      </c>
    </row>
    <row r="107" spans="1:40" s="1" customFormat="1">
      <c r="A107" s="161" t="s">
        <v>11</v>
      </c>
      <c r="B107" s="9" t="s">
        <v>752</v>
      </c>
      <c r="C107" s="162"/>
      <c r="D107" s="162"/>
      <c r="E107" s="162">
        <f>SUM(E101:E106)</f>
        <v>1</v>
      </c>
      <c r="F107" s="28">
        <v>9.5</v>
      </c>
      <c r="G107" s="162">
        <f>E107*F107</f>
        <v>9.5</v>
      </c>
      <c r="H107" s="162"/>
      <c r="I107" s="162"/>
      <c r="J107" s="162"/>
      <c r="K107" s="162"/>
      <c r="L107" s="162">
        <f>SUM(L101:L106)</f>
        <v>59640</v>
      </c>
      <c r="M107" s="10">
        <v>1.03</v>
      </c>
      <c r="N107" s="182">
        <f t="shared" si="28"/>
        <v>61429.2</v>
      </c>
      <c r="O107" s="162">
        <f>SUM(O101:O106)</f>
        <v>60</v>
      </c>
      <c r="P107" s="182">
        <f t="shared" si="29"/>
        <v>61498.7</v>
      </c>
      <c r="Q107" s="162"/>
      <c r="R107" s="198">
        <f>SUM(R101:R106)</f>
        <v>38483.981749999999</v>
      </c>
    </row>
    <row r="108" spans="1:40">
      <c r="A108" s="163"/>
      <c r="B108" s="164"/>
      <c r="C108" s="165"/>
      <c r="D108" s="165"/>
      <c r="E108" s="165"/>
      <c r="F108" s="166"/>
      <c r="G108" s="167">
        <f>G103*Q103</f>
        <v>4.75</v>
      </c>
      <c r="H108" s="165"/>
      <c r="I108" s="165"/>
      <c r="J108" s="165"/>
      <c r="K108" s="165"/>
      <c r="L108" s="183">
        <f>N108/M107</f>
        <v>37358.477427184502</v>
      </c>
      <c r="M108" s="184"/>
      <c r="N108" s="185">
        <f>R107-G108</f>
        <v>38479.231749999999</v>
      </c>
      <c r="O108" s="165"/>
      <c r="P108" s="186"/>
      <c r="Q108" s="165"/>
      <c r="R108" s="199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</row>
    <row r="109" spans="1:40">
      <c r="A109" s="3" t="s">
        <v>12</v>
      </c>
      <c r="B109" s="3" t="s">
        <v>47</v>
      </c>
      <c r="C109" s="3" t="s">
        <v>13</v>
      </c>
      <c r="D109" s="3" t="s">
        <v>14</v>
      </c>
      <c r="E109" s="3" t="s">
        <v>15</v>
      </c>
      <c r="F109" s="104" t="s">
        <v>16</v>
      </c>
      <c r="G109" s="3" t="s">
        <v>17</v>
      </c>
      <c r="H109" s="3" t="s">
        <v>18</v>
      </c>
      <c r="I109" s="3" t="s">
        <v>19</v>
      </c>
      <c r="J109" s="3" t="s">
        <v>20</v>
      </c>
      <c r="K109" s="3" t="s">
        <v>21</v>
      </c>
      <c r="L109" s="3" t="s">
        <v>15</v>
      </c>
      <c r="M109" s="4"/>
      <c r="N109" s="5" t="s">
        <v>22</v>
      </c>
      <c r="O109" s="3" t="s">
        <v>23</v>
      </c>
      <c r="P109" s="5" t="s">
        <v>11</v>
      </c>
      <c r="Q109" s="3" t="s">
        <v>24</v>
      </c>
      <c r="R109" s="104" t="s">
        <v>25</v>
      </c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</row>
    <row r="110" spans="1:40" s="17" customFormat="1">
      <c r="A110" s="99" t="s">
        <v>755</v>
      </c>
      <c r="B110" s="100">
        <v>4512</v>
      </c>
      <c r="C110" s="100" t="s">
        <v>756</v>
      </c>
      <c r="D110" s="100"/>
      <c r="E110" s="100"/>
      <c r="F110" s="101"/>
      <c r="G110" s="100"/>
      <c r="H110" s="100"/>
      <c r="I110" s="100"/>
      <c r="J110" s="100"/>
      <c r="K110" s="100"/>
      <c r="L110" s="100"/>
      <c r="M110" s="122">
        <v>1.03</v>
      </c>
      <c r="N110" s="123"/>
      <c r="O110" s="100"/>
      <c r="P110" s="123"/>
      <c r="Q110" s="100"/>
      <c r="R110" s="101"/>
      <c r="S110" s="1"/>
      <c r="T110" s="1"/>
      <c r="U110" s="1"/>
    </row>
    <row r="111" spans="1:40" s="1" customFormat="1">
      <c r="A111" s="9" t="s">
        <v>757</v>
      </c>
      <c r="B111" s="9" t="s">
        <v>729</v>
      </c>
      <c r="C111" s="9">
        <v>35</v>
      </c>
      <c r="D111" s="9">
        <v>35</v>
      </c>
      <c r="E111" s="9">
        <f>SUM(D111-C111)</f>
        <v>0</v>
      </c>
      <c r="F111" s="28">
        <v>9.5</v>
      </c>
      <c r="G111" s="9">
        <f>E111*F111</f>
        <v>0</v>
      </c>
      <c r="H111" s="9">
        <v>12972</v>
      </c>
      <c r="I111" s="9">
        <v>13440</v>
      </c>
      <c r="J111" s="9">
        <f>I111-H111</f>
        <v>468</v>
      </c>
      <c r="K111" s="9">
        <v>1</v>
      </c>
      <c r="L111" s="9">
        <f>K111*J111</f>
        <v>468</v>
      </c>
      <c r="M111" s="10">
        <v>1.03</v>
      </c>
      <c r="N111" s="11">
        <f>M111*L111</f>
        <v>482.04</v>
      </c>
      <c r="O111" s="9">
        <v>40</v>
      </c>
      <c r="P111" s="11">
        <f>G111+N111+O111</f>
        <v>522.04</v>
      </c>
      <c r="Q111" s="9">
        <v>1</v>
      </c>
      <c r="R111" s="28">
        <f>P111*Q111</f>
        <v>522.04</v>
      </c>
    </row>
    <row r="112" spans="1:40" s="1" customFormat="1">
      <c r="A112" s="9" t="s">
        <v>758</v>
      </c>
      <c r="B112" s="9" t="s">
        <v>729</v>
      </c>
      <c r="C112" s="9">
        <v>68</v>
      </c>
      <c r="D112" s="9">
        <v>68</v>
      </c>
      <c r="E112" s="9">
        <f>SUM(D112-C112)</f>
        <v>0</v>
      </c>
      <c r="F112" s="28">
        <v>9.5</v>
      </c>
      <c r="G112" s="9">
        <f>E112*F112</f>
        <v>0</v>
      </c>
      <c r="H112" s="9">
        <v>21061</v>
      </c>
      <c r="I112" s="9">
        <v>22793</v>
      </c>
      <c r="J112" s="9">
        <f>I112-H112</f>
        <v>1732</v>
      </c>
      <c r="K112" s="9">
        <v>1</v>
      </c>
      <c r="L112" s="9">
        <f>K112*J112</f>
        <v>1732</v>
      </c>
      <c r="M112" s="10">
        <v>1.03</v>
      </c>
      <c r="N112" s="11">
        <f>M112*L112</f>
        <v>1783.96</v>
      </c>
      <c r="O112" s="9">
        <v>40</v>
      </c>
      <c r="P112" s="11">
        <f>G112+N112+O112</f>
        <v>1823.96</v>
      </c>
      <c r="Q112" s="9">
        <v>1</v>
      </c>
      <c r="R112" s="28">
        <f>P112*Q112</f>
        <v>1823.96</v>
      </c>
    </row>
    <row r="113" spans="1:40" s="1" customFormat="1">
      <c r="A113" s="9" t="s">
        <v>759</v>
      </c>
      <c r="B113" s="9" t="s">
        <v>729</v>
      </c>
      <c r="C113" s="9">
        <v>152</v>
      </c>
      <c r="D113" s="9">
        <v>152</v>
      </c>
      <c r="E113" s="9">
        <f>SUM(D113-C113)</f>
        <v>0</v>
      </c>
      <c r="F113" s="28">
        <v>9.5</v>
      </c>
      <c r="G113" s="9">
        <f>E113*F113</f>
        <v>0</v>
      </c>
      <c r="H113" s="9">
        <v>951549</v>
      </c>
      <c r="I113" s="9">
        <v>950864</v>
      </c>
      <c r="J113" s="9">
        <f>H113-I113</f>
        <v>685</v>
      </c>
      <c r="K113" s="9">
        <v>1</v>
      </c>
      <c r="L113" s="9">
        <f>K113*J113</f>
        <v>685</v>
      </c>
      <c r="M113" s="10">
        <v>1.03</v>
      </c>
      <c r="N113" s="11">
        <f>M113*L113</f>
        <v>705.55</v>
      </c>
      <c r="O113" s="9">
        <v>60</v>
      </c>
      <c r="P113" s="11">
        <f>G113+N113+O113</f>
        <v>765.55</v>
      </c>
      <c r="Q113" s="9">
        <v>1</v>
      </c>
      <c r="R113" s="28">
        <f>P113*Q113</f>
        <v>765.55</v>
      </c>
    </row>
    <row r="114" spans="1:40" s="1" customFormat="1">
      <c r="A114" s="9" t="s">
        <v>760</v>
      </c>
      <c r="B114" s="9" t="s">
        <v>729</v>
      </c>
      <c r="C114" s="9"/>
      <c r="D114" s="9"/>
      <c r="E114" s="9"/>
      <c r="F114" s="28">
        <v>9.5</v>
      </c>
      <c r="G114" s="9"/>
      <c r="H114" s="9">
        <v>401</v>
      </c>
      <c r="I114" s="9">
        <v>519</v>
      </c>
      <c r="J114" s="9">
        <f>I114-H114</f>
        <v>118</v>
      </c>
      <c r="K114" s="9">
        <v>40</v>
      </c>
      <c r="L114" s="9">
        <f>K114*J114</f>
        <v>4720</v>
      </c>
      <c r="M114" s="10">
        <v>1.03</v>
      </c>
      <c r="N114" s="11">
        <f>M114*L114</f>
        <v>4861.6000000000004</v>
      </c>
      <c r="O114" s="9"/>
      <c r="P114" s="11">
        <f>G114+N114+O114</f>
        <v>4861.6000000000004</v>
      </c>
      <c r="Q114" s="9">
        <v>1</v>
      </c>
      <c r="R114" s="28">
        <f>P114*Q114</f>
        <v>4861.6000000000004</v>
      </c>
    </row>
    <row r="115" spans="1:40" s="1" customFormat="1">
      <c r="A115" s="9" t="s">
        <v>11</v>
      </c>
      <c r="B115" s="9" t="s">
        <v>729</v>
      </c>
      <c r="C115" s="9"/>
      <c r="D115" s="9"/>
      <c r="E115" s="9">
        <f>SUM(E111:E114)</f>
        <v>0</v>
      </c>
      <c r="F115" s="28">
        <v>9.5</v>
      </c>
      <c r="G115" s="9">
        <f>E115*F115</f>
        <v>0</v>
      </c>
      <c r="H115" s="9"/>
      <c r="I115" s="9"/>
      <c r="J115" s="9"/>
      <c r="K115" s="9"/>
      <c r="L115" s="9">
        <f>SUM(L111:L114)</f>
        <v>7605</v>
      </c>
      <c r="M115" s="10">
        <v>1.03</v>
      </c>
      <c r="N115" s="11">
        <f>L115*M115</f>
        <v>7833.15</v>
      </c>
      <c r="O115" s="9">
        <f>SUM(O111:O114)</f>
        <v>140</v>
      </c>
      <c r="P115" s="11">
        <f>O115+N115+G115</f>
        <v>7973.15</v>
      </c>
      <c r="Q115" s="9">
        <v>1</v>
      </c>
      <c r="R115" s="28">
        <f>P115*Q115</f>
        <v>7973.15</v>
      </c>
    </row>
    <row r="116" spans="1:40" s="1" customFormat="1">
      <c r="A116" s="9"/>
      <c r="B116" s="9"/>
      <c r="C116" s="9"/>
      <c r="D116" s="9"/>
      <c r="E116" s="9"/>
      <c r="F116" s="28"/>
      <c r="G116" s="9"/>
      <c r="H116" s="9"/>
      <c r="I116" s="9"/>
      <c r="J116" s="9"/>
      <c r="K116" s="9"/>
      <c r="L116" s="187">
        <f>N116/M115</f>
        <v>7740.9223300970898</v>
      </c>
      <c r="M116" s="10"/>
      <c r="N116" s="11">
        <f>R115-G115</f>
        <v>7973.15</v>
      </c>
      <c r="O116" s="9"/>
      <c r="P116" s="11"/>
      <c r="Q116" s="9"/>
      <c r="R116" s="28"/>
    </row>
    <row r="117" spans="1:40" s="68" customFormat="1">
      <c r="A117" s="84" t="s">
        <v>761</v>
      </c>
      <c r="B117" s="84"/>
      <c r="C117" s="84" t="s">
        <v>762</v>
      </c>
      <c r="D117" s="84"/>
      <c r="E117" s="84"/>
      <c r="F117" s="85"/>
      <c r="G117" s="84"/>
      <c r="H117" s="84"/>
      <c r="I117" s="84"/>
      <c r="J117" s="84"/>
      <c r="K117" s="84"/>
      <c r="L117" s="84"/>
      <c r="M117" s="108"/>
      <c r="N117" s="109"/>
      <c r="O117" s="84"/>
      <c r="P117" s="109"/>
      <c r="Q117" s="84"/>
      <c r="R117" s="85">
        <v>186290.08</v>
      </c>
    </row>
    <row r="118" spans="1:40" s="68" customFormat="1">
      <c r="A118" s="84" t="s">
        <v>118</v>
      </c>
      <c r="B118" s="84"/>
      <c r="C118" s="84" t="s">
        <v>103</v>
      </c>
      <c r="D118" s="84"/>
      <c r="E118" s="84"/>
      <c r="F118" s="85"/>
      <c r="G118" s="84"/>
      <c r="H118" s="84"/>
      <c r="I118" s="84"/>
      <c r="J118" s="84"/>
      <c r="K118" s="84"/>
      <c r="L118" s="84"/>
      <c r="M118" s="108"/>
      <c r="N118" s="109"/>
      <c r="O118" s="84"/>
      <c r="P118" s="109"/>
      <c r="Q118" s="84"/>
      <c r="R118" s="85">
        <f>R117-R115</f>
        <v>178316.93</v>
      </c>
    </row>
    <row r="119" spans="1:40">
      <c r="A119" s="3"/>
      <c r="B119" s="3"/>
      <c r="C119" s="3"/>
      <c r="D119" s="3"/>
      <c r="E119" s="3"/>
      <c r="F119" s="98"/>
      <c r="G119" s="3"/>
      <c r="H119" s="3"/>
      <c r="I119" s="3"/>
      <c r="J119" s="3"/>
      <c r="K119" s="3"/>
      <c r="L119" s="3"/>
      <c r="M119" s="4"/>
      <c r="N119" s="5"/>
      <c r="O119" s="3"/>
      <c r="P119" s="5"/>
      <c r="Q119" s="3"/>
      <c r="R119" s="104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</row>
    <row r="120" spans="1:40">
      <c r="A120" s="3"/>
      <c r="B120" s="3"/>
      <c r="C120" s="3"/>
      <c r="D120" s="3"/>
      <c r="E120" s="3"/>
      <c r="F120" s="98"/>
      <c r="G120" s="3"/>
      <c r="H120" s="3"/>
      <c r="I120" s="3"/>
      <c r="J120" s="3"/>
      <c r="K120" s="3"/>
      <c r="L120" s="3"/>
      <c r="M120" s="4"/>
      <c r="N120" s="5"/>
      <c r="O120" s="3"/>
      <c r="P120" s="5"/>
      <c r="Q120" s="3"/>
      <c r="R120" s="104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</row>
    <row r="121" spans="1:40" s="75" customFormat="1" ht="13.5" customHeight="1">
      <c r="A121" s="139" t="s">
        <v>746</v>
      </c>
      <c r="B121" s="139" t="s">
        <v>729</v>
      </c>
      <c r="C121" s="139" t="s">
        <v>23</v>
      </c>
      <c r="D121" s="139"/>
      <c r="E121" s="139"/>
      <c r="F121" s="142">
        <v>9.5</v>
      </c>
      <c r="G121" s="139"/>
      <c r="H121" s="139"/>
      <c r="I121" s="139"/>
      <c r="J121" s="139"/>
      <c r="K121" s="139"/>
      <c r="L121" s="188"/>
      <c r="M121" s="172">
        <v>1.03</v>
      </c>
      <c r="N121" s="173"/>
      <c r="O121" s="139"/>
      <c r="P121" s="173">
        <f>P77</f>
        <v>4905.8900000000003</v>
      </c>
      <c r="Q121" s="139">
        <v>7.2889999999999996E-2</v>
      </c>
      <c r="R121" s="142">
        <f>P121*Q121</f>
        <v>357.59032209999998</v>
      </c>
    </row>
    <row r="122" spans="1:40" hidden="1">
      <c r="A122" s="3" t="s">
        <v>746</v>
      </c>
      <c r="B122" s="3" t="s">
        <v>729</v>
      </c>
      <c r="C122" s="3" t="s">
        <v>748</v>
      </c>
      <c r="D122" s="3"/>
      <c r="E122" s="127">
        <f>G122/F122</f>
        <v>1.8228</v>
      </c>
      <c r="F122" s="98">
        <v>9.5</v>
      </c>
      <c r="G122" s="104">
        <f>R122</f>
        <v>17.316600000000001</v>
      </c>
      <c r="H122" s="3"/>
      <c r="I122" s="3"/>
      <c r="J122" s="3"/>
      <c r="K122" s="3"/>
      <c r="L122" s="189"/>
      <c r="M122" s="4">
        <v>1.03</v>
      </c>
      <c r="N122" s="5"/>
      <c r="O122" s="3"/>
      <c r="P122" s="5">
        <f>P78</f>
        <v>294.5</v>
      </c>
      <c r="Q122" s="3">
        <v>5.8799999999999998E-2</v>
      </c>
      <c r="R122" s="104">
        <f>P122*Q122</f>
        <v>17.316600000000001</v>
      </c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</row>
    <row r="123" spans="1:40" hidden="1">
      <c r="A123" s="3" t="s">
        <v>749</v>
      </c>
      <c r="B123" s="3"/>
      <c r="C123" s="3"/>
      <c r="D123" s="3"/>
      <c r="E123" s="127">
        <f>SUM(E115:E122)</f>
        <v>1.8228</v>
      </c>
      <c r="F123" s="98">
        <v>9.5</v>
      </c>
      <c r="G123" s="104">
        <f>E123*F123</f>
        <v>17.316600000000001</v>
      </c>
      <c r="H123" s="3"/>
      <c r="I123" s="3"/>
      <c r="J123" s="3"/>
      <c r="K123" s="3"/>
      <c r="L123" s="189">
        <f>N123/M123</f>
        <v>362075.48574961198</v>
      </c>
      <c r="M123" s="4">
        <v>1.03</v>
      </c>
      <c r="N123" s="5">
        <f>R123-G123</f>
        <v>372937.75032210001</v>
      </c>
      <c r="O123" s="3"/>
      <c r="P123" s="5"/>
      <c r="Q123" s="3"/>
      <c r="R123" s="104">
        <f>SUM(R115:R122)</f>
        <v>372955.06692210003</v>
      </c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</row>
    <row r="124" spans="1:40">
      <c r="A124" s="3"/>
      <c r="B124" s="3"/>
      <c r="C124" s="3"/>
      <c r="D124" s="3"/>
      <c r="E124" s="127"/>
      <c r="F124" s="98"/>
      <c r="G124" s="104"/>
      <c r="H124" s="3"/>
      <c r="I124" s="3"/>
      <c r="J124" s="3"/>
      <c r="K124" s="3"/>
      <c r="L124" s="189"/>
      <c r="M124" s="4"/>
      <c r="N124" s="5"/>
      <c r="O124" s="3"/>
      <c r="P124" s="5"/>
      <c r="Q124" s="3"/>
      <c r="R124" s="104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</row>
    <row r="125" spans="1:40" s="77" customFormat="1">
      <c r="A125" s="168" t="s">
        <v>763</v>
      </c>
      <c r="B125" s="168" t="s">
        <v>764</v>
      </c>
      <c r="C125" s="168"/>
      <c r="D125" s="168"/>
      <c r="E125" s="168"/>
      <c r="F125" s="169"/>
      <c r="G125" s="168"/>
      <c r="H125" s="168"/>
      <c r="I125" s="168"/>
      <c r="J125" s="168"/>
      <c r="K125" s="168"/>
      <c r="L125" s="168"/>
      <c r="M125" s="190"/>
      <c r="N125" s="191"/>
      <c r="O125" s="168"/>
      <c r="P125" s="191"/>
      <c r="Q125" s="168"/>
      <c r="R125" s="169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</row>
    <row r="126" spans="1:40" s="75" customFormat="1">
      <c r="A126" s="139" t="s">
        <v>754</v>
      </c>
      <c r="B126" s="139"/>
      <c r="C126" s="139">
        <v>45</v>
      </c>
      <c r="D126" s="139">
        <v>46</v>
      </c>
      <c r="E126" s="139">
        <f>SUM(D126-C126)</f>
        <v>1</v>
      </c>
      <c r="F126" s="142">
        <v>9.5</v>
      </c>
      <c r="G126" s="139">
        <f>E126*F126</f>
        <v>9.5</v>
      </c>
      <c r="H126" s="139">
        <v>33062</v>
      </c>
      <c r="I126" s="139">
        <v>33592</v>
      </c>
      <c r="J126" s="139">
        <f>I126-H126</f>
        <v>530</v>
      </c>
      <c r="K126" s="139">
        <v>1</v>
      </c>
      <c r="L126" s="139">
        <f>K126*J126</f>
        <v>530</v>
      </c>
      <c r="M126" s="172">
        <v>1.03</v>
      </c>
      <c r="N126" s="173">
        <f>M126*L126</f>
        <v>545.9</v>
      </c>
      <c r="O126" s="139">
        <v>0</v>
      </c>
      <c r="P126" s="173">
        <f>G126+N126+O126</f>
        <v>555.4</v>
      </c>
      <c r="Q126" s="139">
        <v>0.5</v>
      </c>
      <c r="R126" s="142">
        <f>P126*Q126</f>
        <v>277.7</v>
      </c>
    </row>
    <row r="127" spans="1:40">
      <c r="A127" s="3"/>
      <c r="B127" s="3"/>
      <c r="C127" s="3"/>
      <c r="D127" s="3"/>
      <c r="E127" s="3"/>
      <c r="F127" s="104"/>
      <c r="G127" s="3"/>
      <c r="H127" s="3"/>
      <c r="I127" s="3"/>
      <c r="J127" s="3"/>
      <c r="K127" s="3"/>
      <c r="L127" s="189">
        <f>N127/M126</f>
        <v>260.388349514563</v>
      </c>
      <c r="M127" s="4"/>
      <c r="N127" s="5">
        <f>R126-G126</f>
        <v>268.2</v>
      </c>
      <c r="O127" s="3"/>
      <c r="P127" s="5"/>
      <c r="Q127" s="3"/>
      <c r="R127" s="104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</row>
    <row r="128" spans="1:40">
      <c r="A128" s="3" t="s">
        <v>12</v>
      </c>
      <c r="B128" s="3" t="s">
        <v>47</v>
      </c>
      <c r="C128" s="3" t="s">
        <v>13</v>
      </c>
      <c r="D128" s="3" t="s">
        <v>14</v>
      </c>
      <c r="E128" s="3" t="s">
        <v>15</v>
      </c>
      <c r="F128" s="104" t="s">
        <v>16</v>
      </c>
      <c r="G128" s="3" t="s">
        <v>17</v>
      </c>
      <c r="H128" s="3" t="s">
        <v>18</v>
      </c>
      <c r="I128" s="3" t="s">
        <v>19</v>
      </c>
      <c r="J128" s="3" t="s">
        <v>20</v>
      </c>
      <c r="K128" s="3" t="s">
        <v>21</v>
      </c>
      <c r="L128" s="3" t="s">
        <v>15</v>
      </c>
      <c r="M128" s="4"/>
      <c r="N128" s="5" t="s">
        <v>22</v>
      </c>
      <c r="O128" s="3" t="s">
        <v>23</v>
      </c>
      <c r="P128" s="5" t="s">
        <v>11</v>
      </c>
      <c r="Q128" s="3" t="s">
        <v>24</v>
      </c>
      <c r="R128" s="104" t="s">
        <v>25</v>
      </c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</row>
    <row r="129" spans="1:40" s="17" customFormat="1">
      <c r="A129" s="100" t="s">
        <v>765</v>
      </c>
      <c r="B129" s="100" t="s">
        <v>766</v>
      </c>
      <c r="C129" s="100">
        <v>4240</v>
      </c>
      <c r="D129" s="100"/>
      <c r="E129" s="100"/>
      <c r="F129" s="101"/>
      <c r="G129" s="100"/>
      <c r="H129" s="100"/>
      <c r="I129" s="100"/>
      <c r="J129" s="100"/>
      <c r="K129" s="100"/>
      <c r="L129" s="100"/>
      <c r="M129" s="122">
        <v>1.03</v>
      </c>
      <c r="N129" s="123"/>
      <c r="O129" s="100"/>
      <c r="P129" s="123"/>
      <c r="Q129" s="100"/>
      <c r="R129" s="101"/>
    </row>
    <row r="130" spans="1:40" s="1" customFormat="1">
      <c r="A130" s="9" t="s">
        <v>767</v>
      </c>
      <c r="B130" s="9" t="s">
        <v>725</v>
      </c>
      <c r="C130" s="9">
        <v>219</v>
      </c>
      <c r="D130" s="9">
        <v>219</v>
      </c>
      <c r="E130" s="9">
        <f>SUM(D130-C130)</f>
        <v>0</v>
      </c>
      <c r="F130" s="28">
        <v>9.5</v>
      </c>
      <c r="G130" s="9">
        <f>E130*F130</f>
        <v>0</v>
      </c>
      <c r="H130" s="9">
        <v>51100</v>
      </c>
      <c r="I130" s="9">
        <v>54487</v>
      </c>
      <c r="J130" s="9">
        <f t="shared" ref="J130:J135" si="31">I130-H130</f>
        <v>3387</v>
      </c>
      <c r="K130" s="9">
        <v>1</v>
      </c>
      <c r="L130" s="9">
        <f>K130*J130</f>
        <v>3387</v>
      </c>
      <c r="M130" s="10">
        <v>1.03</v>
      </c>
      <c r="N130" s="11">
        <f t="shared" ref="N130:N135" si="32">M130*L130</f>
        <v>3488.61</v>
      </c>
      <c r="O130" s="9">
        <v>80</v>
      </c>
      <c r="P130" s="11">
        <f t="shared" ref="P130:P135" si="33">G130+N130+O130</f>
        <v>3568.61</v>
      </c>
      <c r="Q130" s="9">
        <v>1</v>
      </c>
      <c r="R130" s="28">
        <f t="shared" ref="R130:R135" si="34">P130*Q130</f>
        <v>3568.61</v>
      </c>
    </row>
    <row r="131" spans="1:40" s="1" customFormat="1">
      <c r="A131" s="9" t="s">
        <v>768</v>
      </c>
      <c r="B131" s="9" t="s">
        <v>725</v>
      </c>
      <c r="C131" s="9"/>
      <c r="D131" s="9" t="s">
        <v>769</v>
      </c>
      <c r="E131" s="9"/>
      <c r="F131" s="28">
        <v>9.5</v>
      </c>
      <c r="G131" s="9"/>
      <c r="H131" s="9">
        <v>3450</v>
      </c>
      <c r="I131" s="9">
        <v>5194</v>
      </c>
      <c r="J131" s="9">
        <f t="shared" si="31"/>
        <v>1744</v>
      </c>
      <c r="K131" s="9">
        <v>1</v>
      </c>
      <c r="L131" s="9">
        <f>K131*J131</f>
        <v>1744</v>
      </c>
      <c r="M131" s="10">
        <v>1.03</v>
      </c>
      <c r="N131" s="11">
        <f t="shared" si="32"/>
        <v>1796.32</v>
      </c>
      <c r="O131" s="9"/>
      <c r="P131" s="11">
        <f t="shared" si="33"/>
        <v>1796.32</v>
      </c>
      <c r="Q131" s="9">
        <v>1</v>
      </c>
      <c r="R131" s="28">
        <f t="shared" si="34"/>
        <v>1796.32</v>
      </c>
    </row>
    <row r="132" spans="1:40" s="1" customFormat="1">
      <c r="A132" s="9" t="s">
        <v>770</v>
      </c>
      <c r="B132" s="9" t="s">
        <v>725</v>
      </c>
      <c r="C132" s="9">
        <v>108</v>
      </c>
      <c r="D132" s="9">
        <v>108</v>
      </c>
      <c r="E132" s="9">
        <f>SUM(D132-C132)</f>
        <v>0</v>
      </c>
      <c r="F132" s="28">
        <v>9.5</v>
      </c>
      <c r="G132" s="9">
        <f>E132*F132</f>
        <v>0</v>
      </c>
      <c r="H132" s="9">
        <v>20360</v>
      </c>
      <c r="I132" s="9">
        <v>24127</v>
      </c>
      <c r="J132" s="9">
        <f t="shared" si="31"/>
        <v>3767</v>
      </c>
      <c r="K132" s="9">
        <v>1</v>
      </c>
      <c r="L132" s="9">
        <f>K132*J132</f>
        <v>3767</v>
      </c>
      <c r="M132" s="10">
        <v>1.03</v>
      </c>
      <c r="N132" s="11">
        <f t="shared" si="32"/>
        <v>3880.01</v>
      </c>
      <c r="O132" s="9">
        <v>40</v>
      </c>
      <c r="P132" s="11">
        <f t="shared" si="33"/>
        <v>3920.01</v>
      </c>
      <c r="Q132" s="9">
        <v>1</v>
      </c>
      <c r="R132" s="28">
        <f t="shared" si="34"/>
        <v>3920.01</v>
      </c>
    </row>
    <row r="133" spans="1:40" s="1" customFormat="1">
      <c r="A133" s="9" t="s">
        <v>771</v>
      </c>
      <c r="B133" s="9" t="s">
        <v>725</v>
      </c>
      <c r="C133" s="9"/>
      <c r="D133" s="9" t="s">
        <v>772</v>
      </c>
      <c r="E133" s="9"/>
      <c r="F133" s="28">
        <v>9.5</v>
      </c>
      <c r="G133" s="9">
        <f>E133*F133</f>
        <v>0</v>
      </c>
      <c r="H133" s="9">
        <v>79277</v>
      </c>
      <c r="I133" s="9">
        <v>87214</v>
      </c>
      <c r="J133" s="9">
        <f t="shared" si="31"/>
        <v>7937</v>
      </c>
      <c r="K133" s="9">
        <v>1</v>
      </c>
      <c r="L133" s="9">
        <f>K133*J133</f>
        <v>7937</v>
      </c>
      <c r="M133" s="10">
        <v>1.03</v>
      </c>
      <c r="N133" s="11">
        <f t="shared" si="32"/>
        <v>8175.11</v>
      </c>
      <c r="O133" s="9"/>
      <c r="P133" s="11">
        <f t="shared" si="33"/>
        <v>8175.11</v>
      </c>
      <c r="Q133" s="9">
        <v>1</v>
      </c>
      <c r="R133" s="28">
        <f t="shared" si="34"/>
        <v>8175.11</v>
      </c>
    </row>
    <row r="134" spans="1:40" s="1" customFormat="1">
      <c r="A134" s="9" t="s">
        <v>773</v>
      </c>
      <c r="B134" s="9" t="s">
        <v>725</v>
      </c>
      <c r="C134" s="9">
        <v>43</v>
      </c>
      <c r="D134" s="9">
        <v>45</v>
      </c>
      <c r="E134" s="9">
        <f>D134-C134</f>
        <v>2</v>
      </c>
      <c r="F134" s="28">
        <v>9.5</v>
      </c>
      <c r="G134" s="9">
        <f>E134*F134</f>
        <v>19</v>
      </c>
      <c r="H134" s="9">
        <v>26676</v>
      </c>
      <c r="I134" s="9">
        <v>27225</v>
      </c>
      <c r="J134" s="9">
        <f t="shared" si="31"/>
        <v>549</v>
      </c>
      <c r="K134" s="9">
        <v>1</v>
      </c>
      <c r="L134" s="9">
        <f>J134*K134</f>
        <v>549</v>
      </c>
      <c r="M134" s="10">
        <v>1.03</v>
      </c>
      <c r="N134" s="11">
        <f t="shared" si="32"/>
        <v>565.47</v>
      </c>
      <c r="O134" s="9"/>
      <c r="P134" s="11">
        <f t="shared" si="33"/>
        <v>584.47</v>
      </c>
      <c r="Q134" s="9">
        <v>1</v>
      </c>
      <c r="R134" s="28">
        <f t="shared" si="34"/>
        <v>584.47</v>
      </c>
    </row>
    <row r="135" spans="1:40" s="1" customFormat="1">
      <c r="A135" s="9" t="s">
        <v>774</v>
      </c>
      <c r="B135" s="9" t="s">
        <v>725</v>
      </c>
      <c r="C135" s="9"/>
      <c r="D135" s="9"/>
      <c r="E135" s="9"/>
      <c r="F135" s="28"/>
      <c r="G135" s="9"/>
      <c r="H135" s="9">
        <v>2241</v>
      </c>
      <c r="I135" s="9">
        <v>2384</v>
      </c>
      <c r="J135" s="9">
        <f t="shared" si="31"/>
        <v>143</v>
      </c>
      <c r="K135" s="9">
        <v>20</v>
      </c>
      <c r="L135" s="9">
        <f>K135*J135</f>
        <v>2860</v>
      </c>
      <c r="M135" s="10">
        <v>1.03</v>
      </c>
      <c r="N135" s="11">
        <f t="shared" si="32"/>
        <v>2945.8</v>
      </c>
      <c r="O135" s="9"/>
      <c r="P135" s="11">
        <f t="shared" si="33"/>
        <v>2945.8</v>
      </c>
      <c r="Q135" s="9">
        <v>1</v>
      </c>
      <c r="R135" s="28">
        <f t="shared" si="34"/>
        <v>2945.8</v>
      </c>
    </row>
    <row r="136" spans="1:40" s="1" customFormat="1">
      <c r="A136" s="9" t="s">
        <v>11</v>
      </c>
      <c r="B136" s="9" t="s">
        <v>725</v>
      </c>
      <c r="C136" s="9"/>
      <c r="D136" s="9"/>
      <c r="E136" s="9">
        <f>SUM(E130:E135)</f>
        <v>2</v>
      </c>
      <c r="F136" s="28">
        <v>9.5</v>
      </c>
      <c r="G136" s="9">
        <f>E136*F136</f>
        <v>19</v>
      </c>
      <c r="H136" s="9"/>
      <c r="I136" s="9"/>
      <c r="J136" s="9"/>
      <c r="K136" s="9"/>
      <c r="L136" s="9">
        <f>SUM(L130:L135)</f>
        <v>20244</v>
      </c>
      <c r="M136" s="10">
        <v>1.03</v>
      </c>
      <c r="N136" s="11">
        <f>L136*M136</f>
        <v>20851.32</v>
      </c>
      <c r="O136" s="9">
        <f>SUM(O130:O134)</f>
        <v>120</v>
      </c>
      <c r="P136" s="11">
        <f>O136+N136+G136</f>
        <v>20990.32</v>
      </c>
      <c r="Q136" s="9"/>
      <c r="R136" s="28">
        <f>P136</f>
        <v>20990.32</v>
      </c>
    </row>
    <row r="137" spans="1:40" s="1" customFormat="1">
      <c r="A137" s="9" t="s">
        <v>746</v>
      </c>
      <c r="B137" s="9" t="s">
        <v>725</v>
      </c>
      <c r="C137" s="9" t="s">
        <v>23</v>
      </c>
      <c r="D137" s="9"/>
      <c r="E137" s="9"/>
      <c r="F137" s="28">
        <v>9.5</v>
      </c>
      <c r="G137" s="9"/>
      <c r="H137" s="9"/>
      <c r="I137" s="9"/>
      <c r="J137" s="9"/>
      <c r="K137" s="9"/>
      <c r="L137" s="187"/>
      <c r="M137" s="10">
        <v>1.03</v>
      </c>
      <c r="N137" s="11"/>
      <c r="O137" s="9"/>
      <c r="P137" s="11">
        <v>4905.8900000000003</v>
      </c>
      <c r="Q137" s="9">
        <v>3.1969999999999998E-2</v>
      </c>
      <c r="R137" s="28">
        <f>P137*Q137</f>
        <v>156.84130329999999</v>
      </c>
    </row>
    <row r="138" spans="1:40" s="75" customFormat="1">
      <c r="A138" s="139" t="s">
        <v>746</v>
      </c>
      <c r="B138" s="139" t="s">
        <v>725</v>
      </c>
      <c r="C138" s="139" t="s">
        <v>748</v>
      </c>
      <c r="D138" s="139"/>
      <c r="E138" s="200">
        <f>G138/F138</f>
        <v>0.91139999999999999</v>
      </c>
      <c r="F138" s="142">
        <v>9.5</v>
      </c>
      <c r="G138" s="142">
        <f>R138</f>
        <v>8.6583000000000006</v>
      </c>
      <c r="H138" s="139"/>
      <c r="I138" s="139"/>
      <c r="J138" s="139"/>
      <c r="K138" s="139"/>
      <c r="L138" s="188"/>
      <c r="M138" s="172">
        <v>1.03</v>
      </c>
      <c r="N138" s="173"/>
      <c r="O138" s="139"/>
      <c r="P138" s="173">
        <f>P78</f>
        <v>294.5</v>
      </c>
      <c r="Q138" s="139">
        <v>2.9399999999999999E-2</v>
      </c>
      <c r="R138" s="142">
        <f>P138*Q138</f>
        <v>8.6583000000000006</v>
      </c>
    </row>
    <row r="139" spans="1:40" s="75" customFormat="1">
      <c r="A139" s="139" t="s">
        <v>749</v>
      </c>
      <c r="B139" s="139"/>
      <c r="C139" s="139"/>
      <c r="D139" s="139"/>
      <c r="E139" s="200">
        <f>G139/F139</f>
        <v>2.9114</v>
      </c>
      <c r="F139" s="142">
        <v>9.5</v>
      </c>
      <c r="G139" s="139">
        <f>SUM(G136:G138)</f>
        <v>27.658300000000001</v>
      </c>
      <c r="H139" s="139"/>
      <c r="I139" s="139"/>
      <c r="J139" s="139"/>
      <c r="K139" s="139"/>
      <c r="L139" s="188">
        <f>N139/M139</f>
        <v>20512.777964368899</v>
      </c>
      <c r="M139" s="172">
        <v>1.03</v>
      </c>
      <c r="N139" s="173">
        <f>R139-G139</f>
        <v>21128.161303299999</v>
      </c>
      <c r="O139" s="139"/>
      <c r="P139" s="173"/>
      <c r="Q139" s="139"/>
      <c r="R139" s="142">
        <f>SUM(R136:R138)</f>
        <v>21155.819603299999</v>
      </c>
    </row>
    <row r="140" spans="1:40">
      <c r="A140" s="201"/>
      <c r="B140" s="202"/>
      <c r="C140" s="202"/>
      <c r="D140" s="202"/>
      <c r="E140" s="203"/>
      <c r="F140" s="204"/>
      <c r="G140" s="202"/>
      <c r="H140" s="202"/>
      <c r="I140" s="202"/>
      <c r="J140" s="202"/>
      <c r="K140" s="202"/>
      <c r="L140" s="218"/>
      <c r="M140" s="219" t="s">
        <v>140</v>
      </c>
      <c r="N140" s="220"/>
      <c r="O140" s="202"/>
      <c r="P140" s="220"/>
      <c r="Q140" s="202"/>
      <c r="R140" s="230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</row>
    <row r="141" spans="1:40">
      <c r="A141" s="205"/>
      <c r="B141" s="206"/>
      <c r="C141" s="206"/>
      <c r="D141" s="206"/>
      <c r="E141" s="206"/>
      <c r="F141" s="206"/>
      <c r="G141" s="206"/>
      <c r="H141" s="206"/>
      <c r="I141" s="206"/>
      <c r="J141" s="206"/>
      <c r="K141" s="206"/>
      <c r="L141" s="206"/>
      <c r="M141" s="206"/>
      <c r="N141" s="206"/>
      <c r="O141" s="206"/>
      <c r="P141" s="206"/>
      <c r="Q141" s="206"/>
      <c r="R141" s="231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</row>
    <row r="142" spans="1:40" s="19" customFormat="1">
      <c r="A142" s="3" t="s">
        <v>12</v>
      </c>
      <c r="B142" s="3" t="s">
        <v>47</v>
      </c>
      <c r="C142" s="3" t="s">
        <v>13</v>
      </c>
      <c r="D142" s="3" t="s">
        <v>14</v>
      </c>
      <c r="E142" s="3" t="s">
        <v>15</v>
      </c>
      <c r="F142" s="104" t="s">
        <v>16</v>
      </c>
      <c r="G142" s="3" t="s">
        <v>17</v>
      </c>
      <c r="H142" s="3" t="s">
        <v>18</v>
      </c>
      <c r="I142" s="3" t="s">
        <v>19</v>
      </c>
      <c r="J142" s="3" t="s">
        <v>20</v>
      </c>
      <c r="K142" s="3" t="s">
        <v>21</v>
      </c>
      <c r="L142" s="3" t="s">
        <v>15</v>
      </c>
      <c r="M142" s="4"/>
      <c r="N142" s="5" t="s">
        <v>775</v>
      </c>
      <c r="O142" s="3" t="s">
        <v>23</v>
      </c>
      <c r="P142" s="5" t="s">
        <v>776</v>
      </c>
      <c r="Q142" s="3" t="s">
        <v>24</v>
      </c>
      <c r="R142" s="104" t="s">
        <v>25</v>
      </c>
      <c r="S142" s="232"/>
      <c r="T142" s="232"/>
      <c r="U142" s="232"/>
      <c r="V142" s="232"/>
      <c r="W142" s="232"/>
      <c r="X142" s="232"/>
      <c r="Y142" s="232"/>
      <c r="Z142" s="232"/>
      <c r="AA142" s="232"/>
      <c r="AB142" s="232"/>
      <c r="AC142" s="232"/>
      <c r="AD142" s="232"/>
      <c r="AE142" s="232"/>
      <c r="AF142" s="232"/>
      <c r="AG142" s="232"/>
      <c r="AH142" s="232"/>
      <c r="AI142" s="232"/>
      <c r="AJ142" s="232"/>
      <c r="AK142" s="232"/>
      <c r="AL142" s="232"/>
      <c r="AM142" s="232"/>
      <c r="AN142" s="232"/>
    </row>
    <row r="143" spans="1:40" s="1" customFormat="1">
      <c r="A143" s="9" t="s">
        <v>777</v>
      </c>
      <c r="B143" s="9" t="s">
        <v>778</v>
      </c>
      <c r="C143" s="9">
        <v>41</v>
      </c>
      <c r="D143" s="9">
        <v>43</v>
      </c>
      <c r="E143" s="9">
        <f>D143-C143</f>
        <v>2</v>
      </c>
      <c r="F143" s="28">
        <v>9.5</v>
      </c>
      <c r="G143" s="9">
        <f>F143*E143</f>
        <v>19</v>
      </c>
      <c r="H143" s="9">
        <v>29306</v>
      </c>
      <c r="I143" s="9">
        <v>30569</v>
      </c>
      <c r="J143" s="9">
        <f>I143-H143</f>
        <v>1263</v>
      </c>
      <c r="K143" s="9">
        <v>1</v>
      </c>
      <c r="L143" s="9">
        <f>J143*K143</f>
        <v>1263</v>
      </c>
      <c r="M143" s="10">
        <v>1.03</v>
      </c>
      <c r="N143" s="11">
        <f>L143*M143</f>
        <v>1300.8900000000001</v>
      </c>
      <c r="O143" s="9"/>
      <c r="P143" s="11">
        <f>G143+N143+O143</f>
        <v>1319.89</v>
      </c>
      <c r="Q143" s="9">
        <v>1</v>
      </c>
      <c r="R143" s="28">
        <f>P143*Q143</f>
        <v>1319.89</v>
      </c>
    </row>
    <row r="144" spans="1:40" s="1" customFormat="1">
      <c r="A144" s="9" t="s">
        <v>779</v>
      </c>
      <c r="B144" s="9" t="s">
        <v>778</v>
      </c>
      <c r="C144" s="9"/>
      <c r="D144" s="9"/>
      <c r="E144" s="9"/>
      <c r="F144" s="28"/>
      <c r="G144" s="9"/>
      <c r="H144" s="9">
        <v>1286594</v>
      </c>
      <c r="I144" s="9">
        <v>1390001</v>
      </c>
      <c r="J144" s="9">
        <f>I144-H144</f>
        <v>103407</v>
      </c>
      <c r="K144" s="9">
        <v>1</v>
      </c>
      <c r="L144" s="9">
        <f>J144*K144</f>
        <v>103407</v>
      </c>
      <c r="M144" s="10">
        <v>1.03</v>
      </c>
      <c r="N144" s="11">
        <f>L144*M144</f>
        <v>106509.21</v>
      </c>
      <c r="O144" s="9"/>
      <c r="P144" s="11">
        <f>G144+N144+O144</f>
        <v>106509.21</v>
      </c>
      <c r="Q144" s="9">
        <v>1</v>
      </c>
      <c r="R144" s="28">
        <f>P144*Q144</f>
        <v>106509.21</v>
      </c>
    </row>
    <row r="145" spans="1:40 16384:16384" s="1" customFormat="1">
      <c r="A145" s="9" t="s">
        <v>780</v>
      </c>
      <c r="B145" s="9" t="s">
        <v>778</v>
      </c>
      <c r="C145" s="9">
        <v>79</v>
      </c>
      <c r="D145" s="9">
        <v>79</v>
      </c>
      <c r="E145" s="9">
        <f>D145-C145</f>
        <v>0</v>
      </c>
      <c r="F145" s="28">
        <v>9.5</v>
      </c>
      <c r="G145" s="9">
        <f>F145*E145</f>
        <v>0</v>
      </c>
      <c r="H145" s="9">
        <v>21306</v>
      </c>
      <c r="I145" s="9">
        <v>24690</v>
      </c>
      <c r="J145" s="9">
        <f>I145-H145</f>
        <v>3384</v>
      </c>
      <c r="K145" s="9">
        <v>1</v>
      </c>
      <c r="L145" s="9">
        <f>J145/K145</f>
        <v>3384</v>
      </c>
      <c r="M145" s="10">
        <v>1.03</v>
      </c>
      <c r="N145" s="11">
        <f>L145*M145</f>
        <v>3485.52</v>
      </c>
      <c r="O145" s="9">
        <v>60</v>
      </c>
      <c r="P145" s="11">
        <f>G145+N145+O145</f>
        <v>3545.52</v>
      </c>
      <c r="Q145" s="9">
        <v>1</v>
      </c>
      <c r="R145" s="28">
        <f>P145*Q145</f>
        <v>3545.52</v>
      </c>
    </row>
    <row r="146" spans="1:40 16384:16384" s="1" customFormat="1">
      <c r="A146" s="9" t="s">
        <v>781</v>
      </c>
      <c r="B146" s="9" t="s">
        <v>778</v>
      </c>
      <c r="C146" s="9">
        <v>29</v>
      </c>
      <c r="D146" s="9">
        <v>29</v>
      </c>
      <c r="E146" s="9">
        <f>D146-C146</f>
        <v>0</v>
      </c>
      <c r="F146" s="28">
        <v>9.5</v>
      </c>
      <c r="G146" s="9">
        <f>F146*E146</f>
        <v>0</v>
      </c>
      <c r="H146" s="9">
        <v>24376</v>
      </c>
      <c r="I146" s="9">
        <v>26689</v>
      </c>
      <c r="J146" s="9">
        <f>I146-H146</f>
        <v>2313</v>
      </c>
      <c r="K146" s="9">
        <v>1</v>
      </c>
      <c r="L146" s="9">
        <f>J146/K146</f>
        <v>2313</v>
      </c>
      <c r="M146" s="10">
        <v>1.03</v>
      </c>
      <c r="N146" s="11">
        <f>L146*M146</f>
        <v>2382.39</v>
      </c>
      <c r="O146" s="9">
        <v>60</v>
      </c>
      <c r="P146" s="11">
        <f>G146+N146+O146</f>
        <v>2442.39</v>
      </c>
      <c r="Q146" s="9">
        <v>1</v>
      </c>
      <c r="R146" s="28">
        <f>P146*Q146</f>
        <v>2442.39</v>
      </c>
    </row>
    <row r="147" spans="1:40 16384:16384" s="1" customFormat="1">
      <c r="A147" s="207" t="s">
        <v>11</v>
      </c>
      <c r="B147" s="207" t="s">
        <v>778</v>
      </c>
      <c r="C147" s="207"/>
      <c r="E147" s="207">
        <f>SUM(E143:E146)</f>
        <v>2</v>
      </c>
      <c r="F147" s="28">
        <v>9.5</v>
      </c>
      <c r="G147" s="207">
        <f>E147*F147</f>
        <v>19</v>
      </c>
      <c r="H147" s="207"/>
      <c r="I147" s="207"/>
      <c r="J147" s="207"/>
      <c r="K147" s="207"/>
      <c r="L147" s="207">
        <f>SUM(L143:L146)</f>
        <v>110367</v>
      </c>
      <c r="M147" s="221">
        <v>1.03</v>
      </c>
      <c r="N147" s="222">
        <f>L147*M147</f>
        <v>113678.01</v>
      </c>
      <c r="O147" s="207">
        <f>SUM(O143:O146)</f>
        <v>120</v>
      </c>
      <c r="P147" s="222">
        <f>P143+P144+P145+P146</f>
        <v>113817.01</v>
      </c>
      <c r="Q147" s="207">
        <v>1</v>
      </c>
      <c r="R147" s="233">
        <f>P147*Q147</f>
        <v>113817.01</v>
      </c>
    </row>
    <row r="148" spans="1:40 16384:16384" s="15" customFormat="1">
      <c r="A148" s="208" t="s">
        <v>126</v>
      </c>
      <c r="B148" s="209" t="s">
        <v>346</v>
      </c>
      <c r="C148" s="209"/>
      <c r="D148" s="209"/>
      <c r="E148" s="209"/>
      <c r="F148" s="210"/>
      <c r="G148" s="209"/>
      <c r="H148" s="209"/>
      <c r="I148" s="209"/>
      <c r="J148" s="209"/>
      <c r="K148" s="209"/>
      <c r="L148" s="223"/>
      <c r="M148" s="209"/>
      <c r="N148" s="223"/>
      <c r="O148" s="209"/>
      <c r="P148" s="224"/>
      <c r="Q148" s="209"/>
      <c r="R148" s="234">
        <v>58311.99</v>
      </c>
    </row>
    <row r="149" spans="1:40 16384:16384">
      <c r="A149" s="97"/>
      <c r="B149" s="211"/>
      <c r="C149" s="211"/>
      <c r="D149" s="211"/>
      <c r="E149" s="211"/>
      <c r="F149" s="211"/>
      <c r="G149" s="211"/>
      <c r="H149" s="211"/>
      <c r="I149" s="211"/>
      <c r="J149" s="211"/>
      <c r="K149" s="211"/>
      <c r="L149" s="211"/>
      <c r="M149" s="211"/>
      <c r="N149" s="211"/>
      <c r="O149" s="211"/>
      <c r="P149" s="211"/>
      <c r="Q149" s="211"/>
      <c r="R149" s="23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</row>
    <row r="150" spans="1:40 16384:16384">
      <c r="A150" s="3" t="s">
        <v>12</v>
      </c>
      <c r="B150" s="3" t="s">
        <v>47</v>
      </c>
      <c r="C150" s="3" t="s">
        <v>13</v>
      </c>
      <c r="D150" s="3" t="s">
        <v>14</v>
      </c>
      <c r="E150" s="3" t="s">
        <v>15</v>
      </c>
      <c r="F150" s="104" t="s">
        <v>16</v>
      </c>
      <c r="G150" s="3" t="s">
        <v>17</v>
      </c>
      <c r="H150" s="3" t="s">
        <v>18</v>
      </c>
      <c r="I150" s="3" t="s">
        <v>19</v>
      </c>
      <c r="J150" s="3" t="s">
        <v>20</v>
      </c>
      <c r="K150" s="3" t="s">
        <v>21</v>
      </c>
      <c r="L150" s="3" t="s">
        <v>15</v>
      </c>
      <c r="M150" s="4"/>
      <c r="N150" s="5" t="s">
        <v>775</v>
      </c>
      <c r="O150" s="3" t="s">
        <v>23</v>
      </c>
      <c r="P150" s="5" t="s">
        <v>776</v>
      </c>
      <c r="Q150" s="3" t="s">
        <v>24</v>
      </c>
      <c r="R150" s="104" t="s">
        <v>25</v>
      </c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</row>
    <row r="151" spans="1:40 16384:16384" s="17" customFormat="1">
      <c r="A151" s="100" t="s">
        <v>782</v>
      </c>
      <c r="B151" s="100">
        <v>4529</v>
      </c>
      <c r="C151" s="100"/>
      <c r="D151" s="100"/>
      <c r="E151" s="100"/>
      <c r="F151" s="101"/>
      <c r="G151" s="100"/>
      <c r="H151" s="100"/>
      <c r="I151" s="100"/>
      <c r="J151" s="100"/>
      <c r="K151" s="100"/>
      <c r="L151" s="100"/>
      <c r="M151" s="122"/>
      <c r="N151" s="123"/>
      <c r="O151" s="100"/>
      <c r="P151" s="123"/>
      <c r="Q151" s="100"/>
      <c r="R151" s="101"/>
    </row>
    <row r="152" spans="1:40 16384:16384" s="1" customFormat="1">
      <c r="A152" s="9" t="s">
        <v>783</v>
      </c>
      <c r="B152" s="9" t="s">
        <v>727</v>
      </c>
      <c r="C152" s="9"/>
      <c r="D152" s="9"/>
      <c r="E152" s="9"/>
      <c r="F152" s="29"/>
      <c r="G152" s="9"/>
      <c r="H152" s="9">
        <v>1425</v>
      </c>
      <c r="I152" s="9">
        <v>1681</v>
      </c>
      <c r="J152" s="9">
        <f>I152-H152</f>
        <v>256</v>
      </c>
      <c r="K152" s="9">
        <v>1</v>
      </c>
      <c r="L152" s="9">
        <f>K152*J152</f>
        <v>256</v>
      </c>
      <c r="M152" s="10">
        <v>1.03</v>
      </c>
      <c r="N152" s="11">
        <f>M152*L152</f>
        <v>263.68</v>
      </c>
      <c r="O152" s="9"/>
      <c r="P152" s="11">
        <f>G152+N152+O152</f>
        <v>263.68</v>
      </c>
      <c r="Q152" s="9">
        <v>1</v>
      </c>
      <c r="R152" s="28">
        <f>P152*Q152</f>
        <v>263.68</v>
      </c>
      <c r="XFD152" s="1">
        <f>SUM(C152:XFC152)</f>
        <v>4412.07</v>
      </c>
    </row>
    <row r="153" spans="1:40 16384:16384" s="1" customFormat="1">
      <c r="A153" s="9" t="s">
        <v>784</v>
      </c>
      <c r="B153" s="9" t="s">
        <v>727</v>
      </c>
      <c r="C153" s="9"/>
      <c r="D153" s="9"/>
      <c r="E153" s="9"/>
      <c r="F153" s="28">
        <v>9.5</v>
      </c>
      <c r="G153" s="9"/>
      <c r="H153" s="9">
        <v>56692</v>
      </c>
      <c r="I153" s="9">
        <v>55602</v>
      </c>
      <c r="J153" s="9">
        <f>I153-H153</f>
        <v>-1090</v>
      </c>
      <c r="K153" s="9">
        <v>1</v>
      </c>
      <c r="L153" s="9">
        <f>K153*J153</f>
        <v>-1090</v>
      </c>
      <c r="M153" s="10">
        <v>1.03</v>
      </c>
      <c r="N153" s="11">
        <f>M153*L153</f>
        <v>-1122.7</v>
      </c>
      <c r="O153" s="9"/>
      <c r="P153" s="11">
        <f>G153+N153+O153</f>
        <v>-1122.7</v>
      </c>
      <c r="Q153" s="9">
        <v>1</v>
      </c>
      <c r="R153" s="28">
        <f t="shared" ref="R153:R158" si="35">P153*Q153</f>
        <v>-1122.7</v>
      </c>
      <c r="XFD153" s="1">
        <f>SUM(C153:XFC153)</f>
        <v>106758.43</v>
      </c>
    </row>
    <row r="154" spans="1:40 16384:16384" s="1" customFormat="1">
      <c r="A154" s="9" t="s">
        <v>785</v>
      </c>
      <c r="B154" s="9" t="s">
        <v>727</v>
      </c>
      <c r="C154" s="9">
        <v>69</v>
      </c>
      <c r="D154" s="9">
        <v>69</v>
      </c>
      <c r="E154" s="9"/>
      <c r="F154" s="28"/>
      <c r="G154" s="9"/>
      <c r="H154" s="9">
        <v>33803</v>
      </c>
      <c r="I154" s="9">
        <v>34673</v>
      </c>
      <c r="J154" s="9">
        <f>I154-H154</f>
        <v>870</v>
      </c>
      <c r="K154" s="9">
        <v>1</v>
      </c>
      <c r="L154" s="9">
        <f>K154*J154</f>
        <v>870</v>
      </c>
      <c r="M154" s="10">
        <v>1.03</v>
      </c>
      <c r="N154" s="11">
        <f>M154*L154</f>
        <v>896.1</v>
      </c>
      <c r="O154" s="9"/>
      <c r="P154" s="11">
        <f>G154+N154+O154</f>
        <v>896.1</v>
      </c>
      <c r="Q154" s="9">
        <v>1</v>
      </c>
      <c r="R154" s="28">
        <f t="shared" si="35"/>
        <v>896.1</v>
      </c>
      <c r="XFD154" s="1">
        <f>SUM(C154:XFC154)</f>
        <v>73045.33</v>
      </c>
    </row>
    <row r="155" spans="1:40 16384:16384" s="1" customFormat="1">
      <c r="A155" s="9" t="s">
        <v>786</v>
      </c>
      <c r="B155" s="9" t="s">
        <v>727</v>
      </c>
      <c r="C155" s="9">
        <v>19</v>
      </c>
      <c r="D155" s="9">
        <v>19</v>
      </c>
      <c r="E155" s="9">
        <f>SUM(D155-C155)</f>
        <v>0</v>
      </c>
      <c r="F155" s="28">
        <v>9.5</v>
      </c>
      <c r="G155" s="9">
        <f>E155*F155</f>
        <v>0</v>
      </c>
      <c r="H155" s="9">
        <v>8722</v>
      </c>
      <c r="I155" s="9">
        <v>9144</v>
      </c>
      <c r="J155" s="9">
        <f>I155-H155</f>
        <v>422</v>
      </c>
      <c r="K155" s="9">
        <v>1</v>
      </c>
      <c r="L155" s="9">
        <f>K155*J155</f>
        <v>422</v>
      </c>
      <c r="M155" s="10">
        <v>1.03</v>
      </c>
      <c r="N155" s="11">
        <f>M155*L155</f>
        <v>434.66</v>
      </c>
      <c r="O155" s="9"/>
      <c r="P155" s="11">
        <f>G155+N155+O155</f>
        <v>434.66</v>
      </c>
      <c r="Q155" s="9">
        <v>1</v>
      </c>
      <c r="R155" s="28">
        <f t="shared" si="35"/>
        <v>434.66</v>
      </c>
      <c r="XFD155" s="1">
        <f>SUM(C155:XFC155)</f>
        <v>20064.509999999998</v>
      </c>
    </row>
    <row r="156" spans="1:40 16384:16384" s="1" customFormat="1">
      <c r="A156" s="9" t="s">
        <v>787</v>
      </c>
      <c r="B156" s="27" t="s">
        <v>727</v>
      </c>
      <c r="C156" s="9"/>
      <c r="D156" s="9"/>
      <c r="E156" s="9"/>
      <c r="F156" s="29"/>
      <c r="G156" s="9"/>
      <c r="H156" s="9">
        <v>515</v>
      </c>
      <c r="I156" s="9">
        <v>531</v>
      </c>
      <c r="J156" s="9">
        <f>I156-H156</f>
        <v>16</v>
      </c>
      <c r="K156" s="9">
        <v>20</v>
      </c>
      <c r="L156" s="9">
        <f>K156*J156</f>
        <v>320</v>
      </c>
      <c r="M156" s="10">
        <v>1.03</v>
      </c>
      <c r="N156" s="11">
        <f>M156*L156</f>
        <v>329.6</v>
      </c>
      <c r="O156" s="9"/>
      <c r="P156" s="11">
        <f>G156+N156+O156</f>
        <v>329.6</v>
      </c>
      <c r="Q156" s="9">
        <v>1</v>
      </c>
      <c r="R156" s="28">
        <f t="shared" si="35"/>
        <v>329.6</v>
      </c>
    </row>
    <row r="157" spans="1:40 16384:16384" s="68" customFormat="1">
      <c r="A157" s="84" t="s">
        <v>746</v>
      </c>
      <c r="B157" s="84" t="s">
        <v>727</v>
      </c>
      <c r="C157" s="84" t="s">
        <v>23</v>
      </c>
      <c r="D157" s="84"/>
      <c r="E157" s="84"/>
      <c r="F157" s="85"/>
      <c r="G157" s="84"/>
      <c r="H157" s="84"/>
      <c r="I157" s="84"/>
      <c r="J157" s="84"/>
      <c r="K157" s="84"/>
      <c r="L157" s="225">
        <f>N157/M157</f>
        <v>219.28852000000001</v>
      </c>
      <c r="M157" s="108">
        <v>1.03</v>
      </c>
      <c r="N157" s="109">
        <f>R157</f>
        <v>225.8671756</v>
      </c>
      <c r="O157" s="84"/>
      <c r="P157" s="109">
        <f>P77</f>
        <v>4905.8900000000003</v>
      </c>
      <c r="Q157" s="84">
        <v>4.6039999999999998E-2</v>
      </c>
      <c r="R157" s="85">
        <f t="shared" si="35"/>
        <v>225.8671756</v>
      </c>
    </row>
    <row r="158" spans="1:40 16384:16384" s="68" customFormat="1">
      <c r="A158" s="84" t="s">
        <v>746</v>
      </c>
      <c r="B158" s="84" t="s">
        <v>727</v>
      </c>
      <c r="C158" s="84" t="s">
        <v>748</v>
      </c>
      <c r="D158" s="84"/>
      <c r="E158" s="212">
        <f>G158/F158</f>
        <v>0.91139999999999999</v>
      </c>
      <c r="F158" s="85">
        <v>9.5</v>
      </c>
      <c r="G158" s="85">
        <f>R158</f>
        <v>8.6583000000000006</v>
      </c>
      <c r="H158" s="84"/>
      <c r="I158" s="84"/>
      <c r="J158" s="84"/>
      <c r="K158" s="84"/>
      <c r="L158" s="225"/>
      <c r="M158" s="108"/>
      <c r="N158" s="109"/>
      <c r="O158" s="84"/>
      <c r="P158" s="109">
        <f>P78</f>
        <v>294.5</v>
      </c>
      <c r="Q158" s="84">
        <v>2.9399999999999999E-2</v>
      </c>
      <c r="R158" s="85">
        <f t="shared" si="35"/>
        <v>8.6583000000000006</v>
      </c>
    </row>
    <row r="159" spans="1:40 16384:16384" s="68" customFormat="1">
      <c r="A159" s="84" t="s">
        <v>11</v>
      </c>
      <c r="B159" s="84" t="s">
        <v>727</v>
      </c>
      <c r="C159" s="84">
        <v>4529</v>
      </c>
      <c r="D159" s="84"/>
      <c r="E159" s="212">
        <f>SUM(E153:E158)</f>
        <v>0.91139999999999999</v>
      </c>
      <c r="F159" s="85">
        <v>9.5</v>
      </c>
      <c r="G159" s="212">
        <f>E159*F159</f>
        <v>8.6583000000000006</v>
      </c>
      <c r="H159" s="84"/>
      <c r="I159" s="84"/>
      <c r="J159" s="84"/>
      <c r="K159" s="84"/>
      <c r="L159" s="212">
        <f>SUM(L153:L158)</f>
        <v>741.28851999999995</v>
      </c>
      <c r="M159" s="108">
        <v>1.03</v>
      </c>
      <c r="N159" s="109">
        <f>M159*L159</f>
        <v>763.52717559999996</v>
      </c>
      <c r="O159" s="84"/>
      <c r="P159" s="109">
        <f>G159+N159+O159</f>
        <v>772.18547560000002</v>
      </c>
      <c r="Q159" s="84">
        <v>1</v>
      </c>
      <c r="R159" s="85">
        <f>SUM(R152:R158)</f>
        <v>1035.8654756000001</v>
      </c>
    </row>
    <row r="160" spans="1:40 16384:16384" s="68" customFormat="1">
      <c r="A160" s="84"/>
      <c r="B160" s="84"/>
      <c r="C160" s="84">
        <v>4034</v>
      </c>
      <c r="D160" s="84"/>
      <c r="E160" s="212"/>
      <c r="F160" s="85"/>
      <c r="G160" s="212"/>
      <c r="H160" s="84"/>
      <c r="I160" s="84"/>
      <c r="J160" s="84"/>
      <c r="K160" s="84"/>
      <c r="L160" s="212">
        <f>N160/M159</f>
        <v>997.28851999999995</v>
      </c>
      <c r="M160" s="108"/>
      <c r="N160" s="109">
        <f>R159-G159</f>
        <v>1027.2071756</v>
      </c>
      <c r="O160" s="84"/>
      <c r="P160" s="109"/>
      <c r="Q160" s="84"/>
      <c r="R160" s="85"/>
    </row>
    <row r="161" spans="1:40" s="68" customFormat="1">
      <c r="A161" s="84" t="s">
        <v>587</v>
      </c>
      <c r="B161" s="84" t="s">
        <v>346</v>
      </c>
      <c r="C161" s="84"/>
      <c r="D161" s="84"/>
      <c r="E161" s="212"/>
      <c r="F161" s="85"/>
      <c r="G161" s="212"/>
      <c r="H161" s="84"/>
      <c r="I161" s="84"/>
      <c r="J161" s="84"/>
      <c r="K161" s="84"/>
      <c r="L161" s="212"/>
      <c r="M161" s="108"/>
      <c r="N161" s="109"/>
      <c r="O161" s="84"/>
      <c r="P161" s="109"/>
      <c r="Q161" s="84"/>
      <c r="R161" s="85">
        <v>107258.89</v>
      </c>
    </row>
    <row r="162" spans="1:40" s="68" customFormat="1">
      <c r="A162" s="84" t="s">
        <v>347</v>
      </c>
      <c r="B162" s="84" t="s">
        <v>103</v>
      </c>
      <c r="C162" s="84"/>
      <c r="D162" s="85"/>
      <c r="E162" s="212"/>
      <c r="F162" s="85"/>
      <c r="G162" s="85"/>
      <c r="H162" s="84"/>
      <c r="I162" s="84"/>
      <c r="J162" s="84"/>
      <c r="K162" s="84"/>
      <c r="L162" s="212"/>
      <c r="M162" s="108"/>
      <c r="N162" s="109"/>
      <c r="O162" s="84"/>
      <c r="P162" s="109"/>
      <c r="Q162" s="84"/>
      <c r="R162" s="85">
        <f>R161-R159</f>
        <v>106223.0245244</v>
      </c>
    </row>
    <row r="163" spans="1:40" s="15" customFormat="1">
      <c r="A163" s="208"/>
      <c r="B163" s="208"/>
      <c r="C163" s="208"/>
      <c r="D163" s="208"/>
      <c r="E163" s="213"/>
      <c r="F163" s="210"/>
      <c r="G163" s="213"/>
      <c r="H163" s="208"/>
      <c r="I163" s="208"/>
      <c r="J163" s="208"/>
      <c r="K163" s="208"/>
      <c r="L163" s="213"/>
      <c r="M163" s="226"/>
      <c r="N163" s="227"/>
      <c r="O163" s="208"/>
      <c r="P163" s="227"/>
      <c r="Q163" s="208"/>
      <c r="R163" s="210"/>
    </row>
    <row r="164" spans="1:40" s="78" customFormat="1">
      <c r="A164" s="3"/>
      <c r="B164" s="3"/>
      <c r="C164" s="3"/>
      <c r="D164" s="3"/>
      <c r="E164" s="127"/>
      <c r="F164" s="104"/>
      <c r="G164" s="127"/>
      <c r="H164" s="3"/>
      <c r="I164" s="3"/>
      <c r="J164" s="3"/>
      <c r="K164" s="3"/>
      <c r="L164" s="127"/>
      <c r="M164" s="4"/>
      <c r="N164" s="5"/>
      <c r="O164" s="3"/>
      <c r="P164" s="5"/>
      <c r="Q164" s="3"/>
      <c r="R164" s="104"/>
      <c r="S164" s="15"/>
      <c r="T164" s="236"/>
      <c r="U164" s="236"/>
      <c r="V164" s="236"/>
      <c r="W164" s="236"/>
      <c r="X164" s="236"/>
      <c r="Y164" s="236"/>
      <c r="Z164" s="236"/>
      <c r="AA164" s="236"/>
      <c r="AB164" s="236"/>
      <c r="AC164" s="236"/>
      <c r="AD164" s="236"/>
      <c r="AE164" s="236"/>
      <c r="AF164" s="236"/>
      <c r="AG164" s="236"/>
      <c r="AH164" s="236"/>
      <c r="AI164" s="236"/>
      <c r="AJ164" s="236"/>
      <c r="AK164" s="236"/>
      <c r="AL164" s="236"/>
      <c r="AM164" s="236"/>
      <c r="AN164" s="236"/>
    </row>
    <row r="165" spans="1:40" s="78" customFormat="1">
      <c r="A165" s="214" t="s">
        <v>38</v>
      </c>
      <c r="B165" s="215"/>
      <c r="C165" s="215"/>
      <c r="D165" s="215"/>
      <c r="E165" s="215"/>
      <c r="F165" s="216"/>
      <c r="G165" s="215"/>
      <c r="H165" s="215"/>
      <c r="I165" s="215"/>
      <c r="J165" s="215"/>
      <c r="K165" s="215"/>
      <c r="L165" s="215"/>
      <c r="M165" s="228"/>
      <c r="N165" s="229"/>
      <c r="O165" s="215"/>
      <c r="P165" s="229"/>
      <c r="Q165" s="215"/>
      <c r="R165" s="216"/>
      <c r="S165" s="15"/>
      <c r="T165" s="236"/>
      <c r="U165" s="236"/>
      <c r="V165" s="236"/>
      <c r="W165" s="236"/>
      <c r="X165" s="236"/>
      <c r="Y165" s="236"/>
      <c r="Z165" s="236"/>
      <c r="AA165" s="236"/>
      <c r="AB165" s="236"/>
      <c r="AC165" s="236"/>
      <c r="AD165" s="236"/>
      <c r="AE165" s="236"/>
      <c r="AF165" s="236"/>
      <c r="AG165" s="236"/>
      <c r="AH165" s="236"/>
      <c r="AI165" s="236"/>
      <c r="AJ165" s="236"/>
      <c r="AK165" s="236"/>
      <c r="AL165" s="236"/>
      <c r="AM165" s="236"/>
      <c r="AN165" s="236"/>
    </row>
    <row r="166" spans="1:40" s="78" customFormat="1">
      <c r="A166" s="3" t="s">
        <v>12</v>
      </c>
      <c r="B166" s="3" t="s">
        <v>47</v>
      </c>
      <c r="C166" s="3" t="s">
        <v>13</v>
      </c>
      <c r="D166" s="3" t="s">
        <v>14</v>
      </c>
      <c r="E166" s="3" t="s">
        <v>15</v>
      </c>
      <c r="F166" s="104" t="s">
        <v>16</v>
      </c>
      <c r="G166" s="3" t="s">
        <v>17</v>
      </c>
      <c r="H166" s="3" t="s">
        <v>18</v>
      </c>
      <c r="I166" s="3" t="s">
        <v>19</v>
      </c>
      <c r="J166" s="3" t="s">
        <v>20</v>
      </c>
      <c r="K166" s="3" t="s">
        <v>21</v>
      </c>
      <c r="L166" s="3" t="s">
        <v>15</v>
      </c>
      <c r="M166" s="4"/>
      <c r="N166" s="5" t="s">
        <v>22</v>
      </c>
      <c r="O166" s="3" t="s">
        <v>23</v>
      </c>
      <c r="P166" s="5" t="s">
        <v>11</v>
      </c>
      <c r="Q166" s="3" t="s">
        <v>24</v>
      </c>
      <c r="R166" s="104" t="s">
        <v>25</v>
      </c>
      <c r="S166" s="15"/>
      <c r="T166" s="236"/>
      <c r="U166" s="236"/>
      <c r="V166" s="236"/>
      <c r="W166" s="236"/>
      <c r="X166" s="236"/>
      <c r="Y166" s="236"/>
      <c r="Z166" s="236"/>
      <c r="AA166" s="236"/>
      <c r="AB166" s="236"/>
      <c r="AC166" s="236"/>
      <c r="AD166" s="236"/>
      <c r="AE166" s="236"/>
      <c r="AF166" s="236"/>
      <c r="AG166" s="236"/>
      <c r="AH166" s="236"/>
      <c r="AI166" s="236"/>
      <c r="AJ166" s="236"/>
      <c r="AK166" s="236"/>
      <c r="AL166" s="236"/>
      <c r="AM166" s="236"/>
      <c r="AN166" s="236"/>
    </row>
    <row r="167" spans="1:40" s="78" customFormat="1">
      <c r="A167" s="3" t="s">
        <v>788</v>
      </c>
      <c r="B167" s="97"/>
      <c r="C167" s="3"/>
      <c r="D167" s="3"/>
      <c r="E167" s="3"/>
      <c r="F167" s="104"/>
      <c r="G167" s="3"/>
      <c r="H167" s="3"/>
      <c r="I167" s="3"/>
      <c r="J167" s="3"/>
      <c r="K167" s="3"/>
      <c r="L167" s="3"/>
      <c r="M167" s="4"/>
      <c r="N167" s="5"/>
      <c r="O167" s="3"/>
      <c r="P167" s="5"/>
      <c r="Q167" s="3"/>
      <c r="R167" s="104"/>
      <c r="S167" s="237"/>
      <c r="T167" s="236"/>
      <c r="U167" s="236"/>
      <c r="V167" s="236"/>
      <c r="W167" s="236"/>
      <c r="X167" s="236"/>
      <c r="Y167" s="236"/>
      <c r="Z167" s="236"/>
      <c r="AA167" s="236"/>
      <c r="AB167" s="236"/>
      <c r="AC167" s="236"/>
      <c r="AD167" s="236"/>
      <c r="AE167" s="236"/>
      <c r="AF167" s="236"/>
      <c r="AG167" s="236"/>
      <c r="AH167" s="236"/>
      <c r="AI167" s="236"/>
      <c r="AJ167" s="236"/>
      <c r="AK167" s="236"/>
      <c r="AL167" s="236"/>
      <c r="AM167" s="236"/>
      <c r="AN167" s="236"/>
    </row>
    <row r="168" spans="1:40" s="79" customFormat="1">
      <c r="A168" s="9" t="s">
        <v>789</v>
      </c>
      <c r="B168" s="9" t="s">
        <v>790</v>
      </c>
      <c r="C168" s="9">
        <v>1</v>
      </c>
      <c r="D168" s="9">
        <v>1</v>
      </c>
      <c r="E168" s="9">
        <f>SUM(D168-C168)</f>
        <v>0</v>
      </c>
      <c r="F168" s="28">
        <v>9.5</v>
      </c>
      <c r="G168" s="9">
        <f>E168*F168</f>
        <v>0</v>
      </c>
      <c r="H168" s="9">
        <v>25110</v>
      </c>
      <c r="I168" s="9">
        <v>25110</v>
      </c>
      <c r="J168" s="9">
        <f t="shared" ref="J168:J174" si="36">I168-H168</f>
        <v>0</v>
      </c>
      <c r="K168" s="9">
        <v>1</v>
      </c>
      <c r="L168" s="9">
        <f t="shared" ref="L168:L174" si="37">K168*J168</f>
        <v>0</v>
      </c>
      <c r="M168" s="10">
        <v>1.03</v>
      </c>
      <c r="N168" s="11">
        <f t="shared" ref="N168:N177" si="38">M168*L168</f>
        <v>0</v>
      </c>
      <c r="O168" s="9">
        <v>80</v>
      </c>
      <c r="P168" s="11">
        <f t="shared" ref="P168:P177" si="39">G168+N168+O168</f>
        <v>80</v>
      </c>
      <c r="Q168" s="9">
        <v>1</v>
      </c>
      <c r="R168" s="28">
        <f t="shared" ref="R168:R177" si="40">P168*Q168</f>
        <v>80</v>
      </c>
    </row>
    <row r="169" spans="1:40" s="79" customFormat="1">
      <c r="A169" s="9" t="s">
        <v>791</v>
      </c>
      <c r="B169" s="9" t="s">
        <v>790</v>
      </c>
      <c r="C169" s="9"/>
      <c r="D169" s="9"/>
      <c r="E169" s="9"/>
      <c r="F169" s="28"/>
      <c r="G169" s="9"/>
      <c r="H169" s="9">
        <v>14406</v>
      </c>
      <c r="I169" s="9">
        <v>15455</v>
      </c>
      <c r="J169" s="9">
        <f t="shared" si="36"/>
        <v>1049</v>
      </c>
      <c r="K169" s="9">
        <v>40</v>
      </c>
      <c r="L169" s="9">
        <f t="shared" si="37"/>
        <v>41960</v>
      </c>
      <c r="M169" s="10">
        <v>1.03</v>
      </c>
      <c r="N169" s="11">
        <f t="shared" si="38"/>
        <v>43218.8</v>
      </c>
      <c r="O169" s="9"/>
      <c r="P169" s="11">
        <f t="shared" si="39"/>
        <v>43218.8</v>
      </c>
      <c r="Q169" s="9">
        <v>1</v>
      </c>
      <c r="R169" s="28">
        <f t="shared" si="40"/>
        <v>43218.8</v>
      </c>
    </row>
    <row r="170" spans="1:40" s="79" customFormat="1">
      <c r="A170" s="9" t="s">
        <v>792</v>
      </c>
      <c r="B170" s="9" t="s">
        <v>790</v>
      </c>
      <c r="C170" s="9"/>
      <c r="D170" s="9"/>
      <c r="E170" s="9"/>
      <c r="F170" s="28"/>
      <c r="G170" s="9"/>
      <c r="H170" s="9">
        <v>23658</v>
      </c>
      <c r="I170" s="9">
        <v>25086</v>
      </c>
      <c r="J170" s="9">
        <f t="shared" si="36"/>
        <v>1428</v>
      </c>
      <c r="K170" s="9">
        <v>20</v>
      </c>
      <c r="L170" s="9">
        <f t="shared" si="37"/>
        <v>28560</v>
      </c>
      <c r="M170" s="10">
        <v>1.03</v>
      </c>
      <c r="N170" s="11">
        <f t="shared" si="38"/>
        <v>29416.799999999999</v>
      </c>
      <c r="O170" s="9"/>
      <c r="P170" s="11">
        <f t="shared" si="39"/>
        <v>29416.799999999999</v>
      </c>
      <c r="Q170" s="9">
        <v>1</v>
      </c>
      <c r="R170" s="28">
        <f t="shared" si="40"/>
        <v>29416.799999999999</v>
      </c>
    </row>
    <row r="171" spans="1:40" s="79" customFormat="1" ht="16.5" customHeight="1">
      <c r="A171" s="9" t="s">
        <v>793</v>
      </c>
      <c r="B171" s="9" t="s">
        <v>790</v>
      </c>
      <c r="C171" s="9"/>
      <c r="D171" s="9"/>
      <c r="E171" s="9"/>
      <c r="F171" s="28"/>
      <c r="G171" s="9"/>
      <c r="H171" s="9">
        <v>53827</v>
      </c>
      <c r="I171" s="9">
        <v>55758</v>
      </c>
      <c r="J171" s="9">
        <f t="shared" si="36"/>
        <v>1931</v>
      </c>
      <c r="K171" s="9">
        <v>40</v>
      </c>
      <c r="L171" s="9">
        <f t="shared" si="37"/>
        <v>77240</v>
      </c>
      <c r="M171" s="10">
        <v>1.03</v>
      </c>
      <c r="N171" s="11">
        <f t="shared" si="38"/>
        <v>79557.2</v>
      </c>
      <c r="O171" s="9"/>
      <c r="P171" s="11">
        <f t="shared" si="39"/>
        <v>79557.2</v>
      </c>
      <c r="Q171" s="9">
        <v>1</v>
      </c>
      <c r="R171" s="28">
        <f t="shared" si="40"/>
        <v>79557.2</v>
      </c>
    </row>
    <row r="172" spans="1:40" s="1" customFormat="1">
      <c r="A172" s="9" t="s">
        <v>794</v>
      </c>
      <c r="B172" s="9" t="s">
        <v>790</v>
      </c>
      <c r="C172" s="9">
        <v>22</v>
      </c>
      <c r="D172" s="9">
        <v>23</v>
      </c>
      <c r="E172" s="9">
        <f t="shared" ref="E172:E176" si="41">SUM(D172-C172)</f>
        <v>1</v>
      </c>
      <c r="F172" s="28">
        <v>9.5</v>
      </c>
      <c r="G172" s="9">
        <f t="shared" ref="G172:G176" si="42">E172*F172</f>
        <v>9.5</v>
      </c>
      <c r="H172" s="9">
        <v>23808</v>
      </c>
      <c r="I172" s="9">
        <v>24544</v>
      </c>
      <c r="J172" s="9">
        <f t="shared" si="36"/>
        <v>736</v>
      </c>
      <c r="K172" s="9">
        <v>1</v>
      </c>
      <c r="L172" s="9">
        <f t="shared" si="37"/>
        <v>736</v>
      </c>
      <c r="M172" s="10">
        <v>1.03</v>
      </c>
      <c r="N172" s="11">
        <f t="shared" si="38"/>
        <v>758.08</v>
      </c>
      <c r="O172" s="9">
        <v>80</v>
      </c>
      <c r="P172" s="11">
        <f t="shared" si="39"/>
        <v>847.58</v>
      </c>
      <c r="Q172" s="9">
        <v>1</v>
      </c>
      <c r="R172" s="28">
        <f t="shared" si="40"/>
        <v>847.58</v>
      </c>
      <c r="S172" s="79"/>
    </row>
    <row r="173" spans="1:40" s="1" customFormat="1">
      <c r="A173" s="9" t="s">
        <v>795</v>
      </c>
      <c r="B173" s="9" t="s">
        <v>790</v>
      </c>
      <c r="C173" s="9"/>
      <c r="D173" s="9"/>
      <c r="E173" s="9"/>
      <c r="F173" s="28">
        <v>9.5</v>
      </c>
      <c r="G173" s="9"/>
      <c r="H173" s="9">
        <v>86652</v>
      </c>
      <c r="I173" s="9">
        <v>89530</v>
      </c>
      <c r="J173" s="9">
        <f t="shared" si="36"/>
        <v>2878</v>
      </c>
      <c r="K173" s="9">
        <v>1</v>
      </c>
      <c r="L173" s="9">
        <f t="shared" si="37"/>
        <v>2878</v>
      </c>
      <c r="M173" s="10">
        <v>1.03</v>
      </c>
      <c r="N173" s="11">
        <f t="shared" si="38"/>
        <v>2964.34</v>
      </c>
      <c r="O173" s="9">
        <v>80</v>
      </c>
      <c r="P173" s="11">
        <f t="shared" si="39"/>
        <v>3044.34</v>
      </c>
      <c r="Q173" s="9">
        <v>1</v>
      </c>
      <c r="R173" s="28">
        <f t="shared" si="40"/>
        <v>3044.34</v>
      </c>
      <c r="S173" s="79"/>
    </row>
    <row r="174" spans="1:40" s="79" customFormat="1" ht="15.75" customHeight="1">
      <c r="A174" s="9" t="s">
        <v>796</v>
      </c>
      <c r="B174" s="9" t="s">
        <v>790</v>
      </c>
      <c r="C174" s="9">
        <v>38</v>
      </c>
      <c r="D174" s="9">
        <v>38</v>
      </c>
      <c r="E174" s="9">
        <f t="shared" si="41"/>
        <v>0</v>
      </c>
      <c r="F174" s="28">
        <v>9.5</v>
      </c>
      <c r="G174" s="9">
        <f t="shared" si="42"/>
        <v>0</v>
      </c>
      <c r="H174" s="9">
        <v>25974</v>
      </c>
      <c r="I174" s="9">
        <v>26541</v>
      </c>
      <c r="J174" s="9">
        <f t="shared" si="36"/>
        <v>567</v>
      </c>
      <c r="K174" s="9">
        <v>1</v>
      </c>
      <c r="L174" s="9">
        <f t="shared" si="37"/>
        <v>567</v>
      </c>
      <c r="M174" s="10">
        <v>1.03</v>
      </c>
      <c r="N174" s="11">
        <f t="shared" si="38"/>
        <v>584.01</v>
      </c>
      <c r="O174" s="9">
        <v>60</v>
      </c>
      <c r="P174" s="11">
        <f t="shared" si="39"/>
        <v>644.01</v>
      </c>
      <c r="Q174" s="9">
        <v>1</v>
      </c>
      <c r="R174" s="28">
        <f t="shared" si="40"/>
        <v>644.01</v>
      </c>
    </row>
    <row r="175" spans="1:40" s="1" customFormat="1">
      <c r="A175" s="9" t="s">
        <v>11</v>
      </c>
      <c r="B175" s="9" t="s">
        <v>790</v>
      </c>
      <c r="C175" s="9"/>
      <c r="D175" s="9"/>
      <c r="E175" s="9">
        <f>SUM(E168:E174)</f>
        <v>1</v>
      </c>
      <c r="F175" s="28">
        <v>9.5</v>
      </c>
      <c r="G175" s="9">
        <f t="shared" si="42"/>
        <v>9.5</v>
      </c>
      <c r="H175" s="9"/>
      <c r="I175" s="9"/>
      <c r="J175" s="9"/>
      <c r="K175" s="9"/>
      <c r="L175" s="9">
        <f>SUM(L168:L174)</f>
        <v>151941</v>
      </c>
      <c r="M175" s="10">
        <v>1.03</v>
      </c>
      <c r="N175" s="11">
        <f t="shared" si="38"/>
        <v>156499.23000000001</v>
      </c>
      <c r="O175" s="9">
        <f>SUM(O168:O174)</f>
        <v>300</v>
      </c>
      <c r="P175" s="11">
        <f t="shared" si="39"/>
        <v>156808.73000000001</v>
      </c>
      <c r="Q175" s="9">
        <v>1</v>
      </c>
      <c r="R175" s="28">
        <f t="shared" si="40"/>
        <v>156808.73000000001</v>
      </c>
      <c r="S175" s="79"/>
    </row>
    <row r="176" spans="1:40" s="1" customFormat="1">
      <c r="A176" s="9" t="s">
        <v>797</v>
      </c>
      <c r="B176" s="9" t="s">
        <v>798</v>
      </c>
      <c r="C176" s="9">
        <v>40</v>
      </c>
      <c r="D176" s="9">
        <v>40</v>
      </c>
      <c r="E176" s="9">
        <f t="shared" si="41"/>
        <v>0</v>
      </c>
      <c r="F176" s="28">
        <v>9.5</v>
      </c>
      <c r="G176" s="9">
        <f t="shared" si="42"/>
        <v>0</v>
      </c>
      <c r="H176" s="9">
        <v>17344</v>
      </c>
      <c r="I176" s="9">
        <v>17945</v>
      </c>
      <c r="J176" s="9">
        <f>I176-H176</f>
        <v>601</v>
      </c>
      <c r="K176" s="9">
        <v>80</v>
      </c>
      <c r="L176" s="9">
        <f>K176*J176</f>
        <v>48080</v>
      </c>
      <c r="M176" s="10">
        <v>1.03</v>
      </c>
      <c r="N176" s="11">
        <f t="shared" si="38"/>
        <v>49522.400000000001</v>
      </c>
      <c r="O176" s="9"/>
      <c r="P176" s="11">
        <f t="shared" si="39"/>
        <v>49522.400000000001</v>
      </c>
      <c r="Q176" s="9">
        <v>1</v>
      </c>
      <c r="R176" s="28">
        <f t="shared" si="40"/>
        <v>49522.400000000001</v>
      </c>
    </row>
    <row r="177" spans="1:40" s="1" customFormat="1">
      <c r="A177" s="9" t="s">
        <v>799</v>
      </c>
      <c r="B177" s="9" t="s">
        <v>798</v>
      </c>
      <c r="C177" s="9"/>
      <c r="D177" s="9"/>
      <c r="E177" s="9"/>
      <c r="F177" s="28"/>
      <c r="G177" s="9"/>
      <c r="H177" s="9">
        <v>5799</v>
      </c>
      <c r="I177" s="9">
        <v>6433</v>
      </c>
      <c r="J177" s="9">
        <f>I177-H177</f>
        <v>634</v>
      </c>
      <c r="K177" s="9">
        <v>40</v>
      </c>
      <c r="L177" s="9">
        <f>K177*J177</f>
        <v>25360</v>
      </c>
      <c r="M177" s="10">
        <v>1.03</v>
      </c>
      <c r="N177" s="11">
        <f t="shared" si="38"/>
        <v>26120.799999999999</v>
      </c>
      <c r="O177" s="9"/>
      <c r="P177" s="11">
        <f t="shared" si="39"/>
        <v>26120.799999999999</v>
      </c>
      <c r="Q177" s="9">
        <v>1</v>
      </c>
      <c r="R177" s="28">
        <f t="shared" si="40"/>
        <v>26120.799999999999</v>
      </c>
    </row>
    <row r="178" spans="1:40" s="80" customFormat="1" ht="15.75" customHeight="1">
      <c r="A178" s="3"/>
      <c r="B178" s="3"/>
      <c r="C178" s="3"/>
      <c r="D178" s="3"/>
      <c r="E178" s="3"/>
      <c r="F178" s="104"/>
      <c r="G178" s="3"/>
      <c r="H178" s="3"/>
      <c r="I178" s="3"/>
      <c r="J178" s="3"/>
      <c r="K178" s="3"/>
      <c r="L178" s="3"/>
      <c r="M178" s="4"/>
      <c r="N178" s="5"/>
      <c r="O178" s="3"/>
      <c r="P178" s="5"/>
      <c r="Q178" s="3"/>
      <c r="R178" s="104"/>
      <c r="S178" s="238"/>
      <c r="T178" s="238"/>
      <c r="U178" s="238"/>
      <c r="V178" s="238"/>
      <c r="W178" s="238"/>
      <c r="X178" s="238"/>
      <c r="Y178" s="238"/>
      <c r="Z178" s="238"/>
      <c r="AA178" s="238"/>
      <c r="AB178" s="238"/>
      <c r="AC178" s="238"/>
      <c r="AD178" s="238"/>
      <c r="AE178" s="238"/>
      <c r="AF178" s="238"/>
      <c r="AG178" s="238"/>
      <c r="AH178" s="238"/>
      <c r="AI178" s="238"/>
      <c r="AJ178" s="238"/>
      <c r="AK178" s="238"/>
      <c r="AL178" s="238"/>
      <c r="AM178" s="238"/>
      <c r="AN178" s="238"/>
    </row>
    <row r="179" spans="1:40" s="81" customFormat="1">
      <c r="A179" s="3" t="s">
        <v>12</v>
      </c>
      <c r="B179" s="3" t="s">
        <v>47</v>
      </c>
      <c r="C179" s="3" t="s">
        <v>13</v>
      </c>
      <c r="D179" s="3" t="s">
        <v>14</v>
      </c>
      <c r="E179" s="3" t="s">
        <v>15</v>
      </c>
      <c r="F179" s="104" t="s">
        <v>16</v>
      </c>
      <c r="G179" s="3" t="s">
        <v>17</v>
      </c>
      <c r="H179" s="3" t="s">
        <v>18</v>
      </c>
      <c r="I179" s="3" t="s">
        <v>19</v>
      </c>
      <c r="J179" s="3" t="s">
        <v>20</v>
      </c>
      <c r="K179" s="3" t="s">
        <v>21</v>
      </c>
      <c r="L179" s="3" t="s">
        <v>15</v>
      </c>
      <c r="M179" s="4"/>
      <c r="N179" s="5" t="s">
        <v>22</v>
      </c>
      <c r="O179" s="3" t="s">
        <v>23</v>
      </c>
      <c r="P179" s="5" t="s">
        <v>11</v>
      </c>
      <c r="Q179" s="3" t="s">
        <v>24</v>
      </c>
      <c r="R179" s="104" t="s">
        <v>25</v>
      </c>
      <c r="S179" s="237"/>
      <c r="T179" s="237"/>
      <c r="U179" s="237"/>
      <c r="V179" s="237"/>
      <c r="W179" s="237"/>
      <c r="X179" s="237"/>
      <c r="Y179" s="237"/>
      <c r="Z179" s="237"/>
      <c r="AA179" s="237"/>
      <c r="AB179" s="237"/>
      <c r="AC179" s="237"/>
      <c r="AD179" s="237"/>
      <c r="AE179" s="237"/>
      <c r="AF179" s="237"/>
      <c r="AG179" s="237"/>
      <c r="AH179" s="237"/>
      <c r="AI179" s="237"/>
      <c r="AJ179" s="237"/>
      <c r="AK179" s="237"/>
      <c r="AL179" s="237"/>
      <c r="AM179" s="237"/>
      <c r="AN179" s="237"/>
    </row>
    <row r="180" spans="1:40" s="79" customFormat="1">
      <c r="A180" s="9" t="s">
        <v>800</v>
      </c>
      <c r="B180" s="9" t="s">
        <v>731</v>
      </c>
      <c r="C180" s="9"/>
      <c r="D180" s="9"/>
      <c r="E180" s="9"/>
      <c r="F180" s="28"/>
      <c r="G180" s="9"/>
      <c r="H180" s="9">
        <v>66052</v>
      </c>
      <c r="I180" s="9">
        <v>69645</v>
      </c>
      <c r="J180" s="9">
        <f t="shared" ref="J180:J189" si="43">I180-H180</f>
        <v>3593</v>
      </c>
      <c r="K180" s="9">
        <v>1</v>
      </c>
      <c r="L180" s="9">
        <f t="shared" ref="L180:L189" si="44">K180*J180</f>
        <v>3593</v>
      </c>
      <c r="M180" s="10">
        <v>1.03</v>
      </c>
      <c r="N180" s="11">
        <f t="shared" ref="N180:N190" si="45">M180*L180</f>
        <v>3700.79</v>
      </c>
      <c r="O180" s="9">
        <v>80</v>
      </c>
      <c r="P180" s="11">
        <f t="shared" ref="P180:P190" si="46">G180+N180+O180</f>
        <v>3780.79</v>
      </c>
      <c r="Q180" s="9">
        <v>1</v>
      </c>
      <c r="R180" s="28">
        <f t="shared" ref="R180:R189" si="47">P180*Q180</f>
        <v>3780.79</v>
      </c>
    </row>
    <row r="181" spans="1:40" s="79" customFormat="1">
      <c r="A181" s="9" t="s">
        <v>801</v>
      </c>
      <c r="B181" s="9" t="s">
        <v>731</v>
      </c>
      <c r="C181" s="9"/>
      <c r="D181" s="9" t="s">
        <v>802</v>
      </c>
      <c r="E181" s="9"/>
      <c r="F181" s="28">
        <v>9.5</v>
      </c>
      <c r="G181" s="9"/>
      <c r="H181" s="9">
        <v>3239</v>
      </c>
      <c r="I181" s="9">
        <v>3239</v>
      </c>
      <c r="J181" s="9">
        <f t="shared" si="43"/>
        <v>0</v>
      </c>
      <c r="K181" s="9">
        <v>1</v>
      </c>
      <c r="L181" s="9">
        <f t="shared" si="44"/>
        <v>0</v>
      </c>
      <c r="M181" s="10">
        <v>1.03</v>
      </c>
      <c r="N181" s="11">
        <f t="shared" si="45"/>
        <v>0</v>
      </c>
      <c r="O181" s="9">
        <v>80</v>
      </c>
      <c r="P181" s="11">
        <f t="shared" si="46"/>
        <v>80</v>
      </c>
      <c r="Q181" s="9">
        <v>1</v>
      </c>
      <c r="R181" s="28">
        <f t="shared" si="47"/>
        <v>80</v>
      </c>
    </row>
    <row r="182" spans="1:40" s="79" customFormat="1">
      <c r="A182" s="9" t="s">
        <v>803</v>
      </c>
      <c r="B182" s="9" t="s">
        <v>731</v>
      </c>
      <c r="C182" s="9">
        <v>55</v>
      </c>
      <c r="D182" s="9">
        <v>55</v>
      </c>
      <c r="E182" s="9">
        <f>SUM(D182-C182)</f>
        <v>0</v>
      </c>
      <c r="F182" s="28">
        <v>9.5</v>
      </c>
      <c r="G182" s="9">
        <f>E182*F182</f>
        <v>0</v>
      </c>
      <c r="H182" s="9">
        <v>48176</v>
      </c>
      <c r="I182" s="9">
        <v>50507</v>
      </c>
      <c r="J182" s="9">
        <f t="shared" si="43"/>
        <v>2331</v>
      </c>
      <c r="K182" s="9">
        <v>1</v>
      </c>
      <c r="L182" s="9">
        <f t="shared" si="44"/>
        <v>2331</v>
      </c>
      <c r="M182" s="10">
        <v>1.03</v>
      </c>
      <c r="N182" s="11">
        <f t="shared" si="45"/>
        <v>2400.9299999999998</v>
      </c>
      <c r="O182" s="9">
        <v>60</v>
      </c>
      <c r="P182" s="11">
        <f t="shared" si="46"/>
        <v>2460.9299999999998</v>
      </c>
      <c r="Q182" s="9">
        <v>1</v>
      </c>
      <c r="R182" s="28">
        <f t="shared" si="47"/>
        <v>2460.9299999999998</v>
      </c>
    </row>
    <row r="183" spans="1:40" s="79" customFormat="1">
      <c r="A183" s="9" t="s">
        <v>804</v>
      </c>
      <c r="B183" s="9" t="s">
        <v>731</v>
      </c>
      <c r="C183" s="9">
        <v>43</v>
      </c>
      <c r="D183" s="9">
        <v>43</v>
      </c>
      <c r="E183" s="9">
        <f>SUM(D183-C183)</f>
        <v>0</v>
      </c>
      <c r="F183" s="28">
        <v>9.5</v>
      </c>
      <c r="G183" s="9">
        <f>E183*F183</f>
        <v>0</v>
      </c>
      <c r="H183" s="9">
        <v>22660</v>
      </c>
      <c r="I183" s="9">
        <v>25242</v>
      </c>
      <c r="J183" s="9">
        <f t="shared" si="43"/>
        <v>2582</v>
      </c>
      <c r="K183" s="9">
        <v>1</v>
      </c>
      <c r="L183" s="9">
        <f t="shared" si="44"/>
        <v>2582</v>
      </c>
      <c r="M183" s="10">
        <v>1.03</v>
      </c>
      <c r="N183" s="11">
        <f t="shared" si="45"/>
        <v>2659.46</v>
      </c>
      <c r="O183" s="9">
        <v>40</v>
      </c>
      <c r="P183" s="11">
        <f t="shared" si="46"/>
        <v>2699.46</v>
      </c>
      <c r="Q183" s="9">
        <v>1</v>
      </c>
      <c r="R183" s="28">
        <f t="shared" si="47"/>
        <v>2699.46</v>
      </c>
    </row>
    <row r="184" spans="1:40" s="79" customFormat="1">
      <c r="A184" s="9" t="s">
        <v>805</v>
      </c>
      <c r="B184" s="9" t="s">
        <v>731</v>
      </c>
      <c r="C184" s="9"/>
      <c r="D184" s="9"/>
      <c r="E184" s="9"/>
      <c r="F184" s="28">
        <v>9.5</v>
      </c>
      <c r="G184" s="9"/>
      <c r="H184" s="9">
        <v>12819</v>
      </c>
      <c r="I184" s="9">
        <v>12823</v>
      </c>
      <c r="J184" s="9">
        <f t="shared" si="43"/>
        <v>4</v>
      </c>
      <c r="K184" s="9">
        <v>1</v>
      </c>
      <c r="L184" s="9">
        <f t="shared" si="44"/>
        <v>4</v>
      </c>
      <c r="M184" s="10">
        <v>1.03</v>
      </c>
      <c r="N184" s="11">
        <f t="shared" si="45"/>
        <v>4.12</v>
      </c>
      <c r="O184" s="9"/>
      <c r="P184" s="11">
        <f t="shared" si="46"/>
        <v>4.12</v>
      </c>
      <c r="Q184" s="9">
        <v>1</v>
      </c>
      <c r="R184" s="28">
        <f t="shared" si="47"/>
        <v>4.12</v>
      </c>
    </row>
    <row r="185" spans="1:40" s="79" customFormat="1" ht="16.5" customHeight="1">
      <c r="A185" s="9" t="s">
        <v>806</v>
      </c>
      <c r="B185" s="9" t="s">
        <v>731</v>
      </c>
      <c r="C185" s="9"/>
      <c r="D185" s="9" t="s">
        <v>807</v>
      </c>
      <c r="E185" s="9"/>
      <c r="F185" s="28">
        <v>9.5</v>
      </c>
      <c r="G185" s="9"/>
      <c r="H185" s="9">
        <v>15249</v>
      </c>
      <c r="I185" s="9">
        <v>15254</v>
      </c>
      <c r="J185" s="9">
        <f t="shared" si="43"/>
        <v>5</v>
      </c>
      <c r="K185" s="9">
        <v>1</v>
      </c>
      <c r="L185" s="9">
        <f t="shared" si="44"/>
        <v>5</v>
      </c>
      <c r="M185" s="10">
        <v>1.03</v>
      </c>
      <c r="N185" s="11">
        <f t="shared" si="45"/>
        <v>5.15</v>
      </c>
      <c r="O185" s="9"/>
      <c r="P185" s="11">
        <f t="shared" si="46"/>
        <v>5.15</v>
      </c>
      <c r="Q185" s="9">
        <v>1</v>
      </c>
      <c r="R185" s="28">
        <f t="shared" si="47"/>
        <v>5.15</v>
      </c>
    </row>
    <row r="186" spans="1:40" s="1" customFormat="1" ht="16.5" customHeight="1">
      <c r="A186" s="9" t="s">
        <v>806</v>
      </c>
      <c r="B186" s="9" t="s">
        <v>731</v>
      </c>
      <c r="C186" s="9"/>
      <c r="D186" s="9" t="s">
        <v>808</v>
      </c>
      <c r="E186" s="9"/>
      <c r="F186" s="28">
        <v>9.5</v>
      </c>
      <c r="G186" s="9"/>
      <c r="H186" s="9">
        <v>738</v>
      </c>
      <c r="I186" s="9">
        <v>738</v>
      </c>
      <c r="J186" s="9">
        <f t="shared" si="43"/>
        <v>0</v>
      </c>
      <c r="K186" s="9">
        <v>1</v>
      </c>
      <c r="L186" s="9">
        <f t="shared" si="44"/>
        <v>0</v>
      </c>
      <c r="M186" s="10">
        <v>1.03</v>
      </c>
      <c r="N186" s="11">
        <f t="shared" si="45"/>
        <v>0</v>
      </c>
      <c r="O186" s="9"/>
      <c r="P186" s="11">
        <f t="shared" si="46"/>
        <v>0</v>
      </c>
      <c r="Q186" s="9">
        <v>1</v>
      </c>
      <c r="R186" s="28">
        <f t="shared" si="47"/>
        <v>0</v>
      </c>
    </row>
    <row r="187" spans="1:40" s="1" customFormat="1" ht="18" customHeight="1">
      <c r="A187" s="9" t="s">
        <v>809</v>
      </c>
      <c r="B187" s="9" t="s">
        <v>731</v>
      </c>
      <c r="C187" s="9">
        <v>6</v>
      </c>
      <c r="D187" s="9">
        <v>6</v>
      </c>
      <c r="E187" s="9">
        <f>SUM(D187-C187)</f>
        <v>0</v>
      </c>
      <c r="F187" s="28">
        <v>9.5</v>
      </c>
      <c r="G187" s="9">
        <f>E187*F187</f>
        <v>0</v>
      </c>
      <c r="H187" s="9">
        <v>6197</v>
      </c>
      <c r="I187" s="9">
        <v>6197</v>
      </c>
      <c r="J187" s="9">
        <f t="shared" si="43"/>
        <v>0</v>
      </c>
      <c r="K187" s="9">
        <v>1</v>
      </c>
      <c r="L187" s="9">
        <f t="shared" si="44"/>
        <v>0</v>
      </c>
      <c r="M187" s="10">
        <v>1.03</v>
      </c>
      <c r="N187" s="11">
        <f t="shared" si="45"/>
        <v>0</v>
      </c>
      <c r="O187" s="9">
        <v>40</v>
      </c>
      <c r="P187" s="11">
        <f t="shared" si="46"/>
        <v>40</v>
      </c>
      <c r="Q187" s="9">
        <v>1</v>
      </c>
      <c r="R187" s="28">
        <f t="shared" si="47"/>
        <v>40</v>
      </c>
    </row>
    <row r="188" spans="1:40" s="1" customFormat="1" ht="15.75" customHeight="1">
      <c r="A188" s="9" t="s">
        <v>810</v>
      </c>
      <c r="B188" s="9" t="s">
        <v>731</v>
      </c>
      <c r="C188" s="9"/>
      <c r="D188" s="9"/>
      <c r="E188" s="9"/>
      <c r="F188" s="28"/>
      <c r="G188" s="9"/>
      <c r="H188" s="9">
        <v>27121</v>
      </c>
      <c r="I188" s="9">
        <v>28252</v>
      </c>
      <c r="J188" s="9">
        <f t="shared" si="43"/>
        <v>1131</v>
      </c>
      <c r="K188" s="9">
        <v>1</v>
      </c>
      <c r="L188" s="9">
        <f t="shared" si="44"/>
        <v>1131</v>
      </c>
      <c r="M188" s="10">
        <v>1.03</v>
      </c>
      <c r="N188" s="11">
        <f t="shared" si="45"/>
        <v>1164.93</v>
      </c>
      <c r="O188" s="9">
        <v>80</v>
      </c>
      <c r="P188" s="11">
        <f t="shared" si="46"/>
        <v>1244.93</v>
      </c>
      <c r="Q188" s="9">
        <v>1</v>
      </c>
      <c r="R188" s="28">
        <f t="shared" si="47"/>
        <v>1244.93</v>
      </c>
    </row>
    <row r="189" spans="1:40" s="1" customFormat="1" ht="12" customHeight="1">
      <c r="A189" s="9" t="s">
        <v>730</v>
      </c>
      <c r="B189" s="9" t="s">
        <v>731</v>
      </c>
      <c r="C189" s="9"/>
      <c r="D189" s="9"/>
      <c r="E189" s="9"/>
      <c r="F189" s="28"/>
      <c r="G189" s="9"/>
      <c r="H189" s="9">
        <v>1563</v>
      </c>
      <c r="I189" s="9">
        <v>1713</v>
      </c>
      <c r="J189" s="9">
        <f t="shared" si="43"/>
        <v>150</v>
      </c>
      <c r="K189" s="9">
        <v>80</v>
      </c>
      <c r="L189" s="9">
        <f t="shared" si="44"/>
        <v>12000</v>
      </c>
      <c r="M189" s="10">
        <v>1.03</v>
      </c>
      <c r="N189" s="11">
        <f t="shared" si="45"/>
        <v>12360</v>
      </c>
      <c r="O189" s="9"/>
      <c r="P189" s="11">
        <f t="shared" si="46"/>
        <v>12360</v>
      </c>
      <c r="Q189" s="9">
        <v>1</v>
      </c>
      <c r="R189" s="28">
        <f t="shared" si="47"/>
        <v>12360</v>
      </c>
    </row>
    <row r="190" spans="1:40" s="1" customFormat="1">
      <c r="A190" s="9" t="s">
        <v>11</v>
      </c>
      <c r="B190" s="9" t="s">
        <v>731</v>
      </c>
      <c r="C190" s="9"/>
      <c r="D190" s="9"/>
      <c r="E190" s="9">
        <f>SUM(E180:E189)</f>
        <v>0</v>
      </c>
      <c r="F190" s="28">
        <v>9.5</v>
      </c>
      <c r="G190" s="9">
        <f>E190*F190</f>
        <v>0</v>
      </c>
      <c r="H190" s="9"/>
      <c r="I190" s="9"/>
      <c r="J190" s="9"/>
      <c r="K190" s="9"/>
      <c r="L190" s="9">
        <f>SUM(L180:L189)</f>
        <v>21646</v>
      </c>
      <c r="M190" s="10">
        <v>1.03</v>
      </c>
      <c r="N190" s="11">
        <f t="shared" si="45"/>
        <v>22295.38</v>
      </c>
      <c r="O190" s="9">
        <f>SUM(O180:O188)</f>
        <v>380</v>
      </c>
      <c r="P190" s="11">
        <f t="shared" si="46"/>
        <v>22675.38</v>
      </c>
      <c r="Q190" s="9">
        <v>1</v>
      </c>
      <c r="R190" s="28">
        <f>SUM(R180:R189)</f>
        <v>22675.38</v>
      </c>
    </row>
    <row r="191" spans="1:40" s="75" customFormat="1">
      <c r="A191" s="139" t="s">
        <v>746</v>
      </c>
      <c r="B191" s="139" t="s">
        <v>731</v>
      </c>
      <c r="C191" s="139" t="s">
        <v>747</v>
      </c>
      <c r="D191" s="139"/>
      <c r="E191" s="217"/>
      <c r="F191" s="142">
        <v>9.5</v>
      </c>
      <c r="G191" s="139"/>
      <c r="H191" s="139"/>
      <c r="I191" s="139"/>
      <c r="J191" s="139"/>
      <c r="K191" s="139"/>
      <c r="L191" s="188"/>
      <c r="M191" s="172">
        <v>1.03</v>
      </c>
      <c r="N191" s="173"/>
      <c r="O191" s="139"/>
      <c r="P191" s="142">
        <f>N191*O191</f>
        <v>0</v>
      </c>
      <c r="Q191" s="139">
        <v>0.53390000000000004</v>
      </c>
      <c r="R191" s="142">
        <f>P191*Q191</f>
        <v>0</v>
      </c>
    </row>
    <row r="192" spans="1:40" s="75" customFormat="1">
      <c r="A192" s="139" t="s">
        <v>746</v>
      </c>
      <c r="B192" s="139" t="s">
        <v>731</v>
      </c>
      <c r="C192" s="139" t="s">
        <v>748</v>
      </c>
      <c r="D192" s="139"/>
      <c r="E192" s="217">
        <f>G192/F192</f>
        <v>9.1171000000000006</v>
      </c>
      <c r="F192" s="142">
        <v>9.5</v>
      </c>
      <c r="G192" s="142">
        <f>R192</f>
        <v>86.612449999999995</v>
      </c>
      <c r="H192" s="139"/>
      <c r="I192" s="139"/>
      <c r="J192" s="139"/>
      <c r="K192" s="139"/>
      <c r="L192" s="188"/>
      <c r="M192" s="172">
        <v>1.03</v>
      </c>
      <c r="N192" s="173"/>
      <c r="O192" s="139"/>
      <c r="P192" s="173">
        <f>R78</f>
        <v>294.5</v>
      </c>
      <c r="Q192" s="139">
        <v>0.29409999999999997</v>
      </c>
      <c r="R192" s="142">
        <f>P192*Q192</f>
        <v>86.612449999999995</v>
      </c>
    </row>
    <row r="193" spans="1:40" s="75" customFormat="1">
      <c r="A193" s="139" t="s">
        <v>746</v>
      </c>
      <c r="B193" s="139" t="s">
        <v>731</v>
      </c>
      <c r="C193" s="139" t="s">
        <v>23</v>
      </c>
      <c r="D193" s="139"/>
      <c r="E193" s="139"/>
      <c r="F193" s="142"/>
      <c r="G193" s="139"/>
      <c r="H193" s="139"/>
      <c r="I193" s="139"/>
      <c r="J193" s="139"/>
      <c r="K193" s="139"/>
      <c r="L193" s="188"/>
      <c r="M193" s="172">
        <v>1.03</v>
      </c>
      <c r="N193" s="173"/>
      <c r="O193" s="139"/>
      <c r="P193" s="173">
        <f>R77</f>
        <v>4905.8900000000003</v>
      </c>
      <c r="Q193" s="139">
        <v>0.37634000000000001</v>
      </c>
      <c r="R193" s="142">
        <f>P193*Q193</f>
        <v>1846.2826425999999</v>
      </c>
    </row>
    <row r="194" spans="1:40" s="75" customFormat="1">
      <c r="A194" s="139" t="s">
        <v>746</v>
      </c>
      <c r="B194" s="139" t="s">
        <v>731</v>
      </c>
      <c r="C194" s="139" t="s">
        <v>11</v>
      </c>
      <c r="D194" s="139"/>
      <c r="E194" s="139"/>
      <c r="F194" s="142"/>
      <c r="G194" s="139"/>
      <c r="H194" s="139"/>
      <c r="I194" s="139"/>
      <c r="J194" s="139"/>
      <c r="K194" s="139"/>
      <c r="L194" s="139"/>
      <c r="M194" s="172">
        <v>1.03</v>
      </c>
      <c r="N194" s="173"/>
      <c r="O194" s="139"/>
      <c r="P194" s="173"/>
      <c r="Q194" s="139"/>
      <c r="R194" s="142">
        <f>SUM(R191:R193)</f>
        <v>1932.8950926</v>
      </c>
    </row>
    <row r="195" spans="1:40" s="75" customFormat="1">
      <c r="A195" s="139" t="s">
        <v>811</v>
      </c>
      <c r="B195" s="139"/>
      <c r="C195" s="139"/>
      <c r="D195" s="139"/>
      <c r="E195" s="217">
        <f>E190+E192</f>
        <v>9.1171000000000006</v>
      </c>
      <c r="F195" s="142">
        <v>9.5</v>
      </c>
      <c r="G195" s="139">
        <f>E195*F195</f>
        <v>86.612449999999995</v>
      </c>
      <c r="H195" s="139"/>
      <c r="I195" s="139"/>
      <c r="J195" s="139"/>
      <c r="K195" s="139"/>
      <c r="L195" s="188">
        <f>N195/M195</f>
        <v>23438.507420000002</v>
      </c>
      <c r="M195" s="172">
        <v>1.03</v>
      </c>
      <c r="N195" s="173">
        <f>R195-O195-G195</f>
        <v>24141.6626426</v>
      </c>
      <c r="O195" s="139">
        <v>380</v>
      </c>
      <c r="P195" s="173"/>
      <c r="Q195" s="139"/>
      <c r="R195" s="142">
        <f>R190+R194</f>
        <v>24608.275092600001</v>
      </c>
    </row>
    <row r="196" spans="1:40" s="75" customFormat="1">
      <c r="A196" s="139"/>
      <c r="B196" s="140"/>
      <c r="C196" s="139"/>
      <c r="D196" s="139"/>
      <c r="E196" s="139">
        <f>G196/F195</f>
        <v>10.117100000000001</v>
      </c>
      <c r="F196" s="142"/>
      <c r="G196" s="139">
        <f>G175+G195</f>
        <v>96.112449999999995</v>
      </c>
      <c r="H196" s="139"/>
      <c r="I196" s="139"/>
      <c r="J196" s="139"/>
      <c r="K196" s="139"/>
      <c r="L196" s="217">
        <f>N196/M195</f>
        <v>249479.701594757</v>
      </c>
      <c r="M196" s="172"/>
      <c r="N196" s="173">
        <f>R196-G196</f>
        <v>256964.09264260001</v>
      </c>
      <c r="O196" s="139"/>
      <c r="P196" s="173"/>
      <c r="Q196" s="139"/>
      <c r="R196" s="142">
        <f>R175+R195+R176+R177</f>
        <v>257060.20509259999</v>
      </c>
    </row>
    <row r="197" spans="1:40">
      <c r="A197" s="239"/>
      <c r="C197" s="215"/>
      <c r="D197" s="215"/>
      <c r="E197" s="7"/>
      <c r="F197" s="216"/>
      <c r="G197" s="215"/>
      <c r="H197" s="215"/>
      <c r="I197" s="215"/>
      <c r="J197" s="215"/>
      <c r="K197" s="215"/>
      <c r="L197" s="262"/>
      <c r="M197" s="228"/>
      <c r="N197" s="229"/>
      <c r="O197" s="215"/>
      <c r="P197" s="229"/>
      <c r="Q197" s="215"/>
      <c r="R197" s="216"/>
      <c r="S197" s="36"/>
      <c r="T197" s="15"/>
      <c r="U197" s="15"/>
      <c r="V197" s="15"/>
      <c r="W197" s="15"/>
      <c r="X197" s="15"/>
      <c r="Y197" s="15"/>
      <c r="Z197" s="15"/>
      <c r="AA197" s="15"/>
      <c r="AB197" s="15"/>
    </row>
    <row r="198" spans="1:40">
      <c r="A198" s="215"/>
      <c r="C198" s="215"/>
      <c r="D198" s="215"/>
      <c r="E198" s="7"/>
      <c r="F198" s="216"/>
      <c r="G198" s="215"/>
      <c r="H198" s="215"/>
      <c r="I198" s="215"/>
      <c r="J198" s="215"/>
      <c r="K198" s="215"/>
      <c r="L198" s="262"/>
      <c r="M198" s="228"/>
      <c r="N198" s="229"/>
      <c r="O198" s="215"/>
      <c r="P198" s="229"/>
      <c r="Q198" s="215"/>
      <c r="R198" s="216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</row>
    <row r="199" spans="1:40">
      <c r="A199" s="240" t="s">
        <v>812</v>
      </c>
      <c r="B199" s="240"/>
      <c r="C199" s="240"/>
      <c r="D199" s="240"/>
      <c r="E199" s="240"/>
      <c r="F199" s="241"/>
      <c r="G199" s="240"/>
      <c r="H199" s="240"/>
      <c r="I199" s="240"/>
      <c r="J199" s="240"/>
      <c r="K199" s="240"/>
      <c r="L199" s="240"/>
      <c r="M199" s="240"/>
      <c r="N199" s="240"/>
      <c r="O199" s="263"/>
      <c r="P199" s="240"/>
      <c r="Q199" s="241"/>
      <c r="R199" s="278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</row>
    <row r="200" spans="1:40">
      <c r="A200" s="242" t="s">
        <v>12</v>
      </c>
      <c r="B200" s="242" t="s">
        <v>47</v>
      </c>
      <c r="C200" s="242" t="s">
        <v>13</v>
      </c>
      <c r="D200" s="242" t="s">
        <v>14</v>
      </c>
      <c r="E200" s="242" t="s">
        <v>15</v>
      </c>
      <c r="F200" s="243" t="s">
        <v>16</v>
      </c>
      <c r="G200" s="242" t="s">
        <v>17</v>
      </c>
      <c r="H200" s="242" t="s">
        <v>18</v>
      </c>
      <c r="I200" s="242" t="s">
        <v>19</v>
      </c>
      <c r="J200" s="242" t="s">
        <v>20</v>
      </c>
      <c r="K200" s="242" t="s">
        <v>21</v>
      </c>
      <c r="L200" s="242" t="s">
        <v>15</v>
      </c>
      <c r="M200" s="264" t="s">
        <v>813</v>
      </c>
      <c r="N200" s="265" t="s">
        <v>22</v>
      </c>
      <c r="O200" s="242" t="s">
        <v>23</v>
      </c>
      <c r="P200" s="265" t="s">
        <v>11</v>
      </c>
      <c r="Q200" s="242" t="s">
        <v>24</v>
      </c>
      <c r="R200" s="243" t="s">
        <v>25</v>
      </c>
      <c r="S200" s="279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</row>
    <row r="201" spans="1:40" s="82" customFormat="1" ht="15" customHeight="1">
      <c r="A201" s="244" t="s">
        <v>814</v>
      </c>
      <c r="B201" s="244" t="s">
        <v>815</v>
      </c>
      <c r="C201" s="244">
        <v>4450</v>
      </c>
      <c r="D201" s="244"/>
      <c r="E201" s="244"/>
      <c r="F201" s="245"/>
      <c r="G201" s="244"/>
      <c r="H201" s="244"/>
      <c r="I201" s="244"/>
      <c r="J201" s="244"/>
      <c r="K201" s="244"/>
      <c r="L201" s="244"/>
      <c r="M201" s="266"/>
      <c r="N201" s="267"/>
      <c r="O201" s="244"/>
      <c r="P201" s="267"/>
      <c r="Q201" s="244"/>
      <c r="R201" s="245"/>
      <c r="S201" s="279"/>
      <c r="T201" s="232"/>
      <c r="U201" s="232"/>
      <c r="V201" s="232"/>
      <c r="W201" s="232"/>
      <c r="X201" s="232"/>
      <c r="Y201" s="232"/>
      <c r="Z201" s="232"/>
      <c r="AA201" s="232"/>
      <c r="AB201" s="232"/>
      <c r="AC201" s="232"/>
      <c r="AD201" s="232"/>
      <c r="AE201" s="232"/>
      <c r="AF201" s="232"/>
      <c r="AG201" s="232"/>
      <c r="AH201" s="232"/>
      <c r="AI201" s="232"/>
      <c r="AJ201" s="232"/>
      <c r="AK201" s="232"/>
      <c r="AL201" s="232"/>
      <c r="AM201" s="232"/>
      <c r="AN201" s="232"/>
    </row>
    <row r="202" spans="1:40" s="1" customFormat="1">
      <c r="A202" s="246" t="s">
        <v>816</v>
      </c>
      <c r="B202" s="246" t="s">
        <v>817</v>
      </c>
      <c r="C202" s="246">
        <v>16976</v>
      </c>
      <c r="D202" s="246">
        <v>16976</v>
      </c>
      <c r="E202" s="246">
        <f>D202-C202</f>
        <v>0</v>
      </c>
      <c r="F202" s="247">
        <v>9.5</v>
      </c>
      <c r="G202" s="246">
        <f>E202*F202</f>
        <v>0</v>
      </c>
      <c r="H202" s="246">
        <v>50316</v>
      </c>
      <c r="I202" s="246">
        <v>50688</v>
      </c>
      <c r="J202" s="246">
        <f t="shared" ref="J202:J207" si="48">I202-H202</f>
        <v>372</v>
      </c>
      <c r="K202" s="246">
        <v>30</v>
      </c>
      <c r="L202" s="246">
        <f t="shared" ref="L202:L207" si="49">J202*K202</f>
        <v>11160</v>
      </c>
      <c r="M202" s="268">
        <v>1.03</v>
      </c>
      <c r="N202" s="269">
        <f t="shared" ref="N202:N207" si="50">L202*M202</f>
        <v>11494.8</v>
      </c>
      <c r="O202" s="246"/>
      <c r="P202" s="269">
        <f>G202+N202+O202</f>
        <v>11494.8</v>
      </c>
      <c r="Q202" s="246">
        <v>1</v>
      </c>
      <c r="R202" s="247">
        <f t="shared" ref="R202:R207" si="51">P202*Q202</f>
        <v>11494.8</v>
      </c>
      <c r="S202" s="79"/>
      <c r="T202" s="280"/>
    </row>
    <row r="203" spans="1:40" s="1" customFormat="1">
      <c r="A203" s="246" t="s">
        <v>818</v>
      </c>
      <c r="B203" s="246" t="s">
        <v>817</v>
      </c>
      <c r="C203" s="246">
        <v>89</v>
      </c>
      <c r="D203" s="246">
        <v>89</v>
      </c>
      <c r="E203" s="246">
        <f>D203-C203</f>
        <v>0</v>
      </c>
      <c r="F203" s="247">
        <v>9.5</v>
      </c>
      <c r="G203" s="246">
        <f>E203*F203</f>
        <v>0</v>
      </c>
      <c r="H203" s="246">
        <v>38511</v>
      </c>
      <c r="I203" s="246">
        <v>38725</v>
      </c>
      <c r="J203" s="246">
        <f t="shared" si="48"/>
        <v>214</v>
      </c>
      <c r="K203" s="246">
        <v>1</v>
      </c>
      <c r="L203" s="246">
        <f t="shared" si="49"/>
        <v>214</v>
      </c>
      <c r="M203" s="268">
        <v>1.03</v>
      </c>
      <c r="N203" s="269">
        <f t="shared" si="50"/>
        <v>220.42</v>
      </c>
      <c r="O203" s="246">
        <v>40</v>
      </c>
      <c r="P203" s="269">
        <f t="shared" ref="P203:P207" si="52">G203+N203+O203</f>
        <v>260.42</v>
      </c>
      <c r="Q203" s="246">
        <v>1</v>
      </c>
      <c r="R203" s="247">
        <f t="shared" si="51"/>
        <v>260.42</v>
      </c>
      <c r="S203" s="79"/>
    </row>
    <row r="204" spans="1:40" s="1" customFormat="1">
      <c r="A204" s="246" t="s">
        <v>819</v>
      </c>
      <c r="B204" s="246" t="s">
        <v>817</v>
      </c>
      <c r="C204" s="246"/>
      <c r="D204" s="246"/>
      <c r="E204" s="246"/>
      <c r="F204" s="247"/>
      <c r="G204" s="246"/>
      <c r="H204" s="246">
        <v>263014</v>
      </c>
      <c r="I204" s="246">
        <v>263014</v>
      </c>
      <c r="J204" s="246">
        <f t="shared" si="48"/>
        <v>0</v>
      </c>
      <c r="K204" s="246">
        <v>1</v>
      </c>
      <c r="L204" s="246">
        <f t="shared" si="49"/>
        <v>0</v>
      </c>
      <c r="M204" s="268">
        <v>1.03</v>
      </c>
      <c r="N204" s="269">
        <f t="shared" si="50"/>
        <v>0</v>
      </c>
      <c r="O204" s="246">
        <v>80</v>
      </c>
      <c r="P204" s="269">
        <f t="shared" si="52"/>
        <v>80</v>
      </c>
      <c r="Q204" s="246">
        <v>1</v>
      </c>
      <c r="R204" s="247">
        <f t="shared" si="51"/>
        <v>80</v>
      </c>
      <c r="S204" s="79"/>
    </row>
    <row r="205" spans="1:40" s="1" customFormat="1">
      <c r="A205" s="246" t="s">
        <v>820</v>
      </c>
      <c r="B205" s="246" t="s">
        <v>817</v>
      </c>
      <c r="C205" s="246">
        <v>649</v>
      </c>
      <c r="D205" s="246">
        <v>649</v>
      </c>
      <c r="E205" s="246">
        <f t="shared" ref="E205:E210" si="53">D205-C205</f>
        <v>0</v>
      </c>
      <c r="F205" s="247">
        <v>9.5</v>
      </c>
      <c r="G205" s="246">
        <f t="shared" ref="G205:G210" si="54">E205*F205</f>
        <v>0</v>
      </c>
      <c r="H205" s="246">
        <v>1860</v>
      </c>
      <c r="I205" s="246">
        <v>1860</v>
      </c>
      <c r="J205" s="246">
        <f t="shared" si="48"/>
        <v>0</v>
      </c>
      <c r="K205" s="246">
        <v>1</v>
      </c>
      <c r="L205" s="246">
        <f t="shared" si="49"/>
        <v>0</v>
      </c>
      <c r="M205" s="268">
        <v>1.03</v>
      </c>
      <c r="N205" s="269">
        <f t="shared" si="50"/>
        <v>0</v>
      </c>
      <c r="O205" s="246">
        <v>40</v>
      </c>
      <c r="P205" s="269">
        <f t="shared" si="52"/>
        <v>40</v>
      </c>
      <c r="Q205" s="246">
        <v>1</v>
      </c>
      <c r="R205" s="247">
        <f t="shared" si="51"/>
        <v>40</v>
      </c>
      <c r="S205" s="79"/>
    </row>
    <row r="206" spans="1:40" s="1" customFormat="1">
      <c r="A206" s="246" t="s">
        <v>821</v>
      </c>
      <c r="B206" s="246" t="s">
        <v>817</v>
      </c>
      <c r="C206" s="246">
        <v>263</v>
      </c>
      <c r="D206" s="246">
        <v>263</v>
      </c>
      <c r="E206" s="246">
        <f t="shared" si="53"/>
        <v>0</v>
      </c>
      <c r="F206" s="247">
        <v>9.5</v>
      </c>
      <c r="G206" s="246">
        <f t="shared" si="54"/>
        <v>0</v>
      </c>
      <c r="H206" s="246">
        <v>14973</v>
      </c>
      <c r="I206" s="246">
        <v>14973</v>
      </c>
      <c r="J206" s="246">
        <f t="shared" si="48"/>
        <v>0</v>
      </c>
      <c r="K206" s="246">
        <v>1</v>
      </c>
      <c r="L206" s="246">
        <f t="shared" si="49"/>
        <v>0</v>
      </c>
      <c r="M206" s="268">
        <v>1.03</v>
      </c>
      <c r="N206" s="269">
        <f t="shared" si="50"/>
        <v>0</v>
      </c>
      <c r="O206" s="246">
        <v>40</v>
      </c>
      <c r="P206" s="269">
        <f t="shared" si="52"/>
        <v>40</v>
      </c>
      <c r="Q206" s="246">
        <v>1</v>
      </c>
      <c r="R206" s="247">
        <f t="shared" si="51"/>
        <v>40</v>
      </c>
      <c r="S206" s="79"/>
    </row>
    <row r="207" spans="1:40" s="1" customFormat="1">
      <c r="A207" s="246" t="s">
        <v>822</v>
      </c>
      <c r="B207" s="246" t="s">
        <v>817</v>
      </c>
      <c r="C207" s="246">
        <v>23</v>
      </c>
      <c r="D207" s="246">
        <v>23</v>
      </c>
      <c r="E207" s="246">
        <f t="shared" si="53"/>
        <v>0</v>
      </c>
      <c r="F207" s="247">
        <v>9.5</v>
      </c>
      <c r="G207" s="246">
        <f t="shared" si="54"/>
        <v>0</v>
      </c>
      <c r="H207" s="246">
        <v>8946</v>
      </c>
      <c r="I207" s="246">
        <v>9000</v>
      </c>
      <c r="J207" s="246">
        <f t="shared" si="48"/>
        <v>54</v>
      </c>
      <c r="K207" s="246">
        <v>1</v>
      </c>
      <c r="L207" s="246">
        <f t="shared" si="49"/>
        <v>54</v>
      </c>
      <c r="M207" s="268">
        <v>1.03</v>
      </c>
      <c r="N207" s="269">
        <f t="shared" si="50"/>
        <v>55.62</v>
      </c>
      <c r="O207" s="246">
        <v>80</v>
      </c>
      <c r="P207" s="269">
        <f t="shared" si="52"/>
        <v>135.62</v>
      </c>
      <c r="Q207" s="246">
        <v>1</v>
      </c>
      <c r="R207" s="247">
        <f t="shared" si="51"/>
        <v>135.62</v>
      </c>
      <c r="S207" s="79"/>
    </row>
    <row r="208" spans="1:40" s="1" customFormat="1">
      <c r="A208" s="246" t="s">
        <v>823</v>
      </c>
      <c r="B208" s="246" t="s">
        <v>817</v>
      </c>
      <c r="C208" s="246">
        <v>123</v>
      </c>
      <c r="D208" s="246">
        <v>123</v>
      </c>
      <c r="E208" s="246">
        <f t="shared" si="53"/>
        <v>0</v>
      </c>
      <c r="F208" s="247">
        <v>9.5</v>
      </c>
      <c r="G208" s="246">
        <f t="shared" si="54"/>
        <v>0</v>
      </c>
      <c r="H208" s="246">
        <v>12986</v>
      </c>
      <c r="I208" s="246">
        <v>13420</v>
      </c>
      <c r="J208" s="246">
        <f t="shared" ref="J208:J214" si="55">I208-H208</f>
        <v>434</v>
      </c>
      <c r="K208" s="246">
        <v>1</v>
      </c>
      <c r="L208" s="246">
        <f t="shared" ref="L208:L214" si="56">J208*K208</f>
        <v>434</v>
      </c>
      <c r="M208" s="268">
        <v>1.03</v>
      </c>
      <c r="N208" s="269">
        <f t="shared" ref="N208:N214" si="57">L208*M208</f>
        <v>447.02</v>
      </c>
      <c r="O208" s="246">
        <v>40</v>
      </c>
      <c r="P208" s="269">
        <f t="shared" ref="P208:P214" si="58">G208+N208+O208</f>
        <v>487.02</v>
      </c>
      <c r="Q208" s="246">
        <v>1</v>
      </c>
      <c r="R208" s="247">
        <f t="shared" ref="R208:R214" si="59">P208*Q208</f>
        <v>487.02</v>
      </c>
      <c r="S208" s="79"/>
    </row>
    <row r="209" spans="1:40" s="1" customFormat="1">
      <c r="A209" s="246" t="s">
        <v>824</v>
      </c>
      <c r="B209" s="246" t="s">
        <v>817</v>
      </c>
      <c r="C209" s="246">
        <v>117</v>
      </c>
      <c r="D209" s="246">
        <v>117</v>
      </c>
      <c r="E209" s="246">
        <f t="shared" si="53"/>
        <v>0</v>
      </c>
      <c r="F209" s="247">
        <v>9.5</v>
      </c>
      <c r="G209" s="246">
        <f t="shared" si="54"/>
        <v>0</v>
      </c>
      <c r="H209" s="246">
        <v>23527</v>
      </c>
      <c r="I209" s="246">
        <v>23527</v>
      </c>
      <c r="J209" s="246">
        <f t="shared" si="55"/>
        <v>0</v>
      </c>
      <c r="K209" s="246">
        <v>1</v>
      </c>
      <c r="L209" s="246">
        <f t="shared" si="56"/>
        <v>0</v>
      </c>
      <c r="M209" s="268">
        <v>1.03</v>
      </c>
      <c r="N209" s="269">
        <f t="shared" si="57"/>
        <v>0</v>
      </c>
      <c r="O209" s="246">
        <v>20</v>
      </c>
      <c r="P209" s="269">
        <f t="shared" si="58"/>
        <v>20</v>
      </c>
      <c r="Q209" s="246">
        <v>1</v>
      </c>
      <c r="R209" s="247">
        <f t="shared" si="59"/>
        <v>20</v>
      </c>
      <c r="S209" s="79"/>
    </row>
    <row r="210" spans="1:40" s="1" customFormat="1">
      <c r="A210" s="246" t="s">
        <v>825</v>
      </c>
      <c r="B210" s="246" t="s">
        <v>817</v>
      </c>
      <c r="C210" s="246">
        <v>158</v>
      </c>
      <c r="D210" s="246">
        <v>159</v>
      </c>
      <c r="E210" s="246">
        <f t="shared" si="53"/>
        <v>1</v>
      </c>
      <c r="F210" s="247">
        <v>9.5</v>
      </c>
      <c r="G210" s="246">
        <f t="shared" si="54"/>
        <v>9.5</v>
      </c>
      <c r="H210" s="246">
        <v>36104</v>
      </c>
      <c r="I210" s="246">
        <v>36669</v>
      </c>
      <c r="J210" s="246">
        <f t="shared" si="55"/>
        <v>565</v>
      </c>
      <c r="K210" s="246">
        <v>1</v>
      </c>
      <c r="L210" s="246">
        <f t="shared" si="56"/>
        <v>565</v>
      </c>
      <c r="M210" s="268">
        <v>1.03</v>
      </c>
      <c r="N210" s="269">
        <f t="shared" si="57"/>
        <v>581.95000000000005</v>
      </c>
      <c r="O210" s="246">
        <v>80</v>
      </c>
      <c r="P210" s="269">
        <f t="shared" si="58"/>
        <v>671.45</v>
      </c>
      <c r="Q210" s="246">
        <v>1</v>
      </c>
      <c r="R210" s="247">
        <f t="shared" si="59"/>
        <v>671.45</v>
      </c>
      <c r="S210" s="79"/>
    </row>
    <row r="211" spans="1:40" s="1" customFormat="1">
      <c r="A211" s="246" t="s">
        <v>826</v>
      </c>
      <c r="B211" s="246" t="s">
        <v>817</v>
      </c>
      <c r="C211" s="246"/>
      <c r="D211" s="246"/>
      <c r="E211" s="246"/>
      <c r="F211" s="247"/>
      <c r="G211" s="246"/>
      <c r="H211" s="246">
        <v>14901</v>
      </c>
      <c r="I211" s="246">
        <v>14901</v>
      </c>
      <c r="J211" s="246">
        <f t="shared" si="55"/>
        <v>0</v>
      </c>
      <c r="K211" s="246">
        <v>1</v>
      </c>
      <c r="L211" s="246">
        <f t="shared" si="56"/>
        <v>0</v>
      </c>
      <c r="M211" s="268">
        <v>1.03</v>
      </c>
      <c r="N211" s="269">
        <f t="shared" si="57"/>
        <v>0</v>
      </c>
      <c r="O211" s="246">
        <v>40</v>
      </c>
      <c r="P211" s="269">
        <f t="shared" si="58"/>
        <v>40</v>
      </c>
      <c r="Q211" s="246">
        <v>1</v>
      </c>
      <c r="R211" s="247">
        <f t="shared" si="59"/>
        <v>40</v>
      </c>
      <c r="S211" s="79"/>
    </row>
    <row r="212" spans="1:40" s="1" customFormat="1">
      <c r="A212" s="246" t="s">
        <v>827</v>
      </c>
      <c r="B212" s="246" t="s">
        <v>817</v>
      </c>
      <c r="C212" s="246"/>
      <c r="D212" s="246"/>
      <c r="E212" s="246"/>
      <c r="F212" s="247"/>
      <c r="G212" s="246"/>
      <c r="H212" s="246">
        <v>5149</v>
      </c>
      <c r="I212" s="246">
        <v>5149</v>
      </c>
      <c r="J212" s="246">
        <f t="shared" si="55"/>
        <v>0</v>
      </c>
      <c r="K212" s="246">
        <v>1</v>
      </c>
      <c r="L212" s="246">
        <f t="shared" si="56"/>
        <v>0</v>
      </c>
      <c r="M212" s="268">
        <v>1.03</v>
      </c>
      <c r="N212" s="269">
        <f t="shared" si="57"/>
        <v>0</v>
      </c>
      <c r="O212" s="246">
        <v>30</v>
      </c>
      <c r="P212" s="269">
        <f t="shared" si="58"/>
        <v>30</v>
      </c>
      <c r="Q212" s="246">
        <v>1</v>
      </c>
      <c r="R212" s="247">
        <f t="shared" si="59"/>
        <v>30</v>
      </c>
      <c r="S212" s="79"/>
    </row>
    <row r="213" spans="1:40" s="1" customFormat="1">
      <c r="A213" s="246" t="s">
        <v>828</v>
      </c>
      <c r="B213" s="246" t="s">
        <v>817</v>
      </c>
      <c r="C213" s="246"/>
      <c r="D213" s="246"/>
      <c r="E213" s="246"/>
      <c r="F213" s="247"/>
      <c r="G213" s="246"/>
      <c r="H213" s="246">
        <v>54</v>
      </c>
      <c r="I213" s="246">
        <v>54</v>
      </c>
      <c r="J213" s="246">
        <f t="shared" si="55"/>
        <v>0</v>
      </c>
      <c r="K213" s="246">
        <v>40</v>
      </c>
      <c r="L213" s="246">
        <f t="shared" si="56"/>
        <v>0</v>
      </c>
      <c r="M213" s="268">
        <v>1.03</v>
      </c>
      <c r="N213" s="269">
        <f t="shared" si="57"/>
        <v>0</v>
      </c>
      <c r="O213" s="246"/>
      <c r="P213" s="269">
        <f t="shared" si="58"/>
        <v>0</v>
      </c>
      <c r="Q213" s="246">
        <v>1</v>
      </c>
      <c r="R213" s="247">
        <f t="shared" si="59"/>
        <v>0</v>
      </c>
      <c r="S213" s="79"/>
    </row>
    <row r="214" spans="1:40" s="1" customFormat="1" ht="15" customHeight="1">
      <c r="A214" s="246" t="s">
        <v>829</v>
      </c>
      <c r="B214" s="246" t="s">
        <v>817</v>
      </c>
      <c r="C214" s="246">
        <v>168</v>
      </c>
      <c r="D214" s="246">
        <v>168</v>
      </c>
      <c r="E214" s="246">
        <f>D214-C214</f>
        <v>0</v>
      </c>
      <c r="F214" s="247">
        <v>9.5</v>
      </c>
      <c r="G214" s="246">
        <f>E214*F214</f>
        <v>0</v>
      </c>
      <c r="H214" s="246">
        <v>109817</v>
      </c>
      <c r="I214" s="246">
        <v>111439</v>
      </c>
      <c r="J214" s="246">
        <f t="shared" si="55"/>
        <v>1622</v>
      </c>
      <c r="K214" s="246">
        <v>1</v>
      </c>
      <c r="L214" s="246">
        <f t="shared" si="56"/>
        <v>1622</v>
      </c>
      <c r="M214" s="268">
        <v>1.03</v>
      </c>
      <c r="N214" s="269">
        <f t="shared" si="57"/>
        <v>1670.66</v>
      </c>
      <c r="O214" s="246"/>
      <c r="P214" s="269">
        <f t="shared" si="58"/>
        <v>1670.66</v>
      </c>
      <c r="Q214" s="246">
        <v>1</v>
      </c>
      <c r="R214" s="247">
        <f t="shared" si="59"/>
        <v>1670.66</v>
      </c>
    </row>
    <row r="215" spans="1:40" s="1" customFormat="1">
      <c r="A215" s="248" t="s">
        <v>11</v>
      </c>
      <c r="B215" s="246"/>
      <c r="C215" s="249"/>
      <c r="D215" s="249"/>
      <c r="E215" s="249">
        <f>SUM(E202:E214)</f>
        <v>1</v>
      </c>
      <c r="F215" s="247">
        <v>9.5</v>
      </c>
      <c r="G215" s="249">
        <f>E215*F215</f>
        <v>9.5</v>
      </c>
      <c r="H215" s="249"/>
      <c r="I215" s="249"/>
      <c r="J215" s="249"/>
      <c r="K215" s="249"/>
      <c r="L215" s="249">
        <f>SUM(L202:L214)</f>
        <v>14049</v>
      </c>
      <c r="M215" s="270"/>
      <c r="N215" s="271">
        <f>SUM(N202:N214)</f>
        <v>14470.47</v>
      </c>
      <c r="O215" s="249">
        <f>SUM(O202:O214)</f>
        <v>490</v>
      </c>
      <c r="P215" s="271">
        <f>N215+O215</f>
        <v>14960.47</v>
      </c>
      <c r="Q215" s="249"/>
      <c r="R215" s="280">
        <f>P215+G215</f>
        <v>14969.97</v>
      </c>
    </row>
    <row r="216" spans="1:40" s="1" customFormat="1">
      <c r="A216" s="246" t="s">
        <v>830</v>
      </c>
      <c r="B216" s="246" t="s">
        <v>817</v>
      </c>
      <c r="C216" s="246">
        <v>137</v>
      </c>
      <c r="D216" s="246">
        <v>140</v>
      </c>
      <c r="E216" s="246">
        <f>D216-C216</f>
        <v>3</v>
      </c>
      <c r="F216" s="247">
        <v>9.5</v>
      </c>
      <c r="G216" s="246">
        <f>E216*F216</f>
        <v>28.5</v>
      </c>
      <c r="H216" s="246">
        <v>84588</v>
      </c>
      <c r="I216" s="246">
        <v>87482</v>
      </c>
      <c r="J216" s="246">
        <f>I216-H216</f>
        <v>2894</v>
      </c>
      <c r="K216" s="246">
        <v>1</v>
      </c>
      <c r="L216" s="246">
        <f>J216*K216</f>
        <v>2894</v>
      </c>
      <c r="M216" s="268">
        <v>1.03</v>
      </c>
      <c r="N216" s="269">
        <f>L216*M216</f>
        <v>2980.82</v>
      </c>
      <c r="O216" s="246">
        <v>40</v>
      </c>
      <c r="P216" s="269">
        <f>G216+N216+O216</f>
        <v>3049.32</v>
      </c>
      <c r="Q216" s="246">
        <v>1</v>
      </c>
      <c r="R216" s="247">
        <f>P216*Q216</f>
        <v>3049.32</v>
      </c>
    </row>
    <row r="217" spans="1:40" s="75" customFormat="1" ht="15.75" customHeight="1">
      <c r="A217" s="250" t="s">
        <v>473</v>
      </c>
      <c r="B217" s="250" t="s">
        <v>831</v>
      </c>
      <c r="C217" s="250"/>
      <c r="D217" s="250" t="s">
        <v>360</v>
      </c>
      <c r="E217" s="250" t="s">
        <v>832</v>
      </c>
      <c r="F217" s="251"/>
      <c r="G217" s="250"/>
      <c r="H217" s="250"/>
      <c r="I217" s="250"/>
      <c r="J217" s="250"/>
      <c r="K217" s="250"/>
      <c r="L217" s="250"/>
      <c r="M217" s="272"/>
      <c r="N217" s="273"/>
      <c r="O217" s="250"/>
      <c r="P217" s="273"/>
      <c r="Q217" s="250"/>
      <c r="R217" s="251">
        <v>43772.98</v>
      </c>
      <c r="S217" s="281" t="s">
        <v>833</v>
      </c>
      <c r="T217" s="282" t="s">
        <v>834</v>
      </c>
    </row>
    <row r="218" spans="1:40" s="83" customFormat="1">
      <c r="A218" s="252"/>
      <c r="B218" s="252"/>
      <c r="C218" s="252"/>
      <c r="D218" s="252"/>
      <c r="E218" s="252"/>
      <c r="F218" s="252"/>
      <c r="G218" s="252"/>
      <c r="H218" s="252"/>
      <c r="I218" s="252"/>
      <c r="J218" s="252"/>
      <c r="K218" s="252"/>
      <c r="L218" s="252"/>
      <c r="M218" s="252"/>
      <c r="N218" s="252"/>
      <c r="O218" s="252"/>
      <c r="P218" s="252"/>
      <c r="Q218" s="252"/>
      <c r="R218" s="252"/>
      <c r="S218" s="283"/>
      <c r="T218" s="283"/>
      <c r="U218" s="283"/>
      <c r="V218" s="283"/>
      <c r="W218" s="283"/>
      <c r="X218" s="283"/>
      <c r="Y218" s="283"/>
      <c r="Z218" s="283"/>
      <c r="AA218" s="283"/>
      <c r="AB218" s="283"/>
      <c r="AC218" s="283"/>
      <c r="AD218" s="283"/>
      <c r="AE218" s="283"/>
      <c r="AF218" s="283"/>
      <c r="AG218" s="283"/>
      <c r="AH218" s="283"/>
      <c r="AI218" s="283"/>
      <c r="AJ218" s="283"/>
      <c r="AK218" s="283"/>
      <c r="AL218" s="283"/>
      <c r="AM218" s="283"/>
      <c r="AN218" s="283"/>
    </row>
    <row r="219" spans="1:40">
      <c r="A219" s="253" t="s">
        <v>812</v>
      </c>
      <c r="B219" s="253"/>
      <c r="C219" s="253"/>
      <c r="D219" s="253"/>
      <c r="E219" s="253"/>
      <c r="F219" s="254"/>
      <c r="G219" s="253"/>
      <c r="H219" s="253"/>
      <c r="I219" s="253"/>
      <c r="J219" s="253"/>
      <c r="K219" s="253"/>
      <c r="L219" s="253"/>
      <c r="M219" s="253"/>
      <c r="N219" s="274"/>
      <c r="O219" s="253"/>
      <c r="P219" s="274"/>
      <c r="Q219" s="253"/>
      <c r="R219" s="254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</row>
    <row r="220" spans="1:40">
      <c r="A220" s="255" t="s">
        <v>12</v>
      </c>
      <c r="B220" s="255" t="s">
        <v>47</v>
      </c>
      <c r="C220" s="255" t="s">
        <v>13</v>
      </c>
      <c r="D220" s="255" t="s">
        <v>14</v>
      </c>
      <c r="E220" s="255" t="s">
        <v>15</v>
      </c>
      <c r="F220" s="256" t="s">
        <v>16</v>
      </c>
      <c r="G220" s="255" t="s">
        <v>17</v>
      </c>
      <c r="H220" s="255" t="s">
        <v>18</v>
      </c>
      <c r="I220" s="255" t="s">
        <v>19</v>
      </c>
      <c r="J220" s="255" t="s">
        <v>20</v>
      </c>
      <c r="K220" s="255" t="s">
        <v>21</v>
      </c>
      <c r="L220" s="255" t="s">
        <v>15</v>
      </c>
      <c r="M220" s="275" t="s">
        <v>813</v>
      </c>
      <c r="N220" s="276" t="s">
        <v>22</v>
      </c>
      <c r="O220" s="255" t="s">
        <v>23</v>
      </c>
      <c r="P220" s="276" t="s">
        <v>11</v>
      </c>
      <c r="Q220" s="255" t="s">
        <v>24</v>
      </c>
      <c r="R220" s="256" t="s">
        <v>25</v>
      </c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</row>
    <row r="221" spans="1:40">
      <c r="A221" s="257"/>
      <c r="B221" s="255"/>
      <c r="C221" s="258"/>
      <c r="D221" s="255"/>
      <c r="E221" s="255"/>
      <c r="F221" s="256"/>
      <c r="G221" s="255"/>
      <c r="H221" s="255"/>
      <c r="I221" s="255"/>
      <c r="J221" s="255"/>
      <c r="K221" s="255"/>
      <c r="L221" s="255"/>
      <c r="M221" s="275"/>
      <c r="N221" s="276"/>
      <c r="O221" s="255"/>
      <c r="P221" s="276"/>
      <c r="Q221" s="255"/>
      <c r="R221" s="256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</row>
    <row r="222" spans="1:40" s="1" customFormat="1">
      <c r="A222" s="35" t="s">
        <v>835</v>
      </c>
      <c r="B222" s="9" t="s">
        <v>836</v>
      </c>
      <c r="C222" s="259" t="s">
        <v>837</v>
      </c>
      <c r="D222" s="9"/>
      <c r="E222" s="9"/>
      <c r="F222" s="28"/>
      <c r="G222" s="9"/>
      <c r="H222" s="9">
        <v>52889</v>
      </c>
      <c r="I222" s="9">
        <v>53315</v>
      </c>
      <c r="J222" s="9">
        <f t="shared" ref="J222:J224" si="60">I222-H222</f>
        <v>426</v>
      </c>
      <c r="K222" s="9">
        <v>40</v>
      </c>
      <c r="L222" s="9">
        <f t="shared" ref="L222:L224" si="61">K222*J222</f>
        <v>17040</v>
      </c>
      <c r="M222" s="10">
        <v>1.03</v>
      </c>
      <c r="N222" s="11">
        <f t="shared" ref="N222:N224" si="62">M222*L222</f>
        <v>17551.2</v>
      </c>
      <c r="O222" s="9"/>
      <c r="P222" s="11">
        <f t="shared" ref="P222:P224" si="63">G222+N222+O222</f>
        <v>17551.2</v>
      </c>
      <c r="Q222" s="9">
        <v>1</v>
      </c>
      <c r="R222" s="28">
        <f t="shared" ref="R222:R224" si="64">P222*Q222</f>
        <v>17551.2</v>
      </c>
    </row>
    <row r="223" spans="1:40" s="1" customFormat="1">
      <c r="A223" s="35" t="s">
        <v>838</v>
      </c>
      <c r="B223" s="9" t="s">
        <v>836</v>
      </c>
      <c r="C223" s="9"/>
      <c r="D223" s="9"/>
      <c r="E223" s="9"/>
      <c r="F223" s="28"/>
      <c r="G223" s="9"/>
      <c r="H223" s="9">
        <v>7755</v>
      </c>
      <c r="I223" s="9">
        <v>7755</v>
      </c>
      <c r="J223" s="9">
        <f t="shared" si="60"/>
        <v>0</v>
      </c>
      <c r="K223" s="9">
        <v>50</v>
      </c>
      <c r="L223" s="9">
        <f t="shared" si="61"/>
        <v>0</v>
      </c>
      <c r="M223" s="10">
        <v>1.03</v>
      </c>
      <c r="N223" s="11">
        <f t="shared" si="62"/>
        <v>0</v>
      </c>
      <c r="O223" s="9"/>
      <c r="P223" s="11">
        <f t="shared" si="63"/>
        <v>0</v>
      </c>
      <c r="Q223" s="9">
        <v>1</v>
      </c>
      <c r="R223" s="28">
        <f t="shared" si="64"/>
        <v>0</v>
      </c>
    </row>
    <row r="224" spans="1:40" s="1" customFormat="1">
      <c r="A224" s="9" t="s">
        <v>839</v>
      </c>
      <c r="B224" s="9" t="s">
        <v>836</v>
      </c>
      <c r="C224" s="9"/>
      <c r="D224" s="9"/>
      <c r="E224" s="9"/>
      <c r="F224" s="28"/>
      <c r="G224" s="9"/>
      <c r="H224" s="9">
        <v>1201</v>
      </c>
      <c r="I224" s="9">
        <v>1207</v>
      </c>
      <c r="J224" s="9">
        <f t="shared" si="60"/>
        <v>6</v>
      </c>
      <c r="K224" s="9">
        <v>50</v>
      </c>
      <c r="L224" s="9">
        <f t="shared" si="61"/>
        <v>300</v>
      </c>
      <c r="M224" s="10">
        <v>1.03</v>
      </c>
      <c r="N224" s="11">
        <f t="shared" si="62"/>
        <v>309</v>
      </c>
      <c r="O224" s="9"/>
      <c r="P224" s="11">
        <f t="shared" si="63"/>
        <v>309</v>
      </c>
      <c r="Q224" s="9">
        <v>1</v>
      </c>
      <c r="R224" s="28">
        <f t="shared" si="64"/>
        <v>309</v>
      </c>
    </row>
    <row r="225" spans="1:43" s="1" customFormat="1">
      <c r="A225" s="9" t="s">
        <v>840</v>
      </c>
      <c r="B225" s="9" t="s">
        <v>836</v>
      </c>
      <c r="C225" s="9"/>
      <c r="D225" s="9"/>
      <c r="E225" s="9"/>
      <c r="F225" s="28"/>
      <c r="G225" s="9"/>
      <c r="H225" s="9">
        <v>6564</v>
      </c>
      <c r="I225" s="9">
        <v>6564</v>
      </c>
      <c r="J225" s="9">
        <f t="shared" ref="J225:J230" si="65">I225-H225</f>
        <v>0</v>
      </c>
      <c r="K225" s="9">
        <v>50</v>
      </c>
      <c r="L225" s="9">
        <f t="shared" ref="L225:L230" si="66">K225*J225</f>
        <v>0</v>
      </c>
      <c r="M225" s="10">
        <v>1.03</v>
      </c>
      <c r="N225" s="11">
        <f t="shared" ref="N225:N231" si="67">M225*L225</f>
        <v>0</v>
      </c>
      <c r="O225" s="9"/>
      <c r="P225" s="11">
        <f t="shared" ref="P225:P230" si="68">G225+N225+O225</f>
        <v>0</v>
      </c>
      <c r="Q225" s="9">
        <v>1</v>
      </c>
      <c r="R225" s="28">
        <f t="shared" ref="R225:R231" si="69">P225*Q225</f>
        <v>0</v>
      </c>
    </row>
    <row r="226" spans="1:43" s="1" customFormat="1">
      <c r="A226" s="35" t="s">
        <v>841</v>
      </c>
      <c r="B226" s="9" t="s">
        <v>836</v>
      </c>
      <c r="C226" s="259"/>
      <c r="D226" s="9"/>
      <c r="E226" s="9"/>
      <c r="F226" s="28"/>
      <c r="G226" s="9"/>
      <c r="H226" s="9">
        <v>10338</v>
      </c>
      <c r="I226" s="9">
        <v>10338</v>
      </c>
      <c r="J226" s="9">
        <f t="shared" si="65"/>
        <v>0</v>
      </c>
      <c r="K226" s="9">
        <v>100</v>
      </c>
      <c r="L226" s="9">
        <f t="shared" si="66"/>
        <v>0</v>
      </c>
      <c r="M226" s="10">
        <v>1.03</v>
      </c>
      <c r="N226" s="11">
        <f t="shared" si="67"/>
        <v>0</v>
      </c>
      <c r="O226" s="9"/>
      <c r="P226" s="11">
        <f t="shared" si="68"/>
        <v>0</v>
      </c>
      <c r="Q226" s="9">
        <v>1</v>
      </c>
      <c r="R226" s="28">
        <f t="shared" si="69"/>
        <v>0</v>
      </c>
    </row>
    <row r="227" spans="1:43" s="1" customFormat="1">
      <c r="A227" s="35" t="s">
        <v>842</v>
      </c>
      <c r="B227" s="9" t="s">
        <v>836</v>
      </c>
      <c r="C227" s="9">
        <v>88</v>
      </c>
      <c r="D227" s="9">
        <v>88</v>
      </c>
      <c r="E227" s="9">
        <f>SUM(D227-C227)</f>
        <v>0</v>
      </c>
      <c r="F227" s="28">
        <v>9.5</v>
      </c>
      <c r="G227" s="9">
        <f>E227*F227</f>
        <v>0</v>
      </c>
      <c r="H227" s="9">
        <v>63399</v>
      </c>
      <c r="I227" s="9">
        <v>65700</v>
      </c>
      <c r="J227" s="9">
        <f t="shared" si="65"/>
        <v>2301</v>
      </c>
      <c r="K227" s="9">
        <v>1</v>
      </c>
      <c r="L227" s="9">
        <f t="shared" si="66"/>
        <v>2301</v>
      </c>
      <c r="M227" s="10">
        <v>1.03</v>
      </c>
      <c r="N227" s="11">
        <f t="shared" si="67"/>
        <v>2370.0300000000002</v>
      </c>
      <c r="O227" s="9">
        <v>80</v>
      </c>
      <c r="P227" s="11">
        <f t="shared" si="68"/>
        <v>2450.0300000000002</v>
      </c>
      <c r="Q227" s="9">
        <v>1</v>
      </c>
      <c r="R227" s="28">
        <f t="shared" si="69"/>
        <v>2450.0300000000002</v>
      </c>
    </row>
    <row r="228" spans="1:43" s="1" customFormat="1">
      <c r="A228" s="35" t="s">
        <v>843</v>
      </c>
      <c r="B228" s="9" t="s">
        <v>836</v>
      </c>
      <c r="C228" s="9">
        <v>284</v>
      </c>
      <c r="D228" s="9">
        <v>289</v>
      </c>
      <c r="E228" s="9">
        <f>SUM(D228-C228)</f>
        <v>5</v>
      </c>
      <c r="F228" s="28">
        <v>9.5</v>
      </c>
      <c r="G228" s="9">
        <f>E228*F228</f>
        <v>47.5</v>
      </c>
      <c r="H228" s="9">
        <v>11002</v>
      </c>
      <c r="I228" s="9">
        <v>12380</v>
      </c>
      <c r="J228" s="9">
        <f t="shared" si="65"/>
        <v>1378</v>
      </c>
      <c r="K228" s="9">
        <v>1</v>
      </c>
      <c r="L228" s="9">
        <f t="shared" si="66"/>
        <v>1378</v>
      </c>
      <c r="M228" s="10">
        <v>1.03</v>
      </c>
      <c r="N228" s="11">
        <f t="shared" si="67"/>
        <v>1419.34</v>
      </c>
      <c r="O228" s="9">
        <v>80</v>
      </c>
      <c r="P228" s="11">
        <f t="shared" si="68"/>
        <v>1546.84</v>
      </c>
      <c r="Q228" s="9">
        <v>1</v>
      </c>
      <c r="R228" s="28">
        <f t="shared" si="69"/>
        <v>1546.84</v>
      </c>
    </row>
    <row r="229" spans="1:43" s="1" customFormat="1">
      <c r="A229" s="35" t="s">
        <v>844</v>
      </c>
      <c r="B229" s="9" t="s">
        <v>836</v>
      </c>
      <c r="C229" s="9"/>
      <c r="D229" s="9"/>
      <c r="E229" s="9"/>
      <c r="F229" s="28">
        <v>9.5</v>
      </c>
      <c r="G229" s="9"/>
      <c r="H229" s="9">
        <v>21315</v>
      </c>
      <c r="I229" s="9">
        <v>21364</v>
      </c>
      <c r="J229" s="9">
        <f t="shared" si="65"/>
        <v>49</v>
      </c>
      <c r="K229" s="9">
        <v>1</v>
      </c>
      <c r="L229" s="9">
        <f t="shared" si="66"/>
        <v>49</v>
      </c>
      <c r="M229" s="10">
        <v>1.03</v>
      </c>
      <c r="N229" s="11">
        <f t="shared" si="67"/>
        <v>50.47</v>
      </c>
      <c r="O229" s="9">
        <v>40</v>
      </c>
      <c r="P229" s="11">
        <f t="shared" si="68"/>
        <v>90.47</v>
      </c>
      <c r="Q229" s="9">
        <v>1</v>
      </c>
      <c r="R229" s="28">
        <f t="shared" si="69"/>
        <v>90.47</v>
      </c>
    </row>
    <row r="230" spans="1:43" s="1" customFormat="1">
      <c r="A230" s="35" t="s">
        <v>845</v>
      </c>
      <c r="B230" s="9" t="s">
        <v>836</v>
      </c>
      <c r="C230" s="259"/>
      <c r="D230" s="9"/>
      <c r="E230" s="9"/>
      <c r="F230" s="28">
        <v>9.5</v>
      </c>
      <c r="G230" s="9"/>
      <c r="H230" s="9">
        <v>8659</v>
      </c>
      <c r="I230" s="9">
        <v>8929</v>
      </c>
      <c r="J230" s="9">
        <f t="shared" si="65"/>
        <v>270</v>
      </c>
      <c r="K230" s="9">
        <v>1</v>
      </c>
      <c r="L230" s="9">
        <f t="shared" si="66"/>
        <v>270</v>
      </c>
      <c r="M230" s="10">
        <v>1.03</v>
      </c>
      <c r="N230" s="11">
        <f t="shared" si="67"/>
        <v>278.10000000000002</v>
      </c>
      <c r="O230" s="9">
        <v>40</v>
      </c>
      <c r="P230" s="11">
        <f t="shared" si="68"/>
        <v>318.10000000000002</v>
      </c>
      <c r="Q230" s="9">
        <v>1</v>
      </c>
      <c r="R230" s="28">
        <f t="shared" si="69"/>
        <v>318.10000000000002</v>
      </c>
    </row>
    <row r="231" spans="1:43" s="1" customFormat="1">
      <c r="A231" s="35" t="s">
        <v>11</v>
      </c>
      <c r="B231" s="9" t="s">
        <v>836</v>
      </c>
      <c r="C231" s="259"/>
      <c r="D231" s="9"/>
      <c r="E231" s="9">
        <f>SUM(E222:E229)</f>
        <v>5</v>
      </c>
      <c r="F231" s="28">
        <v>9.5</v>
      </c>
      <c r="G231" s="9">
        <f>E231*F231</f>
        <v>47.5</v>
      </c>
      <c r="H231" s="9"/>
      <c r="I231" s="9"/>
      <c r="J231" s="9"/>
      <c r="K231" s="9"/>
      <c r="L231" s="9">
        <f>SUM(L222:L230)</f>
        <v>21338</v>
      </c>
      <c r="M231" s="10">
        <v>1.03</v>
      </c>
      <c r="N231" s="11">
        <f t="shared" si="67"/>
        <v>21978.14</v>
      </c>
      <c r="O231" s="9">
        <f>SUM(O222:O230)</f>
        <v>240</v>
      </c>
      <c r="P231" s="11">
        <f>N231+O231+G231</f>
        <v>22265.64</v>
      </c>
      <c r="Q231" s="9">
        <v>1</v>
      </c>
      <c r="R231" s="28">
        <f t="shared" si="69"/>
        <v>22265.64</v>
      </c>
    </row>
    <row r="232" spans="1:43" s="1" customFormat="1">
      <c r="A232" s="35"/>
      <c r="B232" s="9"/>
      <c r="C232" s="9"/>
      <c r="D232" s="9"/>
      <c r="E232" s="9"/>
      <c r="F232" s="28"/>
      <c r="G232" s="9"/>
      <c r="H232" s="9"/>
      <c r="I232" s="9"/>
      <c r="J232" s="9"/>
      <c r="K232" s="9"/>
      <c r="L232" s="9"/>
      <c r="M232" s="10"/>
      <c r="N232" s="11"/>
      <c r="O232" s="9"/>
      <c r="P232" s="11"/>
      <c r="Q232" s="9"/>
      <c r="R232" s="28"/>
    </row>
    <row r="233" spans="1:43" s="1" customFormat="1">
      <c r="A233" s="35"/>
      <c r="B233" s="9"/>
      <c r="C233" s="9"/>
      <c r="D233" s="9"/>
      <c r="E233" s="9"/>
      <c r="F233" s="28"/>
      <c r="G233" s="9"/>
      <c r="H233" s="9"/>
      <c r="I233" s="9"/>
      <c r="J233" s="9"/>
      <c r="K233" s="9"/>
      <c r="L233" s="9"/>
      <c r="M233" s="10"/>
      <c r="N233" s="11"/>
      <c r="O233" s="9"/>
      <c r="P233" s="11"/>
      <c r="Q233" s="9"/>
      <c r="R233" s="28"/>
    </row>
    <row r="234" spans="1:43" s="75" customFormat="1">
      <c r="A234" s="143" t="s">
        <v>587</v>
      </c>
      <c r="B234" s="139"/>
      <c r="C234" s="61" t="s">
        <v>127</v>
      </c>
      <c r="D234" s="139"/>
      <c r="E234" s="139"/>
      <c r="F234" s="141"/>
      <c r="G234" s="139"/>
      <c r="H234" s="139"/>
      <c r="I234" s="139"/>
      <c r="J234" s="139"/>
      <c r="K234" s="139"/>
      <c r="L234" s="139"/>
      <c r="M234" s="172"/>
      <c r="N234" s="173"/>
      <c r="O234" s="139"/>
      <c r="P234" s="173"/>
      <c r="Q234" s="139"/>
      <c r="R234" s="140">
        <v>648872.68999999994</v>
      </c>
    </row>
    <row r="235" spans="1:43" s="75" customFormat="1">
      <c r="A235" s="143" t="s">
        <v>846</v>
      </c>
      <c r="B235" s="139"/>
      <c r="C235" s="61" t="s">
        <v>103</v>
      </c>
      <c r="D235" s="139"/>
      <c r="E235" s="139"/>
      <c r="F235" s="141"/>
      <c r="G235" s="139"/>
      <c r="H235" s="139"/>
      <c r="I235" s="139"/>
      <c r="J235" s="139"/>
      <c r="K235" s="139"/>
      <c r="L235" s="139"/>
      <c r="M235" s="172"/>
      <c r="N235" s="173"/>
      <c r="O235" s="139"/>
      <c r="P235" s="173"/>
      <c r="Q235" s="139"/>
      <c r="R235" s="284">
        <f>R234-R231</f>
        <v>626607.05000000005</v>
      </c>
    </row>
    <row r="237" spans="1:43">
      <c r="A237" s="3" t="s">
        <v>12</v>
      </c>
      <c r="B237" s="3"/>
      <c r="C237" s="3" t="s">
        <v>13</v>
      </c>
      <c r="D237" s="3" t="s">
        <v>14</v>
      </c>
      <c r="E237" s="3" t="s">
        <v>15</v>
      </c>
      <c r="F237" s="145" t="s">
        <v>16</v>
      </c>
      <c r="G237" s="3" t="s">
        <v>847</v>
      </c>
      <c r="H237" s="3" t="s">
        <v>18</v>
      </c>
      <c r="I237" s="3" t="s">
        <v>19</v>
      </c>
      <c r="J237" s="3" t="s">
        <v>20</v>
      </c>
      <c r="K237" s="3" t="s">
        <v>21</v>
      </c>
      <c r="L237" s="3" t="s">
        <v>15</v>
      </c>
      <c r="M237" s="4">
        <v>1.03</v>
      </c>
      <c r="N237" s="5" t="s">
        <v>22</v>
      </c>
      <c r="O237" s="3" t="s">
        <v>23</v>
      </c>
      <c r="P237" s="5" t="s">
        <v>11</v>
      </c>
      <c r="Q237" s="3" t="s">
        <v>24</v>
      </c>
      <c r="R237" s="285" t="s">
        <v>25</v>
      </c>
      <c r="S237" s="285"/>
      <c r="T237" s="285"/>
      <c r="U237" s="97" t="s">
        <v>273</v>
      </c>
      <c r="V237" s="286"/>
      <c r="W237" s="97"/>
      <c r="X237" s="97"/>
      <c r="Y237" s="97"/>
      <c r="Z237" s="98"/>
      <c r="AA237" s="97"/>
      <c r="AB237" s="97"/>
      <c r="AC237" s="97"/>
      <c r="AD237" s="97"/>
      <c r="AE237" s="97"/>
      <c r="AF237" s="97"/>
      <c r="AG237" s="120"/>
      <c r="AH237" s="121"/>
      <c r="AI237" s="97"/>
      <c r="AJ237" s="121"/>
      <c r="AK237" s="294"/>
      <c r="AL237" s="96"/>
      <c r="AM237" s="36"/>
      <c r="AN237" s="36"/>
      <c r="AO237" s="36"/>
      <c r="AP237" s="36"/>
      <c r="AQ237" s="36"/>
    </row>
    <row r="238" spans="1:43" s="17" customFormat="1">
      <c r="A238" s="260" t="s">
        <v>848</v>
      </c>
      <c r="B238" s="100">
        <v>4530</v>
      </c>
      <c r="C238" s="100" t="s">
        <v>849</v>
      </c>
      <c r="D238" s="100"/>
      <c r="E238" s="100"/>
      <c r="F238" s="261"/>
      <c r="G238" s="100"/>
      <c r="H238" s="100"/>
      <c r="I238" s="100"/>
      <c r="J238" s="100"/>
      <c r="K238" s="100"/>
      <c r="L238" s="100"/>
      <c r="M238" s="122"/>
      <c r="N238" s="123"/>
      <c r="O238" s="100"/>
      <c r="P238" s="123"/>
      <c r="Q238" s="100"/>
      <c r="R238" s="287"/>
      <c r="S238" s="288"/>
      <c r="T238" s="288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</row>
    <row r="239" spans="1:43" s="1" customFormat="1">
      <c r="A239" s="9" t="s">
        <v>280</v>
      </c>
      <c r="B239" s="27" t="s">
        <v>850</v>
      </c>
      <c r="C239" s="9"/>
      <c r="D239" s="9"/>
      <c r="E239" s="9"/>
      <c r="F239" s="29"/>
      <c r="G239" s="9"/>
      <c r="H239" s="9">
        <v>12870</v>
      </c>
      <c r="I239" s="9">
        <v>14229</v>
      </c>
      <c r="J239" s="9">
        <f t="shared" ref="J239:J243" si="70">I239-H239</f>
        <v>1359</v>
      </c>
      <c r="K239" s="9">
        <v>1</v>
      </c>
      <c r="L239" s="9">
        <f t="shared" ref="L239:L243" si="71">K239*J239</f>
        <v>1359</v>
      </c>
      <c r="M239" s="10">
        <v>1.03</v>
      </c>
      <c r="N239" s="11">
        <f t="shared" ref="N239:N243" si="72">M239*L239</f>
        <v>1399.77</v>
      </c>
      <c r="O239" s="9"/>
      <c r="P239" s="11">
        <f t="shared" ref="P239:P245" si="73">G239+N239+O239</f>
        <v>1399.77</v>
      </c>
      <c r="Q239" s="9">
        <v>0.33333332999999998</v>
      </c>
      <c r="R239" s="28">
        <f t="shared" ref="R239:R243" si="74">P239*Q239</f>
        <v>466.58999533410002</v>
      </c>
      <c r="S239" s="289"/>
      <c r="T239" s="289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</row>
    <row r="240" spans="1:43" s="1" customFormat="1">
      <c r="A240" s="9" t="s">
        <v>282</v>
      </c>
      <c r="B240" s="27" t="s">
        <v>850</v>
      </c>
      <c r="C240" s="9"/>
      <c r="D240" s="9"/>
      <c r="E240" s="9"/>
      <c r="F240" s="29"/>
      <c r="G240" s="9"/>
      <c r="H240" s="9">
        <v>15589</v>
      </c>
      <c r="I240" s="9">
        <v>15961</v>
      </c>
      <c r="J240" s="9">
        <f t="shared" si="70"/>
        <v>372</v>
      </c>
      <c r="K240" s="9">
        <v>1</v>
      </c>
      <c r="L240" s="9">
        <f t="shared" si="71"/>
        <v>372</v>
      </c>
      <c r="M240" s="10">
        <v>1.03</v>
      </c>
      <c r="N240" s="11">
        <f t="shared" si="72"/>
        <v>383.16</v>
      </c>
      <c r="O240" s="9"/>
      <c r="P240" s="11">
        <f t="shared" si="73"/>
        <v>383.16</v>
      </c>
      <c r="Q240" s="9">
        <v>0.5</v>
      </c>
      <c r="R240" s="28">
        <f t="shared" si="74"/>
        <v>191.58</v>
      </c>
      <c r="S240" s="289"/>
      <c r="T240" s="289"/>
      <c r="U240" s="36"/>
      <c r="V240" s="36"/>
      <c r="W240" s="36"/>
      <c r="X240" s="130"/>
      <c r="Y240" s="130"/>
      <c r="Z240" s="130"/>
      <c r="AA240" s="130"/>
      <c r="AB240" s="130"/>
      <c r="AC240" s="130"/>
      <c r="AD240" s="130"/>
      <c r="AE240" s="36"/>
      <c r="AF240" s="36"/>
      <c r="AG240" s="36"/>
      <c r="AH240" s="36"/>
      <c r="AI240" s="36"/>
      <c r="AJ240" s="36"/>
      <c r="AK240" s="36"/>
      <c r="AL240" s="36"/>
    </row>
    <row r="241" spans="1:38" s="1" customFormat="1">
      <c r="A241" s="9" t="s">
        <v>851</v>
      </c>
      <c r="B241" s="27" t="s">
        <v>850</v>
      </c>
      <c r="C241" s="9"/>
      <c r="D241" s="9"/>
      <c r="E241" s="9"/>
      <c r="F241" s="29"/>
      <c r="G241" s="9"/>
      <c r="H241" s="9">
        <v>8817</v>
      </c>
      <c r="I241" s="9">
        <v>9002</v>
      </c>
      <c r="J241" s="9">
        <f t="shared" si="70"/>
        <v>185</v>
      </c>
      <c r="K241" s="9">
        <v>1</v>
      </c>
      <c r="L241" s="9">
        <f t="shared" si="71"/>
        <v>185</v>
      </c>
      <c r="M241" s="10">
        <v>1.03</v>
      </c>
      <c r="N241" s="11">
        <f t="shared" si="72"/>
        <v>190.55</v>
      </c>
      <c r="O241" s="9"/>
      <c r="P241" s="11">
        <f t="shared" si="73"/>
        <v>190.55</v>
      </c>
      <c r="Q241" s="9">
        <v>1</v>
      </c>
      <c r="R241" s="28">
        <f t="shared" si="74"/>
        <v>190.55</v>
      </c>
      <c r="S241" s="289"/>
      <c r="T241" s="289"/>
      <c r="U241" s="36"/>
      <c r="V241" s="36"/>
      <c r="W241" s="36"/>
      <c r="X241" s="290"/>
      <c r="Y241" s="290"/>
      <c r="Z241" s="290" t="s">
        <v>852</v>
      </c>
      <c r="AA241" s="290"/>
      <c r="AB241" s="290" t="s">
        <v>853</v>
      </c>
      <c r="AC241" s="290" t="s">
        <v>854</v>
      </c>
      <c r="AD241" s="290" t="s">
        <v>855</v>
      </c>
      <c r="AE241" s="292"/>
      <c r="AF241" s="36"/>
      <c r="AG241" s="36"/>
      <c r="AH241" s="36"/>
      <c r="AI241" s="36"/>
      <c r="AJ241" s="36"/>
      <c r="AK241" s="36"/>
      <c r="AL241" s="36"/>
    </row>
    <row r="242" spans="1:38" s="1" customFormat="1">
      <c r="A242" s="9" t="s">
        <v>856</v>
      </c>
      <c r="B242" s="27" t="s">
        <v>850</v>
      </c>
      <c r="C242" s="9"/>
      <c r="D242" s="9"/>
      <c r="E242" s="9"/>
      <c r="F242" s="29"/>
      <c r="G242" s="9"/>
      <c r="H242" s="9">
        <v>34053</v>
      </c>
      <c r="I242" s="9">
        <v>35180</v>
      </c>
      <c r="J242" s="9">
        <f t="shared" si="70"/>
        <v>1127</v>
      </c>
      <c r="K242" s="9">
        <v>1</v>
      </c>
      <c r="L242" s="9">
        <f t="shared" si="71"/>
        <v>1127</v>
      </c>
      <c r="M242" s="10">
        <v>1.03</v>
      </c>
      <c r="N242" s="11">
        <f t="shared" si="72"/>
        <v>1160.81</v>
      </c>
      <c r="O242" s="9"/>
      <c r="P242" s="11">
        <f t="shared" si="73"/>
        <v>1160.81</v>
      </c>
      <c r="Q242" s="9">
        <v>1</v>
      </c>
      <c r="R242" s="28">
        <f t="shared" si="74"/>
        <v>1160.81</v>
      </c>
      <c r="S242" s="289"/>
      <c r="T242" s="289"/>
      <c r="U242" s="36"/>
      <c r="V242" s="36"/>
      <c r="W242" s="36"/>
      <c r="X242" s="36"/>
      <c r="Y242" s="290" t="s">
        <v>253</v>
      </c>
      <c r="Z242" s="290">
        <v>59049.9</v>
      </c>
      <c r="AA242" s="290"/>
      <c r="AB242" s="293">
        <v>149978.29999999999</v>
      </c>
      <c r="AC242" s="290"/>
      <c r="AD242" s="290">
        <f>AB242-Z242</f>
        <v>90928.4</v>
      </c>
      <c r="AE242" s="292"/>
      <c r="AF242" s="36"/>
      <c r="AG242" s="36"/>
      <c r="AH242" s="36"/>
      <c r="AI242" s="36"/>
      <c r="AJ242" s="36"/>
      <c r="AK242" s="36"/>
      <c r="AL242" s="36"/>
    </row>
    <row r="243" spans="1:38" s="1" customFormat="1">
      <c r="A243" s="9" t="s">
        <v>467</v>
      </c>
      <c r="B243" s="27" t="s">
        <v>850</v>
      </c>
      <c r="C243" s="9"/>
      <c r="D243" s="9"/>
      <c r="E243" s="9"/>
      <c r="F243" s="29"/>
      <c r="G243" s="9"/>
      <c r="H243" s="9">
        <v>21601</v>
      </c>
      <c r="I243" s="9">
        <v>21984</v>
      </c>
      <c r="J243" s="9">
        <f t="shared" si="70"/>
        <v>383</v>
      </c>
      <c r="K243" s="9">
        <v>40</v>
      </c>
      <c r="L243" s="9">
        <f t="shared" si="71"/>
        <v>15320</v>
      </c>
      <c r="M243" s="10">
        <v>1.03</v>
      </c>
      <c r="N243" s="11">
        <f t="shared" si="72"/>
        <v>15779.6</v>
      </c>
      <c r="O243" s="9"/>
      <c r="P243" s="11">
        <f t="shared" si="73"/>
        <v>15779.6</v>
      </c>
      <c r="Q243" s="9">
        <v>0.5</v>
      </c>
      <c r="R243" s="28">
        <f t="shared" si="74"/>
        <v>7889.8</v>
      </c>
      <c r="S243" s="289"/>
      <c r="T243" s="289"/>
      <c r="U243" s="36"/>
      <c r="V243" s="36"/>
      <c r="W243" s="36"/>
      <c r="X243" s="36"/>
      <c r="Y243" s="290" t="s">
        <v>258</v>
      </c>
      <c r="Z243" s="290">
        <v>656882.5</v>
      </c>
      <c r="AA243" s="290"/>
      <c r="AB243" s="290">
        <v>793905.46</v>
      </c>
      <c r="AC243" s="290">
        <v>137022.96</v>
      </c>
      <c r="AD243" s="290">
        <v>557518.53</v>
      </c>
      <c r="AE243" s="292"/>
      <c r="AF243" s="36"/>
      <c r="AG243" s="36"/>
      <c r="AH243" s="36"/>
      <c r="AI243" s="36"/>
      <c r="AJ243" s="36"/>
      <c r="AK243" s="36"/>
      <c r="AL243" s="36"/>
    </row>
    <row r="244" spans="1:38" s="1" customFormat="1">
      <c r="A244" s="9" t="s">
        <v>11</v>
      </c>
      <c r="B244" s="27" t="s">
        <v>850</v>
      </c>
      <c r="C244" s="9"/>
      <c r="D244" s="9"/>
      <c r="E244" s="9"/>
      <c r="F244" s="29"/>
      <c r="G244" s="9"/>
      <c r="H244" s="9"/>
      <c r="I244" s="9"/>
      <c r="J244" s="9"/>
      <c r="K244" s="9"/>
      <c r="L244" s="9">
        <f>SUM(L239:L243)</f>
        <v>18363</v>
      </c>
      <c r="M244" s="10">
        <v>1.03</v>
      </c>
      <c r="N244" s="11">
        <f>L244*M244</f>
        <v>18913.89</v>
      </c>
      <c r="O244" s="9"/>
      <c r="P244" s="11">
        <f t="shared" si="73"/>
        <v>18913.89</v>
      </c>
      <c r="Q244" s="9"/>
      <c r="R244" s="28">
        <f>SUM(R239:R243)</f>
        <v>9899.3299953340993</v>
      </c>
      <c r="S244" s="289"/>
      <c r="T244" s="289"/>
      <c r="U244" s="36"/>
      <c r="V244" s="36"/>
      <c r="W244" s="36"/>
      <c r="X244" s="291"/>
      <c r="Y244" s="291"/>
      <c r="Z244" s="291"/>
      <c r="AA244" s="291"/>
      <c r="AB244" s="291"/>
      <c r="AC244" s="291"/>
      <c r="AD244" s="291"/>
      <c r="AE244" s="36"/>
      <c r="AF244" s="36"/>
      <c r="AG244" s="36"/>
      <c r="AH244" s="36"/>
      <c r="AI244" s="36"/>
      <c r="AJ244" s="36"/>
      <c r="AK244" s="36"/>
      <c r="AL244" s="36"/>
    </row>
    <row r="245" spans="1:38" s="1" customFormat="1">
      <c r="A245" s="9" t="s">
        <v>286</v>
      </c>
      <c r="B245" s="27" t="s">
        <v>850</v>
      </c>
      <c r="C245" s="9"/>
      <c r="D245" s="9"/>
      <c r="E245" s="9"/>
      <c r="F245" s="29"/>
      <c r="G245" s="9"/>
      <c r="H245" s="9"/>
      <c r="I245" s="9"/>
      <c r="J245" s="9"/>
      <c r="K245" s="9"/>
      <c r="L245" s="277">
        <f>R244/M245</f>
        <v>9610.9999954699997</v>
      </c>
      <c r="M245" s="10">
        <v>1.03</v>
      </c>
      <c r="N245" s="11">
        <f>L245*M245</f>
        <v>9899.3299953340993</v>
      </c>
      <c r="O245" s="9"/>
      <c r="P245" s="11">
        <f t="shared" si="73"/>
        <v>9899.3299953340993</v>
      </c>
      <c r="Q245" s="9"/>
      <c r="R245" s="28"/>
      <c r="S245" s="289"/>
      <c r="T245" s="289"/>
      <c r="U245" s="36"/>
      <c r="V245" s="36"/>
      <c r="W245" s="36"/>
      <c r="X245" s="130"/>
      <c r="Y245" s="130"/>
      <c r="Z245" s="130"/>
      <c r="AA245" s="130"/>
      <c r="AB245" s="130"/>
      <c r="AC245" s="130"/>
      <c r="AD245" s="130"/>
      <c r="AE245" s="36"/>
      <c r="AF245" s="36"/>
      <c r="AG245" s="36"/>
      <c r="AH245" s="36"/>
      <c r="AI245" s="36"/>
      <c r="AJ245" s="36"/>
      <c r="AK245" s="36"/>
      <c r="AL245" s="36"/>
    </row>
  </sheetData>
  <mergeCells count="3">
    <mergeCell ref="A1:R1"/>
    <mergeCell ref="A69:R69"/>
    <mergeCell ref="A80:R80"/>
  </mergeCells>
  <phoneticPr fontId="38" type="noConversion"/>
  <pageMargins left="0.2" right="0.2" top="0.8" bottom="0.8" header="0.2" footer="0.19"/>
  <pageSetup paperSize="9" orientation="landscape" horizontalDpi="200" verticalDpi="300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0000"/>
  </sheetPr>
  <dimension ref="A1:MY84"/>
  <sheetViews>
    <sheetView topLeftCell="A58" workbookViewId="0">
      <selection sqref="A1:R1"/>
    </sheetView>
  </sheetViews>
  <sheetFormatPr defaultColWidth="9" defaultRowHeight="15.6"/>
  <cols>
    <col min="1" max="1" width="9.59765625" style="2" customWidth="1"/>
    <col min="2" max="2" width="6.8984375" style="2" customWidth="1"/>
    <col min="3" max="3" width="11.19921875" style="2" customWidth="1"/>
    <col min="4" max="4" width="8.8984375" style="2" customWidth="1"/>
    <col min="5" max="5" width="10.3984375" style="2" customWidth="1"/>
    <col min="6" max="6" width="10.8984375" style="2" customWidth="1"/>
    <col min="7" max="7" width="12.19921875" style="2" customWidth="1"/>
    <col min="8" max="8" width="6" style="2" customWidth="1"/>
    <col min="9" max="9" width="13" style="2" customWidth="1"/>
    <col min="10" max="10" width="5" style="2" customWidth="1"/>
    <col min="11" max="11" width="13.59765625" style="2" customWidth="1"/>
    <col min="12" max="12" width="11.59765625" style="2" customWidth="1"/>
    <col min="13" max="13" width="4.09765625" style="2" customWidth="1"/>
    <col min="14" max="14" width="11.69921875" style="2" customWidth="1"/>
    <col min="15" max="15" width="4.59765625" style="2" customWidth="1"/>
    <col min="16" max="16" width="11.19921875" style="2" customWidth="1"/>
    <col min="17" max="17" width="1.09765625" style="2" hidden="1" customWidth="1"/>
    <col min="18" max="18" width="12.3984375" style="2" customWidth="1"/>
    <col min="19" max="19" width="10.5" style="2"/>
    <col min="20" max="16384" width="9" style="2"/>
  </cols>
  <sheetData>
    <row r="1" spans="1:363" ht="25.8">
      <c r="A1" s="604" t="s">
        <v>38</v>
      </c>
      <c r="B1" s="605"/>
      <c r="C1" s="605"/>
      <c r="D1" s="605"/>
      <c r="E1" s="605"/>
      <c r="F1" s="605"/>
      <c r="G1" s="605"/>
      <c r="H1" s="605"/>
      <c r="I1" s="605"/>
      <c r="J1" s="605"/>
      <c r="K1" s="605"/>
      <c r="L1" s="605"/>
      <c r="M1" s="605"/>
      <c r="N1" s="605"/>
      <c r="O1" s="605"/>
      <c r="P1" s="605"/>
      <c r="Q1" s="605"/>
      <c r="R1" s="60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6"/>
      <c r="EO1" s="36"/>
      <c r="EP1" s="36"/>
      <c r="EQ1" s="36"/>
      <c r="ER1" s="36"/>
      <c r="ES1" s="36"/>
      <c r="ET1" s="36"/>
      <c r="EU1" s="36"/>
      <c r="EV1" s="36"/>
      <c r="EW1" s="36"/>
      <c r="EX1" s="36"/>
      <c r="EY1" s="36"/>
      <c r="EZ1" s="36"/>
      <c r="FA1" s="36"/>
      <c r="FB1" s="36"/>
      <c r="FC1" s="36"/>
      <c r="FD1" s="36"/>
      <c r="FE1" s="36"/>
      <c r="FF1" s="36"/>
      <c r="FG1" s="36"/>
      <c r="FH1" s="36"/>
      <c r="FI1" s="36"/>
      <c r="FJ1" s="36"/>
      <c r="FK1" s="36"/>
      <c r="FL1" s="36"/>
      <c r="FM1" s="36"/>
      <c r="FN1" s="36"/>
      <c r="FO1" s="36"/>
      <c r="FP1" s="36"/>
      <c r="FQ1" s="36"/>
      <c r="FR1" s="36"/>
      <c r="FS1" s="36"/>
      <c r="FT1" s="36"/>
      <c r="FU1" s="36"/>
      <c r="FV1" s="36"/>
      <c r="FW1" s="36"/>
      <c r="FX1" s="36"/>
      <c r="FY1" s="36"/>
      <c r="FZ1" s="36"/>
      <c r="GA1" s="36"/>
      <c r="GB1" s="36"/>
      <c r="GC1" s="36"/>
      <c r="GD1" s="36"/>
      <c r="GE1" s="36"/>
      <c r="GF1" s="36"/>
      <c r="GG1" s="36"/>
      <c r="GH1" s="36"/>
      <c r="GI1" s="36"/>
      <c r="GJ1" s="36"/>
      <c r="GK1" s="36"/>
      <c r="GL1" s="36"/>
      <c r="GM1" s="36"/>
      <c r="GN1" s="36"/>
      <c r="GO1" s="36"/>
      <c r="GP1" s="36"/>
      <c r="GQ1" s="36"/>
      <c r="GR1" s="36"/>
      <c r="GS1" s="36"/>
      <c r="GT1" s="36"/>
      <c r="GU1" s="36"/>
      <c r="GV1" s="36"/>
      <c r="GW1" s="36"/>
      <c r="GX1" s="36"/>
      <c r="GY1" s="36"/>
      <c r="GZ1" s="36"/>
      <c r="HA1" s="36"/>
      <c r="HB1" s="36"/>
      <c r="HC1" s="36"/>
      <c r="HD1" s="36"/>
      <c r="HE1" s="36"/>
      <c r="HF1" s="36"/>
      <c r="HG1" s="36"/>
      <c r="HH1" s="36"/>
      <c r="HI1" s="36"/>
      <c r="HJ1" s="36"/>
      <c r="HK1" s="36"/>
      <c r="HL1" s="36"/>
      <c r="HM1" s="36"/>
      <c r="HN1" s="36"/>
      <c r="HO1" s="36"/>
      <c r="HP1" s="36"/>
      <c r="HQ1" s="36"/>
      <c r="HR1" s="36"/>
      <c r="HS1" s="36"/>
      <c r="HT1" s="36"/>
      <c r="HU1" s="36"/>
      <c r="HV1" s="36"/>
      <c r="HW1" s="36"/>
      <c r="HX1" s="36"/>
      <c r="HY1" s="36"/>
      <c r="HZ1" s="36"/>
      <c r="IA1" s="36"/>
      <c r="IB1" s="36"/>
      <c r="IC1" s="36"/>
      <c r="ID1" s="36"/>
      <c r="IE1" s="36"/>
      <c r="IF1" s="36"/>
      <c r="IG1" s="36"/>
      <c r="IH1" s="36"/>
      <c r="II1" s="36"/>
      <c r="IJ1" s="36"/>
      <c r="IK1" s="36"/>
      <c r="IL1" s="36"/>
      <c r="IM1" s="36"/>
      <c r="IN1" s="36"/>
      <c r="IO1" s="36"/>
      <c r="IP1" s="36"/>
      <c r="IQ1" s="36"/>
      <c r="IR1" s="36"/>
      <c r="IS1" s="36"/>
      <c r="IT1" s="36"/>
      <c r="IU1" s="36"/>
      <c r="IV1" s="36"/>
      <c r="IW1" s="36"/>
      <c r="IX1" s="36"/>
      <c r="IY1" s="36"/>
      <c r="IZ1" s="36"/>
      <c r="JA1" s="36"/>
      <c r="JB1" s="36"/>
      <c r="JC1" s="36"/>
      <c r="JD1" s="36"/>
      <c r="JE1" s="36"/>
      <c r="JF1" s="36"/>
      <c r="JG1" s="36"/>
      <c r="JH1" s="36"/>
      <c r="JI1" s="36"/>
      <c r="JJ1" s="36"/>
      <c r="JK1" s="36"/>
      <c r="JL1" s="36"/>
      <c r="JM1" s="36"/>
      <c r="JN1" s="36"/>
      <c r="JO1" s="36"/>
      <c r="JP1" s="36"/>
      <c r="JQ1" s="36"/>
      <c r="JR1" s="36"/>
      <c r="JS1" s="36"/>
      <c r="JT1" s="36"/>
      <c r="JU1" s="36"/>
      <c r="JV1" s="36"/>
      <c r="JW1" s="36"/>
      <c r="JX1" s="36"/>
      <c r="JY1" s="36"/>
      <c r="JZ1" s="36"/>
      <c r="KA1" s="36"/>
      <c r="KB1" s="36"/>
      <c r="KC1" s="36"/>
      <c r="KD1" s="36"/>
      <c r="KE1" s="36"/>
      <c r="KF1" s="36"/>
      <c r="KG1" s="36"/>
      <c r="KH1" s="36"/>
      <c r="KI1" s="36"/>
      <c r="KJ1" s="36"/>
      <c r="KK1" s="36"/>
      <c r="KL1" s="36"/>
      <c r="KM1" s="36"/>
      <c r="KN1" s="36"/>
      <c r="KO1" s="36"/>
      <c r="KP1" s="36"/>
      <c r="KQ1" s="36"/>
      <c r="KR1" s="36"/>
      <c r="KS1" s="36"/>
      <c r="KT1" s="36"/>
      <c r="KU1" s="36"/>
      <c r="KV1" s="36"/>
      <c r="KW1" s="36"/>
      <c r="KX1" s="36"/>
      <c r="KY1" s="36"/>
      <c r="KZ1" s="36"/>
      <c r="LA1" s="36"/>
      <c r="LB1" s="36"/>
      <c r="LC1" s="36"/>
      <c r="LD1" s="36"/>
      <c r="LE1" s="36"/>
      <c r="LF1" s="36"/>
      <c r="LG1" s="36"/>
      <c r="LH1" s="36"/>
      <c r="LI1" s="36"/>
      <c r="LJ1" s="36"/>
      <c r="LK1" s="36"/>
      <c r="LL1" s="36"/>
      <c r="LM1" s="36"/>
      <c r="LN1" s="36"/>
      <c r="LO1" s="36"/>
      <c r="LP1" s="36"/>
      <c r="LQ1" s="36"/>
      <c r="LR1" s="36"/>
      <c r="LS1" s="36"/>
      <c r="LT1" s="36"/>
      <c r="LU1" s="36"/>
      <c r="LV1" s="36"/>
      <c r="LW1" s="36"/>
      <c r="LX1" s="36"/>
      <c r="LY1" s="36"/>
      <c r="LZ1" s="36"/>
      <c r="MA1" s="36"/>
      <c r="MB1" s="36"/>
      <c r="MC1" s="36"/>
      <c r="MD1" s="36"/>
      <c r="ME1" s="36"/>
      <c r="MF1" s="36"/>
      <c r="MG1" s="36"/>
      <c r="MH1" s="36"/>
      <c r="MI1" s="36"/>
      <c r="MJ1" s="36"/>
      <c r="MK1" s="36"/>
      <c r="ML1" s="36"/>
      <c r="MM1" s="36"/>
      <c r="MN1" s="36"/>
      <c r="MO1" s="36"/>
      <c r="MP1" s="36"/>
      <c r="MQ1" s="36"/>
      <c r="MR1" s="36"/>
      <c r="MS1" s="36"/>
      <c r="MT1" s="36"/>
      <c r="MU1" s="36"/>
      <c r="MV1" s="36"/>
      <c r="MW1" s="36"/>
      <c r="MX1" s="36"/>
      <c r="MY1" s="36"/>
    </row>
    <row r="2" spans="1:363">
      <c r="A2" s="21" t="s">
        <v>12</v>
      </c>
      <c r="B2" s="21" t="s">
        <v>47</v>
      </c>
      <c r="C2" s="21" t="s">
        <v>13</v>
      </c>
      <c r="D2" s="21" t="s">
        <v>14</v>
      </c>
      <c r="E2" s="21" t="s">
        <v>15</v>
      </c>
      <c r="F2" s="22" t="s">
        <v>16</v>
      </c>
      <c r="G2" s="21" t="s">
        <v>17</v>
      </c>
      <c r="H2" s="21" t="s">
        <v>18</v>
      </c>
      <c r="I2" s="21" t="s">
        <v>19</v>
      </c>
      <c r="J2" s="21" t="s">
        <v>20</v>
      </c>
      <c r="K2" s="21" t="s">
        <v>21</v>
      </c>
      <c r="L2" s="21" t="s">
        <v>15</v>
      </c>
      <c r="M2" s="43" t="s">
        <v>144</v>
      </c>
      <c r="N2" s="44" t="s">
        <v>22</v>
      </c>
      <c r="O2" s="21" t="s">
        <v>23</v>
      </c>
      <c r="P2" s="44" t="s">
        <v>11</v>
      </c>
      <c r="Q2" s="21" t="s">
        <v>24</v>
      </c>
      <c r="R2" s="22" t="s">
        <v>25</v>
      </c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  <c r="GO2" s="36"/>
      <c r="GP2" s="36"/>
      <c r="GQ2" s="36"/>
      <c r="GR2" s="36"/>
      <c r="GS2" s="36"/>
      <c r="GT2" s="36"/>
      <c r="GU2" s="36"/>
      <c r="GV2" s="36"/>
      <c r="GW2" s="36"/>
      <c r="GX2" s="36"/>
      <c r="GY2" s="36"/>
      <c r="GZ2" s="36"/>
      <c r="HA2" s="36"/>
      <c r="HB2" s="36"/>
      <c r="HC2" s="36"/>
      <c r="HD2" s="36"/>
      <c r="HE2" s="36"/>
      <c r="HF2" s="36"/>
      <c r="HG2" s="36"/>
      <c r="HH2" s="36"/>
      <c r="HI2" s="36"/>
      <c r="HJ2" s="36"/>
      <c r="HK2" s="36"/>
      <c r="HL2" s="36"/>
      <c r="HM2" s="36"/>
      <c r="HN2" s="36"/>
      <c r="HO2" s="36"/>
      <c r="HP2" s="36"/>
      <c r="HQ2" s="36"/>
      <c r="HR2" s="36"/>
      <c r="HS2" s="36"/>
      <c r="HT2" s="36"/>
      <c r="HU2" s="36"/>
      <c r="HV2" s="36"/>
      <c r="HW2" s="36"/>
      <c r="HX2" s="36"/>
      <c r="HY2" s="36"/>
      <c r="HZ2" s="36"/>
      <c r="IA2" s="36"/>
      <c r="IB2" s="36"/>
      <c r="IC2" s="36"/>
      <c r="ID2" s="36"/>
      <c r="IE2" s="36"/>
      <c r="IF2" s="36"/>
      <c r="IG2" s="36"/>
      <c r="IH2" s="36"/>
      <c r="II2" s="36"/>
      <c r="IJ2" s="36"/>
      <c r="IK2" s="36"/>
      <c r="IL2" s="36"/>
      <c r="IM2" s="36"/>
      <c r="IN2" s="36"/>
      <c r="IO2" s="36"/>
      <c r="IP2" s="36"/>
      <c r="IQ2" s="36"/>
      <c r="IR2" s="36"/>
      <c r="IS2" s="36"/>
      <c r="IT2" s="36"/>
      <c r="IU2" s="36"/>
      <c r="IV2" s="36"/>
      <c r="IW2" s="36"/>
      <c r="IX2" s="36"/>
      <c r="IY2" s="36"/>
      <c r="IZ2" s="36"/>
      <c r="JA2" s="36"/>
      <c r="JB2" s="36"/>
      <c r="JC2" s="36"/>
      <c r="JD2" s="36"/>
      <c r="JE2" s="36"/>
      <c r="JF2" s="36"/>
      <c r="JG2" s="36"/>
      <c r="JH2" s="36"/>
      <c r="JI2" s="36"/>
      <c r="JJ2" s="36"/>
      <c r="JK2" s="36"/>
      <c r="JL2" s="36"/>
      <c r="JM2" s="36"/>
      <c r="JN2" s="36"/>
      <c r="JO2" s="36"/>
      <c r="JP2" s="36"/>
      <c r="JQ2" s="36"/>
      <c r="JR2" s="36"/>
      <c r="JS2" s="36"/>
      <c r="JT2" s="36"/>
      <c r="JU2" s="36"/>
      <c r="JV2" s="36"/>
      <c r="JW2" s="36"/>
      <c r="JX2" s="36"/>
      <c r="JY2" s="36"/>
      <c r="JZ2" s="36"/>
      <c r="KA2" s="36"/>
      <c r="KB2" s="36"/>
      <c r="KC2" s="36"/>
      <c r="KD2" s="36"/>
      <c r="KE2" s="36"/>
      <c r="KF2" s="36"/>
      <c r="KG2" s="36"/>
      <c r="KH2" s="36"/>
      <c r="KI2" s="36"/>
      <c r="KJ2" s="36"/>
      <c r="KK2" s="36"/>
      <c r="KL2" s="36"/>
      <c r="KM2" s="36"/>
      <c r="KN2" s="36"/>
      <c r="KO2" s="36"/>
      <c r="KP2" s="36"/>
      <c r="KQ2" s="36"/>
      <c r="KR2" s="36"/>
      <c r="KS2" s="36"/>
      <c r="KT2" s="36"/>
      <c r="KU2" s="36"/>
      <c r="KV2" s="36"/>
      <c r="KW2" s="36"/>
      <c r="KX2" s="36"/>
      <c r="KY2" s="36"/>
      <c r="KZ2" s="36"/>
      <c r="LA2" s="36"/>
      <c r="LB2" s="36"/>
      <c r="LC2" s="36"/>
      <c r="LD2" s="36"/>
      <c r="LE2" s="36"/>
      <c r="LF2" s="36"/>
      <c r="LG2" s="36"/>
      <c r="LH2" s="36"/>
      <c r="LI2" s="36"/>
      <c r="LJ2" s="36"/>
      <c r="LK2" s="36"/>
      <c r="LL2" s="36"/>
      <c r="LM2" s="36"/>
      <c r="LN2" s="36"/>
      <c r="LO2" s="36"/>
      <c r="LP2" s="36"/>
      <c r="LQ2" s="36"/>
      <c r="LR2" s="36"/>
      <c r="LS2" s="36"/>
      <c r="LT2" s="36"/>
      <c r="LU2" s="36"/>
      <c r="LV2" s="36"/>
      <c r="LW2" s="36"/>
      <c r="LX2" s="36"/>
      <c r="LY2" s="36"/>
      <c r="LZ2" s="36"/>
      <c r="MA2" s="36"/>
      <c r="MB2" s="36"/>
      <c r="MC2" s="36"/>
      <c r="MD2" s="36"/>
      <c r="ME2" s="36"/>
      <c r="MF2" s="36"/>
      <c r="MG2" s="36"/>
      <c r="MH2" s="36"/>
      <c r="MI2" s="36"/>
      <c r="MJ2" s="36"/>
      <c r="MK2" s="36"/>
      <c r="ML2" s="36"/>
      <c r="MM2" s="36"/>
      <c r="MN2" s="36"/>
      <c r="MO2" s="36"/>
      <c r="MP2" s="36"/>
      <c r="MQ2" s="36"/>
      <c r="MR2" s="36"/>
      <c r="MS2" s="36"/>
      <c r="MT2" s="36"/>
      <c r="MU2" s="36"/>
      <c r="MV2" s="36"/>
      <c r="MW2" s="36"/>
      <c r="MX2" s="36"/>
      <c r="MY2" s="36"/>
    </row>
    <row r="3" spans="1:363" ht="22.2">
      <c r="A3" s="23" t="s">
        <v>857</v>
      </c>
      <c r="B3" s="24"/>
      <c r="C3" s="25"/>
      <c r="D3" s="25"/>
      <c r="E3" s="25"/>
      <c r="F3" s="26"/>
      <c r="G3" s="25"/>
      <c r="H3" s="25"/>
      <c r="I3" s="25"/>
      <c r="J3" s="25"/>
      <c r="K3" s="25"/>
      <c r="L3" s="25"/>
      <c r="M3" s="45"/>
      <c r="N3" s="46"/>
      <c r="O3" s="25"/>
      <c r="P3" s="46"/>
      <c r="Q3" s="55"/>
      <c r="R3" s="5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  <c r="HA3" s="36"/>
      <c r="HB3" s="36"/>
      <c r="HC3" s="36"/>
      <c r="HD3" s="36"/>
      <c r="HE3" s="36"/>
      <c r="HF3" s="36"/>
      <c r="HG3" s="36"/>
      <c r="HH3" s="36"/>
      <c r="HI3" s="36"/>
      <c r="HJ3" s="36"/>
      <c r="HK3" s="36"/>
      <c r="HL3" s="36"/>
      <c r="HM3" s="36"/>
      <c r="HN3" s="36"/>
      <c r="HO3" s="36"/>
      <c r="HP3" s="36"/>
      <c r="HQ3" s="36"/>
      <c r="HR3" s="36"/>
      <c r="HS3" s="36"/>
      <c r="HT3" s="36"/>
      <c r="HU3" s="36"/>
      <c r="HV3" s="36"/>
      <c r="HW3" s="36"/>
      <c r="HX3" s="36"/>
      <c r="HY3" s="36"/>
      <c r="HZ3" s="36"/>
      <c r="IA3" s="36"/>
      <c r="IB3" s="36"/>
      <c r="IC3" s="36"/>
      <c r="ID3" s="36"/>
      <c r="IE3" s="36"/>
      <c r="IF3" s="36"/>
      <c r="IG3" s="36"/>
      <c r="IH3" s="36"/>
      <c r="II3" s="36"/>
      <c r="IJ3" s="36"/>
      <c r="IK3" s="36"/>
      <c r="IL3" s="36"/>
      <c r="IM3" s="36"/>
      <c r="IN3" s="36"/>
      <c r="IO3" s="36"/>
      <c r="IP3" s="36"/>
      <c r="IQ3" s="36"/>
      <c r="IR3" s="36"/>
      <c r="IS3" s="36"/>
      <c r="IT3" s="36"/>
      <c r="IU3" s="36"/>
      <c r="IV3" s="36"/>
      <c r="IW3" s="36"/>
      <c r="IX3" s="36"/>
      <c r="IY3" s="36"/>
      <c r="IZ3" s="36"/>
      <c r="JA3" s="36"/>
      <c r="JB3" s="36"/>
      <c r="JC3" s="36"/>
      <c r="JD3" s="36"/>
      <c r="JE3" s="36"/>
      <c r="JF3" s="36"/>
      <c r="JG3" s="36"/>
      <c r="JH3" s="36"/>
      <c r="JI3" s="36"/>
      <c r="JJ3" s="36"/>
      <c r="JK3" s="36"/>
      <c r="JL3" s="36"/>
      <c r="JM3" s="36"/>
      <c r="JN3" s="36"/>
      <c r="JO3" s="36"/>
      <c r="JP3" s="36"/>
      <c r="JQ3" s="36"/>
      <c r="JR3" s="36"/>
      <c r="JS3" s="36"/>
      <c r="JT3" s="36"/>
      <c r="JU3" s="36"/>
      <c r="JV3" s="36"/>
      <c r="JW3" s="36"/>
      <c r="JX3" s="36"/>
      <c r="JY3" s="36"/>
      <c r="JZ3" s="36"/>
      <c r="KA3" s="36"/>
      <c r="KB3" s="36"/>
      <c r="KC3" s="36"/>
      <c r="KD3" s="36"/>
      <c r="KE3" s="36"/>
      <c r="KF3" s="36"/>
      <c r="KG3" s="36"/>
      <c r="KH3" s="36"/>
      <c r="KI3" s="36"/>
      <c r="KJ3" s="36"/>
      <c r="KK3" s="36"/>
      <c r="KL3" s="36"/>
      <c r="KM3" s="36"/>
      <c r="KN3" s="36"/>
      <c r="KO3" s="36"/>
      <c r="KP3" s="36"/>
      <c r="KQ3" s="36"/>
      <c r="KR3" s="36"/>
      <c r="KS3" s="36"/>
      <c r="KT3" s="36"/>
      <c r="KU3" s="36"/>
      <c r="KV3" s="36"/>
      <c r="KW3" s="36"/>
      <c r="KX3" s="36"/>
      <c r="KY3" s="36"/>
      <c r="KZ3" s="36"/>
      <c r="LA3" s="36"/>
      <c r="LB3" s="36"/>
      <c r="LC3" s="36"/>
      <c r="LD3" s="36"/>
      <c r="LE3" s="36"/>
      <c r="LF3" s="36"/>
      <c r="LG3" s="36"/>
      <c r="LH3" s="36"/>
      <c r="LI3" s="36"/>
      <c r="LJ3" s="36"/>
      <c r="LK3" s="36"/>
      <c r="LL3" s="36"/>
      <c r="LM3" s="36"/>
      <c r="LN3" s="36"/>
      <c r="LO3" s="36"/>
      <c r="LP3" s="36"/>
      <c r="LQ3" s="36"/>
      <c r="LR3" s="36"/>
      <c r="LS3" s="36"/>
      <c r="LT3" s="36"/>
      <c r="LU3" s="36"/>
      <c r="LV3" s="36"/>
      <c r="LW3" s="36"/>
      <c r="LX3" s="36"/>
      <c r="LY3" s="36"/>
      <c r="LZ3" s="36"/>
      <c r="MA3" s="36"/>
      <c r="MB3" s="36"/>
      <c r="MC3" s="36"/>
      <c r="MD3" s="36"/>
      <c r="ME3" s="36"/>
      <c r="MF3" s="36"/>
      <c r="MG3" s="36"/>
      <c r="MH3" s="36"/>
      <c r="MI3" s="36"/>
      <c r="MJ3" s="36"/>
      <c r="MK3" s="36"/>
      <c r="ML3" s="36"/>
      <c r="MM3" s="36"/>
      <c r="MN3" s="36"/>
      <c r="MO3" s="36"/>
      <c r="MP3" s="36"/>
      <c r="MQ3" s="36"/>
      <c r="MR3" s="36"/>
      <c r="MS3" s="36"/>
      <c r="MT3" s="36"/>
      <c r="MU3" s="36"/>
      <c r="MV3" s="36"/>
      <c r="MW3" s="36"/>
      <c r="MX3" s="36"/>
      <c r="MY3" s="36"/>
    </row>
    <row r="4" spans="1:363" s="17" customFormat="1">
      <c r="A4" s="9" t="s">
        <v>858</v>
      </c>
      <c r="B4" s="27" t="s">
        <v>859</v>
      </c>
      <c r="C4" s="9">
        <v>2361</v>
      </c>
      <c r="D4" s="9">
        <v>2361</v>
      </c>
      <c r="E4" s="9">
        <f>SUM(D4-C4)</f>
        <v>0</v>
      </c>
      <c r="F4" s="28">
        <v>9.5</v>
      </c>
      <c r="G4" s="9">
        <f>E4*F4</f>
        <v>0</v>
      </c>
      <c r="H4" s="9">
        <v>9319</v>
      </c>
      <c r="I4" s="9">
        <v>9512</v>
      </c>
      <c r="J4" s="9">
        <f t="shared" ref="J4:J15" si="0">I4-H4</f>
        <v>193</v>
      </c>
      <c r="K4" s="9">
        <v>60</v>
      </c>
      <c r="L4" s="9">
        <f t="shared" ref="L4:L15" si="1">K4*J4</f>
        <v>11580</v>
      </c>
      <c r="M4" s="10">
        <v>1.03</v>
      </c>
      <c r="N4" s="11">
        <f t="shared" ref="N4:N15" si="2">M4*L4</f>
        <v>11927.4</v>
      </c>
      <c r="O4" s="9"/>
      <c r="P4" s="11">
        <f t="shared" ref="P4:P15" si="3">G4+N4+O4</f>
        <v>11927.4</v>
      </c>
      <c r="Q4" s="9">
        <v>1</v>
      </c>
      <c r="R4" s="28">
        <f t="shared" ref="R4:R15" si="4">P4*Q4</f>
        <v>11927.4</v>
      </c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</row>
    <row r="5" spans="1:363" s="17" customFormat="1">
      <c r="A5" s="9" t="s">
        <v>860</v>
      </c>
      <c r="B5" s="27" t="s">
        <v>859</v>
      </c>
      <c r="C5" s="9"/>
      <c r="D5" s="9"/>
      <c r="E5" s="9"/>
      <c r="F5" s="29"/>
      <c r="G5" s="9"/>
      <c r="H5" s="9">
        <v>2</v>
      </c>
      <c r="I5" s="9">
        <v>2</v>
      </c>
      <c r="J5" s="9">
        <f t="shared" si="0"/>
        <v>0</v>
      </c>
      <c r="K5" s="9">
        <v>80</v>
      </c>
      <c r="L5" s="9">
        <f t="shared" si="1"/>
        <v>0</v>
      </c>
      <c r="M5" s="10">
        <v>1.03</v>
      </c>
      <c r="N5" s="11">
        <f t="shared" si="2"/>
        <v>0</v>
      </c>
      <c r="O5" s="9"/>
      <c r="P5" s="11">
        <f t="shared" si="3"/>
        <v>0</v>
      </c>
      <c r="Q5" s="9">
        <v>1</v>
      </c>
      <c r="R5" s="28">
        <f t="shared" si="4"/>
        <v>0</v>
      </c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</row>
    <row r="6" spans="1:363" s="17" customFormat="1">
      <c r="A6" s="9" t="s">
        <v>861</v>
      </c>
      <c r="B6" s="27" t="s">
        <v>859</v>
      </c>
      <c r="C6" s="9"/>
      <c r="D6" s="9"/>
      <c r="E6" s="9"/>
      <c r="F6" s="29"/>
      <c r="G6" s="9"/>
      <c r="H6" s="9">
        <v>8375</v>
      </c>
      <c r="I6" s="9">
        <v>8851</v>
      </c>
      <c r="J6" s="9">
        <f t="shared" si="0"/>
        <v>476</v>
      </c>
      <c r="K6" s="9">
        <v>80</v>
      </c>
      <c r="L6" s="9">
        <f t="shared" si="1"/>
        <v>38080</v>
      </c>
      <c r="M6" s="10">
        <v>1.03</v>
      </c>
      <c r="N6" s="11">
        <f t="shared" si="2"/>
        <v>39222.400000000001</v>
      </c>
      <c r="O6" s="9"/>
      <c r="P6" s="11">
        <f t="shared" si="3"/>
        <v>39222.400000000001</v>
      </c>
      <c r="Q6" s="9">
        <v>1</v>
      </c>
      <c r="R6" s="28">
        <f t="shared" si="4"/>
        <v>39222.400000000001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</row>
    <row r="7" spans="1:363" s="17" customFormat="1">
      <c r="A7" s="9" t="s">
        <v>862</v>
      </c>
      <c r="B7" s="27" t="s">
        <v>859</v>
      </c>
      <c r="C7" s="9"/>
      <c r="D7" s="9"/>
      <c r="E7" s="9"/>
      <c r="F7" s="29"/>
      <c r="G7" s="9"/>
      <c r="H7" s="9">
        <v>35474</v>
      </c>
      <c r="I7" s="9">
        <v>37242</v>
      </c>
      <c r="J7" s="9">
        <f t="shared" si="0"/>
        <v>1768</v>
      </c>
      <c r="K7" s="9">
        <v>60</v>
      </c>
      <c r="L7" s="9">
        <f t="shared" si="1"/>
        <v>106080</v>
      </c>
      <c r="M7" s="10">
        <v>1.03</v>
      </c>
      <c r="N7" s="11">
        <f t="shared" si="2"/>
        <v>109262.39999999999</v>
      </c>
      <c r="O7" s="9"/>
      <c r="P7" s="11">
        <f t="shared" si="3"/>
        <v>109262.39999999999</v>
      </c>
      <c r="Q7" s="9">
        <v>1</v>
      </c>
      <c r="R7" s="28">
        <f t="shared" si="4"/>
        <v>109262.39999999999</v>
      </c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</row>
    <row r="8" spans="1:363" s="17" customFormat="1">
      <c r="A8" s="9" t="s">
        <v>863</v>
      </c>
      <c r="B8" s="27" t="s">
        <v>859</v>
      </c>
      <c r="C8" s="9"/>
      <c r="D8" s="9"/>
      <c r="E8" s="9"/>
      <c r="F8" s="29"/>
      <c r="G8" s="9"/>
      <c r="H8" s="9">
        <v>9013</v>
      </c>
      <c r="I8" s="9">
        <v>9629</v>
      </c>
      <c r="J8" s="9">
        <f t="shared" si="0"/>
        <v>616</v>
      </c>
      <c r="K8" s="9">
        <v>60</v>
      </c>
      <c r="L8" s="9">
        <f t="shared" si="1"/>
        <v>36960</v>
      </c>
      <c r="M8" s="10">
        <v>1.03</v>
      </c>
      <c r="N8" s="11">
        <f t="shared" si="2"/>
        <v>38068.800000000003</v>
      </c>
      <c r="O8" s="9"/>
      <c r="P8" s="11">
        <f t="shared" si="3"/>
        <v>38068.800000000003</v>
      </c>
      <c r="Q8" s="9">
        <v>1</v>
      </c>
      <c r="R8" s="28">
        <f t="shared" si="4"/>
        <v>38068.800000000003</v>
      </c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</row>
    <row r="9" spans="1:363" s="17" customFormat="1">
      <c r="A9" s="9" t="s">
        <v>864</v>
      </c>
      <c r="B9" s="27" t="s">
        <v>859</v>
      </c>
      <c r="C9" s="9"/>
      <c r="D9" s="9"/>
      <c r="E9" s="9"/>
      <c r="F9" s="29"/>
      <c r="G9" s="9"/>
      <c r="H9" s="9">
        <v>131585</v>
      </c>
      <c r="I9" s="9">
        <v>136942</v>
      </c>
      <c r="J9" s="9">
        <f t="shared" si="0"/>
        <v>5357</v>
      </c>
      <c r="K9" s="9">
        <v>1</v>
      </c>
      <c r="L9" s="9">
        <f t="shared" si="1"/>
        <v>5357</v>
      </c>
      <c r="M9" s="10">
        <v>1.03</v>
      </c>
      <c r="N9" s="11">
        <f t="shared" si="2"/>
        <v>5517.71</v>
      </c>
      <c r="O9" s="9"/>
      <c r="P9" s="11">
        <f t="shared" si="3"/>
        <v>5517.71</v>
      </c>
      <c r="Q9" s="9">
        <v>1</v>
      </c>
      <c r="R9" s="28">
        <f t="shared" si="4"/>
        <v>5517.71</v>
      </c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</row>
    <row r="10" spans="1:363" s="17" customFormat="1">
      <c r="A10" s="9" t="s">
        <v>865</v>
      </c>
      <c r="B10" s="27" t="s">
        <v>859</v>
      </c>
      <c r="C10" s="9"/>
      <c r="D10" s="9"/>
      <c r="E10" s="9"/>
      <c r="F10" s="29"/>
      <c r="G10" s="9"/>
      <c r="H10" s="9">
        <v>60435</v>
      </c>
      <c r="I10" s="9">
        <v>63643</v>
      </c>
      <c r="J10" s="9">
        <f t="shared" si="0"/>
        <v>3208</v>
      </c>
      <c r="K10" s="9">
        <v>50</v>
      </c>
      <c r="L10" s="9">
        <f t="shared" si="1"/>
        <v>160400</v>
      </c>
      <c r="M10" s="10">
        <v>1.03</v>
      </c>
      <c r="N10" s="11">
        <f t="shared" si="2"/>
        <v>165212</v>
      </c>
      <c r="O10" s="9"/>
      <c r="P10" s="11">
        <f t="shared" si="3"/>
        <v>165212</v>
      </c>
      <c r="Q10" s="9">
        <v>1</v>
      </c>
      <c r="R10" s="28">
        <f t="shared" si="4"/>
        <v>165212</v>
      </c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</row>
    <row r="11" spans="1:363" s="17" customFormat="1">
      <c r="A11" s="9" t="s">
        <v>866</v>
      </c>
      <c r="B11" s="27" t="s">
        <v>859</v>
      </c>
      <c r="C11" s="9"/>
      <c r="D11" s="9"/>
      <c r="E11" s="9"/>
      <c r="F11" s="29"/>
      <c r="G11" s="9"/>
      <c r="H11" s="9">
        <v>4558</v>
      </c>
      <c r="I11" s="9">
        <v>4760</v>
      </c>
      <c r="J11" s="9">
        <f t="shared" si="0"/>
        <v>202</v>
      </c>
      <c r="K11" s="9">
        <v>60</v>
      </c>
      <c r="L11" s="9">
        <f t="shared" si="1"/>
        <v>12120</v>
      </c>
      <c r="M11" s="10">
        <v>1.03</v>
      </c>
      <c r="N11" s="11">
        <f t="shared" si="2"/>
        <v>12483.6</v>
      </c>
      <c r="O11" s="9"/>
      <c r="P11" s="11">
        <f t="shared" si="3"/>
        <v>12483.6</v>
      </c>
      <c r="Q11" s="9">
        <v>1</v>
      </c>
      <c r="R11" s="28">
        <f t="shared" si="4"/>
        <v>12483.6</v>
      </c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</row>
    <row r="12" spans="1:363" s="17" customFormat="1">
      <c r="A12" s="9" t="s">
        <v>867</v>
      </c>
      <c r="B12" s="27" t="s">
        <v>859</v>
      </c>
      <c r="C12" s="9"/>
      <c r="D12" s="9"/>
      <c r="E12" s="9"/>
      <c r="F12" s="28"/>
      <c r="G12" s="9"/>
      <c r="H12" s="9">
        <v>129292</v>
      </c>
      <c r="I12" s="9">
        <v>141022</v>
      </c>
      <c r="J12" s="9">
        <f t="shared" si="0"/>
        <v>11730</v>
      </c>
      <c r="K12" s="9">
        <v>1</v>
      </c>
      <c r="L12" s="9">
        <f t="shared" si="1"/>
        <v>11730</v>
      </c>
      <c r="M12" s="10">
        <v>1.03</v>
      </c>
      <c r="N12" s="11">
        <f t="shared" si="2"/>
        <v>12081.9</v>
      </c>
      <c r="O12" s="9"/>
      <c r="P12" s="11">
        <f t="shared" si="3"/>
        <v>12081.9</v>
      </c>
      <c r="Q12" s="9">
        <v>1</v>
      </c>
      <c r="R12" s="28">
        <f t="shared" si="4"/>
        <v>12081.9</v>
      </c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</row>
    <row r="13" spans="1:363" s="1" customFormat="1">
      <c r="A13" s="9" t="s">
        <v>868</v>
      </c>
      <c r="B13" s="27" t="s">
        <v>859</v>
      </c>
      <c r="C13" s="9">
        <v>1750</v>
      </c>
      <c r="D13" s="9">
        <v>1926</v>
      </c>
      <c r="E13" s="9">
        <f>SUM(D13-C13)</f>
        <v>176</v>
      </c>
      <c r="F13" s="28">
        <v>9.5</v>
      </c>
      <c r="G13" s="9">
        <f>E13*F13</f>
        <v>1672</v>
      </c>
      <c r="H13" s="9"/>
      <c r="I13" s="9"/>
      <c r="J13" s="9"/>
      <c r="K13" s="9">
        <v>0.5</v>
      </c>
      <c r="L13" s="9"/>
      <c r="M13" s="10"/>
      <c r="N13" s="11"/>
      <c r="O13" s="9"/>
      <c r="P13" s="11">
        <f>K13*G13</f>
        <v>836</v>
      </c>
      <c r="Q13" s="9">
        <v>1</v>
      </c>
      <c r="R13" s="28">
        <f t="shared" si="4"/>
        <v>836</v>
      </c>
    </row>
    <row r="14" spans="1:363" s="17" customFormat="1">
      <c r="A14" s="9" t="s">
        <v>869</v>
      </c>
      <c r="B14" s="27" t="s">
        <v>859</v>
      </c>
      <c r="C14" s="9"/>
      <c r="D14" s="9"/>
      <c r="E14" s="9"/>
      <c r="F14" s="29"/>
      <c r="G14" s="9"/>
      <c r="H14" s="9">
        <v>198</v>
      </c>
      <c r="I14" s="9">
        <v>211</v>
      </c>
      <c r="J14" s="9">
        <f t="shared" si="0"/>
        <v>13</v>
      </c>
      <c r="K14" s="9">
        <v>40</v>
      </c>
      <c r="L14" s="9">
        <f t="shared" si="1"/>
        <v>520</v>
      </c>
      <c r="M14" s="10">
        <v>1.03</v>
      </c>
      <c r="N14" s="11">
        <f t="shared" si="2"/>
        <v>535.6</v>
      </c>
      <c r="O14" s="9"/>
      <c r="P14" s="11">
        <f t="shared" si="3"/>
        <v>535.6</v>
      </c>
      <c r="Q14" s="9">
        <v>1</v>
      </c>
      <c r="R14" s="28">
        <f t="shared" si="4"/>
        <v>535.6</v>
      </c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</row>
    <row r="15" spans="1:363" s="17" customFormat="1">
      <c r="A15" s="9" t="s">
        <v>870</v>
      </c>
      <c r="B15" s="27" t="s">
        <v>859</v>
      </c>
      <c r="C15" s="9"/>
      <c r="D15" s="9"/>
      <c r="E15" s="9"/>
      <c r="F15" s="29"/>
      <c r="G15" s="9"/>
      <c r="H15" s="9">
        <v>6861</v>
      </c>
      <c r="I15" s="9">
        <v>7369</v>
      </c>
      <c r="J15" s="9">
        <f t="shared" si="0"/>
        <v>508</v>
      </c>
      <c r="K15" s="9">
        <v>1</v>
      </c>
      <c r="L15" s="9">
        <f t="shared" si="1"/>
        <v>508</v>
      </c>
      <c r="M15" s="10">
        <v>1.03</v>
      </c>
      <c r="N15" s="11">
        <f t="shared" si="2"/>
        <v>523.24</v>
      </c>
      <c r="O15" s="9"/>
      <c r="P15" s="11">
        <f t="shared" si="3"/>
        <v>523.24</v>
      </c>
      <c r="Q15" s="9">
        <v>1</v>
      </c>
      <c r="R15" s="28">
        <f t="shared" si="4"/>
        <v>523.24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</row>
    <row r="16" spans="1:363" s="17" customFormat="1" ht="12" customHeight="1">
      <c r="A16" s="9" t="s">
        <v>11</v>
      </c>
      <c r="B16" s="27" t="s">
        <v>859</v>
      </c>
      <c r="C16" s="9"/>
      <c r="D16" s="9"/>
      <c r="E16" s="9">
        <f>SUM(E4:E14)</f>
        <v>176</v>
      </c>
      <c r="F16" s="28">
        <v>9.5</v>
      </c>
      <c r="G16" s="9">
        <f>E16*F16</f>
        <v>1672</v>
      </c>
      <c r="H16" s="9"/>
      <c r="I16" s="9"/>
      <c r="J16" s="9"/>
      <c r="K16" s="9"/>
      <c r="L16" s="9">
        <f>SUM(L4:L15)</f>
        <v>383335</v>
      </c>
      <c r="M16" s="10">
        <v>1.03</v>
      </c>
      <c r="N16" s="11">
        <f>L16*M16</f>
        <v>394835.05</v>
      </c>
      <c r="O16" s="9"/>
      <c r="P16" s="11">
        <f>G16+N16</f>
        <v>396507.05</v>
      </c>
      <c r="Q16" s="9">
        <v>1</v>
      </c>
      <c r="R16" s="28">
        <f>SUM(R4:R15)</f>
        <v>395671.05</v>
      </c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</row>
    <row r="17" spans="1:363" s="18" customFormat="1" hidden="1">
      <c r="A17" s="30" t="s">
        <v>871</v>
      </c>
      <c r="B17" s="31"/>
      <c r="C17" s="13"/>
      <c r="D17" s="13"/>
      <c r="E17" s="13"/>
      <c r="F17" s="32"/>
      <c r="G17" s="13"/>
      <c r="H17" s="13"/>
      <c r="I17" s="13"/>
      <c r="J17" s="13"/>
      <c r="K17" s="13"/>
      <c r="L17" s="13"/>
      <c r="M17" s="47"/>
      <c r="N17" s="48"/>
      <c r="O17" s="13"/>
      <c r="P17" s="48"/>
      <c r="Q17" s="13"/>
      <c r="R17" s="32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 s="31"/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1"/>
      <c r="FF17" s="31"/>
      <c r="FG17" s="31"/>
      <c r="FH17" s="31"/>
      <c r="FI17" s="31"/>
      <c r="FJ17" s="31"/>
      <c r="FK17" s="31"/>
      <c r="FL17" s="31"/>
      <c r="FM17" s="31"/>
      <c r="FN17" s="31"/>
      <c r="FO17" s="31"/>
      <c r="FP17" s="31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/>
      <c r="GD17" s="31"/>
      <c r="GE17" s="31"/>
      <c r="GF17" s="31"/>
      <c r="GG17" s="31"/>
      <c r="GH17" s="31"/>
      <c r="GI17" s="31"/>
      <c r="GJ17" s="31"/>
      <c r="GK17" s="31"/>
      <c r="GL17" s="31"/>
      <c r="GM17" s="31"/>
      <c r="GN17" s="31"/>
      <c r="GO17" s="31"/>
      <c r="GP17" s="31"/>
      <c r="GQ17" s="31"/>
      <c r="GR17" s="31"/>
      <c r="GS17" s="31"/>
      <c r="GT17" s="31"/>
      <c r="GU17" s="31"/>
      <c r="GV17" s="31"/>
      <c r="GW17" s="31"/>
      <c r="GX17" s="31"/>
      <c r="GY17" s="31"/>
      <c r="GZ17" s="31"/>
      <c r="HA17" s="31"/>
      <c r="HB17" s="31"/>
      <c r="HC17" s="31"/>
      <c r="HD17" s="31"/>
      <c r="HE17" s="31"/>
      <c r="HF17" s="31"/>
      <c r="HG17" s="31"/>
      <c r="HH17" s="31"/>
      <c r="HI17" s="31"/>
      <c r="HJ17" s="31"/>
      <c r="HK17" s="31"/>
      <c r="HL17" s="31"/>
      <c r="HM17" s="31"/>
      <c r="HN17" s="31"/>
      <c r="HO17" s="31"/>
      <c r="HP17" s="31"/>
      <c r="HQ17" s="31"/>
      <c r="HR17" s="31"/>
      <c r="HS17" s="31"/>
      <c r="HT17" s="31"/>
      <c r="HU17" s="31"/>
      <c r="HV17" s="31"/>
      <c r="HW17" s="31"/>
      <c r="HX17" s="31"/>
      <c r="HY17" s="31"/>
      <c r="HZ17" s="31"/>
      <c r="IA17" s="31"/>
      <c r="IB17" s="31"/>
      <c r="IC17" s="31"/>
      <c r="ID17" s="31"/>
      <c r="IE17" s="31"/>
      <c r="IF17" s="31"/>
      <c r="IG17" s="31"/>
      <c r="IH17" s="31"/>
      <c r="II17" s="31"/>
      <c r="IJ17" s="31"/>
      <c r="IK17" s="31"/>
      <c r="IL17" s="31"/>
      <c r="IM17" s="31"/>
      <c r="IN17" s="31"/>
      <c r="IO17" s="31"/>
      <c r="IP17" s="31"/>
      <c r="IQ17" s="31"/>
      <c r="IR17" s="31"/>
      <c r="IS17" s="31"/>
      <c r="IT17" s="31"/>
      <c r="IU17" s="31"/>
      <c r="IV17" s="31"/>
      <c r="IW17" s="31"/>
      <c r="IX17" s="31"/>
      <c r="IY17" s="31"/>
      <c r="IZ17" s="31"/>
      <c r="JA17" s="31"/>
      <c r="JB17" s="31"/>
      <c r="JC17" s="31"/>
      <c r="JD17" s="31"/>
      <c r="JE17" s="31"/>
      <c r="JF17" s="31"/>
      <c r="JG17" s="31"/>
      <c r="JH17" s="31"/>
      <c r="JI17" s="31"/>
      <c r="JJ17" s="31"/>
      <c r="JK17" s="31"/>
      <c r="JL17" s="31"/>
      <c r="JM17" s="31"/>
      <c r="JN17" s="31"/>
      <c r="JO17" s="31"/>
      <c r="JP17" s="31"/>
      <c r="JQ17" s="31"/>
      <c r="JR17" s="31"/>
      <c r="JS17" s="31"/>
      <c r="JT17" s="31"/>
      <c r="JU17" s="31"/>
      <c r="JV17" s="31"/>
      <c r="JW17" s="31"/>
      <c r="JX17" s="31"/>
      <c r="JY17" s="31"/>
      <c r="JZ17" s="31"/>
      <c r="KA17" s="31"/>
      <c r="KB17" s="31"/>
      <c r="KC17" s="31"/>
      <c r="KD17" s="31"/>
      <c r="KE17" s="31"/>
      <c r="KF17" s="31"/>
      <c r="KG17" s="31"/>
      <c r="KH17" s="31"/>
      <c r="KI17" s="31"/>
      <c r="KJ17" s="31"/>
      <c r="KK17" s="31"/>
      <c r="KL17" s="31"/>
      <c r="KM17" s="31"/>
      <c r="KN17" s="31"/>
      <c r="KO17" s="31"/>
      <c r="KP17" s="31"/>
      <c r="KQ17" s="31"/>
      <c r="KR17" s="31"/>
      <c r="KS17" s="31"/>
      <c r="KT17" s="31"/>
      <c r="KU17" s="31"/>
      <c r="KV17" s="31"/>
      <c r="KW17" s="31"/>
      <c r="KX17" s="31"/>
      <c r="KY17" s="31"/>
      <c r="KZ17" s="31"/>
      <c r="LA17" s="31"/>
      <c r="LB17" s="31"/>
      <c r="LC17" s="31"/>
      <c r="LD17" s="31"/>
      <c r="LE17" s="31"/>
      <c r="LF17" s="31"/>
      <c r="LG17" s="31"/>
      <c r="LH17" s="31"/>
      <c r="LI17" s="31"/>
      <c r="LJ17" s="31"/>
      <c r="LK17" s="31"/>
      <c r="LL17" s="31"/>
      <c r="LM17" s="31"/>
      <c r="LN17" s="31"/>
      <c r="LO17" s="31"/>
      <c r="LP17" s="31"/>
      <c r="LQ17" s="31"/>
      <c r="LR17" s="31"/>
      <c r="LS17" s="31"/>
      <c r="LT17" s="31"/>
      <c r="LU17" s="31"/>
      <c r="LV17" s="31"/>
      <c r="LW17" s="31"/>
      <c r="LX17" s="31"/>
      <c r="LY17" s="31"/>
      <c r="LZ17" s="31"/>
      <c r="MA17" s="31"/>
      <c r="MB17" s="31"/>
      <c r="MC17" s="31"/>
      <c r="MD17" s="31"/>
      <c r="ME17" s="31"/>
      <c r="MF17" s="31"/>
      <c r="MG17" s="31"/>
      <c r="MH17" s="31"/>
      <c r="MI17" s="31"/>
      <c r="MJ17" s="31"/>
      <c r="MK17" s="31"/>
      <c r="ML17" s="31"/>
      <c r="MM17" s="31"/>
      <c r="MN17" s="31"/>
      <c r="MO17" s="31"/>
      <c r="MP17" s="31"/>
      <c r="MQ17" s="31"/>
      <c r="MR17" s="31"/>
      <c r="MS17" s="31"/>
      <c r="MT17" s="31"/>
      <c r="MU17" s="31"/>
      <c r="MV17" s="31"/>
      <c r="MW17" s="31"/>
      <c r="MX17" s="31"/>
      <c r="MY17" s="31"/>
    </row>
    <row r="18" spans="1:363" s="18" customFormat="1" hidden="1">
      <c r="A18" s="30" t="s">
        <v>859</v>
      </c>
      <c r="B18" s="31"/>
      <c r="C18" s="13"/>
      <c r="D18" s="13"/>
      <c r="E18" s="13"/>
      <c r="F18" s="32"/>
      <c r="G18" s="13"/>
      <c r="H18" s="13"/>
      <c r="I18" s="13"/>
      <c r="J18" s="13"/>
      <c r="K18" s="13"/>
      <c r="L18" s="13"/>
      <c r="M18" s="47"/>
      <c r="N18" s="48"/>
      <c r="O18" s="13"/>
      <c r="P18" s="48"/>
      <c r="Q18" s="13"/>
      <c r="R18" s="32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1"/>
      <c r="EZ18" s="31"/>
      <c r="FA18" s="31"/>
      <c r="FB18" s="31"/>
      <c r="FC18" s="31"/>
      <c r="FD18" s="31"/>
      <c r="FE18" s="31"/>
      <c r="FF18" s="31"/>
      <c r="FG18" s="31"/>
      <c r="FH18" s="31"/>
      <c r="FI18" s="31"/>
      <c r="FJ18" s="31"/>
      <c r="FK18" s="31"/>
      <c r="FL18" s="31"/>
      <c r="FM18" s="31"/>
      <c r="FN18" s="31"/>
      <c r="FO18" s="31"/>
      <c r="FP18" s="31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/>
      <c r="GD18" s="31"/>
      <c r="GE18" s="31"/>
      <c r="GF18" s="31"/>
      <c r="GG18" s="31"/>
      <c r="GH18" s="31"/>
      <c r="GI18" s="31"/>
      <c r="GJ18" s="31"/>
      <c r="GK18" s="31"/>
      <c r="GL18" s="31"/>
      <c r="GM18" s="31"/>
      <c r="GN18" s="31"/>
      <c r="GO18" s="31"/>
      <c r="GP18" s="31"/>
      <c r="GQ18" s="31"/>
      <c r="GR18" s="31"/>
      <c r="GS18" s="31"/>
      <c r="GT18" s="31"/>
      <c r="GU18" s="31"/>
      <c r="GV18" s="31"/>
      <c r="GW18" s="31"/>
      <c r="GX18" s="31"/>
      <c r="GY18" s="31"/>
      <c r="GZ18" s="31"/>
      <c r="HA18" s="31"/>
      <c r="HB18" s="31"/>
      <c r="HC18" s="31"/>
      <c r="HD18" s="31"/>
      <c r="HE18" s="31"/>
      <c r="HF18" s="31"/>
      <c r="HG18" s="31"/>
      <c r="HH18" s="31"/>
      <c r="HI18" s="31"/>
      <c r="HJ18" s="31"/>
      <c r="HK18" s="31"/>
      <c r="HL18" s="31"/>
      <c r="HM18" s="31"/>
      <c r="HN18" s="31"/>
      <c r="HO18" s="31"/>
      <c r="HP18" s="31"/>
      <c r="HQ18" s="31"/>
      <c r="HR18" s="31"/>
      <c r="HS18" s="31"/>
      <c r="HT18" s="31"/>
      <c r="HU18" s="31"/>
      <c r="HV18" s="31"/>
      <c r="HW18" s="31"/>
      <c r="HX18" s="31"/>
      <c r="HY18" s="31"/>
      <c r="HZ18" s="31"/>
      <c r="IA18" s="31"/>
      <c r="IB18" s="31"/>
      <c r="IC18" s="31"/>
      <c r="ID18" s="31"/>
      <c r="IE18" s="31"/>
      <c r="IF18" s="31"/>
      <c r="IG18" s="31"/>
      <c r="IH18" s="31"/>
      <c r="II18" s="31"/>
      <c r="IJ18" s="31"/>
      <c r="IK18" s="31"/>
      <c r="IL18" s="31"/>
      <c r="IM18" s="31"/>
      <c r="IN18" s="31"/>
      <c r="IO18" s="31"/>
      <c r="IP18" s="31"/>
      <c r="IQ18" s="31"/>
      <c r="IR18" s="31"/>
      <c r="IS18" s="31"/>
      <c r="IT18" s="31"/>
      <c r="IU18" s="31"/>
      <c r="IV18" s="31"/>
      <c r="IW18" s="31"/>
      <c r="IX18" s="31"/>
      <c r="IY18" s="31"/>
      <c r="IZ18" s="31"/>
      <c r="JA18" s="31"/>
      <c r="JB18" s="31"/>
      <c r="JC18" s="31"/>
      <c r="JD18" s="31"/>
      <c r="JE18" s="31"/>
      <c r="JF18" s="31"/>
      <c r="JG18" s="31"/>
      <c r="JH18" s="31"/>
      <c r="JI18" s="31"/>
      <c r="JJ18" s="31"/>
      <c r="JK18" s="31"/>
      <c r="JL18" s="31"/>
      <c r="JM18" s="31"/>
      <c r="JN18" s="31"/>
      <c r="JO18" s="31"/>
      <c r="JP18" s="31"/>
      <c r="JQ18" s="31"/>
      <c r="JR18" s="31"/>
      <c r="JS18" s="31"/>
      <c r="JT18" s="31"/>
      <c r="JU18" s="31"/>
      <c r="JV18" s="31"/>
      <c r="JW18" s="31"/>
      <c r="JX18" s="31"/>
      <c r="JY18" s="31"/>
      <c r="JZ18" s="31"/>
      <c r="KA18" s="31"/>
      <c r="KB18" s="31"/>
      <c r="KC18" s="31"/>
      <c r="KD18" s="31"/>
      <c r="KE18" s="31"/>
      <c r="KF18" s="31"/>
      <c r="KG18" s="31"/>
      <c r="KH18" s="31"/>
      <c r="KI18" s="31"/>
      <c r="KJ18" s="31"/>
      <c r="KK18" s="31"/>
      <c r="KL18" s="31"/>
      <c r="KM18" s="31"/>
      <c r="KN18" s="31"/>
      <c r="KO18" s="31"/>
      <c r="KP18" s="31"/>
      <c r="KQ18" s="31"/>
      <c r="KR18" s="31"/>
      <c r="KS18" s="31"/>
      <c r="KT18" s="31"/>
      <c r="KU18" s="31"/>
      <c r="KV18" s="31"/>
      <c r="KW18" s="31"/>
      <c r="KX18" s="31"/>
      <c r="KY18" s="31"/>
      <c r="KZ18" s="31"/>
      <c r="LA18" s="31"/>
      <c r="LB18" s="31"/>
      <c r="LC18" s="31"/>
      <c r="LD18" s="31"/>
      <c r="LE18" s="31"/>
      <c r="LF18" s="31"/>
      <c r="LG18" s="31"/>
      <c r="LH18" s="31"/>
      <c r="LI18" s="31"/>
      <c r="LJ18" s="31"/>
      <c r="LK18" s="31"/>
      <c r="LL18" s="31"/>
      <c r="LM18" s="31"/>
      <c r="LN18" s="31"/>
      <c r="LO18" s="31"/>
      <c r="LP18" s="31"/>
      <c r="LQ18" s="31"/>
      <c r="LR18" s="31"/>
      <c r="LS18" s="31"/>
      <c r="LT18" s="31"/>
      <c r="LU18" s="31"/>
      <c r="LV18" s="31"/>
      <c r="LW18" s="31"/>
      <c r="LX18" s="31"/>
      <c r="LY18" s="31"/>
      <c r="LZ18" s="31"/>
      <c r="MA18" s="31"/>
      <c r="MB18" s="31"/>
      <c r="MC18" s="31"/>
      <c r="MD18" s="31"/>
      <c r="ME18" s="31"/>
      <c r="MF18" s="31"/>
      <c r="MG18" s="31"/>
      <c r="MH18" s="31"/>
      <c r="MI18" s="31"/>
      <c r="MJ18" s="31"/>
      <c r="MK18" s="31"/>
      <c r="ML18" s="31"/>
      <c r="MM18" s="31"/>
      <c r="MN18" s="31"/>
      <c r="MO18" s="31"/>
      <c r="MP18" s="31"/>
      <c r="MQ18" s="31"/>
      <c r="MR18" s="31"/>
      <c r="MS18" s="31"/>
      <c r="MT18" s="31"/>
      <c r="MU18" s="31"/>
      <c r="MV18" s="31"/>
      <c r="MW18" s="31"/>
      <c r="MX18" s="31"/>
      <c r="MY18" s="31"/>
    </row>
    <row r="19" spans="1:363" s="18" customFormat="1" hidden="1">
      <c r="A19" s="13" t="s">
        <v>872</v>
      </c>
      <c r="B19" s="31"/>
      <c r="C19" s="13"/>
      <c r="D19" s="13"/>
      <c r="E19" s="13"/>
      <c r="F19" s="32"/>
      <c r="G19" s="13"/>
      <c r="H19" s="13"/>
      <c r="I19" s="13"/>
      <c r="J19" s="13"/>
      <c r="K19" s="13"/>
      <c r="L19" s="13"/>
      <c r="M19" s="47"/>
      <c r="N19" s="48"/>
      <c r="O19" s="13"/>
      <c r="P19" s="48"/>
      <c r="Q19" s="13"/>
      <c r="R19" s="32">
        <v>50000</v>
      </c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1"/>
      <c r="FD19" s="31"/>
      <c r="FE19" s="31"/>
      <c r="FF19" s="31"/>
      <c r="FG19" s="31"/>
      <c r="FH19" s="31"/>
      <c r="FI19" s="31"/>
      <c r="FJ19" s="31"/>
      <c r="FK19" s="31"/>
      <c r="FL19" s="31"/>
      <c r="FM19" s="31"/>
      <c r="FN19" s="31"/>
      <c r="FO19" s="31"/>
      <c r="FP19" s="31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/>
      <c r="GD19" s="31"/>
      <c r="GE19" s="31"/>
      <c r="GF19" s="31"/>
      <c r="GG19" s="31"/>
      <c r="GH19" s="31"/>
      <c r="GI19" s="31"/>
      <c r="GJ19" s="31"/>
      <c r="GK19" s="31"/>
      <c r="GL19" s="31"/>
      <c r="GM19" s="31"/>
      <c r="GN19" s="31"/>
      <c r="GO19" s="31"/>
      <c r="GP19" s="31"/>
      <c r="GQ19" s="31"/>
      <c r="GR19" s="31"/>
      <c r="GS19" s="31"/>
      <c r="GT19" s="31"/>
      <c r="GU19" s="31"/>
      <c r="GV19" s="31"/>
      <c r="GW19" s="31"/>
      <c r="GX19" s="31"/>
      <c r="GY19" s="31"/>
      <c r="GZ19" s="31"/>
      <c r="HA19" s="31"/>
      <c r="HB19" s="31"/>
      <c r="HC19" s="31"/>
      <c r="HD19" s="31"/>
      <c r="HE19" s="31"/>
      <c r="HF19" s="31"/>
      <c r="HG19" s="31"/>
      <c r="HH19" s="31"/>
      <c r="HI19" s="31"/>
      <c r="HJ19" s="31"/>
      <c r="HK19" s="31"/>
      <c r="HL19" s="31"/>
      <c r="HM19" s="31"/>
      <c r="HN19" s="31"/>
      <c r="HO19" s="31"/>
      <c r="HP19" s="31"/>
      <c r="HQ19" s="31"/>
      <c r="HR19" s="31"/>
      <c r="HS19" s="31"/>
      <c r="HT19" s="31"/>
      <c r="HU19" s="31"/>
      <c r="HV19" s="31"/>
      <c r="HW19" s="31"/>
      <c r="HX19" s="31"/>
      <c r="HY19" s="31"/>
      <c r="HZ19" s="31"/>
      <c r="IA19" s="31"/>
      <c r="IB19" s="31"/>
      <c r="IC19" s="31"/>
      <c r="ID19" s="31"/>
      <c r="IE19" s="31"/>
      <c r="IF19" s="31"/>
      <c r="IG19" s="31"/>
      <c r="IH19" s="31"/>
      <c r="II19" s="31"/>
      <c r="IJ19" s="31"/>
      <c r="IK19" s="31"/>
      <c r="IL19" s="31"/>
      <c r="IM19" s="31"/>
      <c r="IN19" s="31"/>
      <c r="IO19" s="31"/>
      <c r="IP19" s="31"/>
      <c r="IQ19" s="31"/>
      <c r="IR19" s="31"/>
      <c r="IS19" s="31"/>
      <c r="IT19" s="31"/>
      <c r="IU19" s="31"/>
      <c r="IV19" s="31"/>
      <c r="IW19" s="31"/>
      <c r="IX19" s="31"/>
      <c r="IY19" s="31"/>
      <c r="IZ19" s="31"/>
      <c r="JA19" s="31"/>
      <c r="JB19" s="31"/>
      <c r="JC19" s="31"/>
      <c r="JD19" s="31"/>
      <c r="JE19" s="31"/>
      <c r="JF19" s="31"/>
      <c r="JG19" s="31"/>
      <c r="JH19" s="31"/>
      <c r="JI19" s="31"/>
      <c r="JJ19" s="31"/>
      <c r="JK19" s="31"/>
      <c r="JL19" s="31"/>
      <c r="JM19" s="31"/>
      <c r="JN19" s="31"/>
      <c r="JO19" s="31"/>
      <c r="JP19" s="31"/>
      <c r="JQ19" s="31"/>
      <c r="JR19" s="31"/>
      <c r="JS19" s="31"/>
      <c r="JT19" s="31"/>
      <c r="JU19" s="31"/>
      <c r="JV19" s="31"/>
      <c r="JW19" s="31"/>
      <c r="JX19" s="31"/>
      <c r="JY19" s="31"/>
      <c r="JZ19" s="31"/>
      <c r="KA19" s="31"/>
      <c r="KB19" s="31"/>
      <c r="KC19" s="31"/>
      <c r="KD19" s="31"/>
      <c r="KE19" s="31"/>
      <c r="KF19" s="31"/>
      <c r="KG19" s="31"/>
      <c r="KH19" s="31"/>
      <c r="KI19" s="31"/>
      <c r="KJ19" s="31"/>
      <c r="KK19" s="31"/>
      <c r="KL19" s="31"/>
      <c r="KM19" s="31"/>
      <c r="KN19" s="31"/>
      <c r="KO19" s="31"/>
      <c r="KP19" s="31"/>
      <c r="KQ19" s="31"/>
      <c r="KR19" s="31"/>
      <c r="KS19" s="31"/>
      <c r="KT19" s="31"/>
      <c r="KU19" s="31"/>
      <c r="KV19" s="31"/>
      <c r="KW19" s="31"/>
      <c r="KX19" s="31"/>
      <c r="KY19" s="31"/>
      <c r="KZ19" s="31"/>
      <c r="LA19" s="31"/>
      <c r="LB19" s="31"/>
      <c r="LC19" s="31"/>
      <c r="LD19" s="31"/>
      <c r="LE19" s="31"/>
      <c r="LF19" s="31"/>
      <c r="LG19" s="31"/>
      <c r="LH19" s="31"/>
      <c r="LI19" s="31"/>
      <c r="LJ19" s="31"/>
      <c r="LK19" s="31"/>
      <c r="LL19" s="31"/>
      <c r="LM19" s="31"/>
      <c r="LN19" s="31"/>
      <c r="LO19" s="31"/>
      <c r="LP19" s="31"/>
      <c r="LQ19" s="31"/>
      <c r="LR19" s="31"/>
      <c r="LS19" s="31"/>
      <c r="LT19" s="31"/>
      <c r="LU19" s="31"/>
      <c r="LV19" s="31"/>
      <c r="LW19" s="31"/>
      <c r="LX19" s="31"/>
      <c r="LY19" s="31"/>
      <c r="LZ19" s="31"/>
      <c r="MA19" s="31"/>
      <c r="MB19" s="31"/>
      <c r="MC19" s="31"/>
      <c r="MD19" s="31"/>
      <c r="ME19" s="31"/>
      <c r="MF19" s="31"/>
      <c r="MG19" s="31"/>
      <c r="MH19" s="31"/>
      <c r="MI19" s="31"/>
      <c r="MJ19" s="31"/>
      <c r="MK19" s="31"/>
      <c r="ML19" s="31"/>
      <c r="MM19" s="31"/>
      <c r="MN19" s="31"/>
      <c r="MO19" s="31"/>
      <c r="MP19" s="31"/>
      <c r="MQ19" s="31"/>
      <c r="MR19" s="31"/>
      <c r="MS19" s="31"/>
      <c r="MT19" s="31"/>
      <c r="MU19" s="31"/>
      <c r="MV19" s="31"/>
      <c r="MW19" s="31"/>
      <c r="MX19" s="31"/>
      <c r="MY19" s="31"/>
    </row>
    <row r="20" spans="1:363" s="18" customFormat="1" hidden="1">
      <c r="A20" s="13" t="s">
        <v>873</v>
      </c>
      <c r="B20" s="31"/>
      <c r="C20" s="13"/>
      <c r="D20" s="13"/>
      <c r="E20" s="13"/>
      <c r="F20" s="32"/>
      <c r="G20" s="13"/>
      <c r="H20" s="13"/>
      <c r="I20" s="13"/>
      <c r="J20" s="13"/>
      <c r="K20" s="13"/>
      <c r="L20" s="13"/>
      <c r="M20" s="47"/>
      <c r="N20" s="48"/>
      <c r="O20" s="13"/>
      <c r="P20" s="48"/>
      <c r="Q20" s="13"/>
      <c r="R20" s="32">
        <v>39933.440000000002</v>
      </c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 s="31"/>
      <c r="ER20" s="31"/>
      <c r="ES20" s="31"/>
      <c r="ET20" s="31"/>
      <c r="EU20" s="31"/>
      <c r="EV20" s="31"/>
      <c r="EW20" s="31"/>
      <c r="EX20" s="31"/>
      <c r="EY20" s="31"/>
      <c r="EZ20" s="31"/>
      <c r="FA20" s="31"/>
      <c r="FB20" s="31"/>
      <c r="FC20" s="31"/>
      <c r="FD20" s="31"/>
      <c r="FE20" s="31"/>
      <c r="FF20" s="31"/>
      <c r="FG20" s="31"/>
      <c r="FH20" s="31"/>
      <c r="FI20" s="31"/>
      <c r="FJ20" s="31"/>
      <c r="FK20" s="31"/>
      <c r="FL20" s="31"/>
      <c r="FM20" s="31"/>
      <c r="FN20" s="31"/>
      <c r="FO20" s="31"/>
      <c r="FP20" s="31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/>
      <c r="GD20" s="31"/>
      <c r="GE20" s="31"/>
      <c r="GF20" s="31"/>
      <c r="GG20" s="31"/>
      <c r="GH20" s="31"/>
      <c r="GI20" s="31"/>
      <c r="GJ20" s="31"/>
      <c r="GK20" s="31"/>
      <c r="GL20" s="31"/>
      <c r="GM20" s="31"/>
      <c r="GN20" s="31"/>
      <c r="GO20" s="31"/>
      <c r="GP20" s="31"/>
      <c r="GQ20" s="31"/>
      <c r="GR20" s="31"/>
      <c r="GS20" s="31"/>
      <c r="GT20" s="31"/>
      <c r="GU20" s="31"/>
      <c r="GV20" s="31"/>
      <c r="GW20" s="31"/>
      <c r="GX20" s="31"/>
      <c r="GY20" s="31"/>
      <c r="GZ20" s="31"/>
      <c r="HA20" s="31"/>
      <c r="HB20" s="31"/>
      <c r="HC20" s="31"/>
      <c r="HD20" s="31"/>
      <c r="HE20" s="31"/>
      <c r="HF20" s="31"/>
      <c r="HG20" s="31"/>
      <c r="HH20" s="31"/>
      <c r="HI20" s="31"/>
      <c r="HJ20" s="31"/>
      <c r="HK20" s="31"/>
      <c r="HL20" s="31"/>
      <c r="HM20" s="31"/>
      <c r="HN20" s="31"/>
      <c r="HO20" s="31"/>
      <c r="HP20" s="31"/>
      <c r="HQ20" s="31"/>
      <c r="HR20" s="31"/>
      <c r="HS20" s="31"/>
      <c r="HT20" s="31"/>
      <c r="HU20" s="31"/>
      <c r="HV20" s="31"/>
      <c r="HW20" s="31"/>
      <c r="HX20" s="31"/>
      <c r="HY20" s="31"/>
      <c r="HZ20" s="31"/>
      <c r="IA20" s="31"/>
      <c r="IB20" s="31"/>
      <c r="IC20" s="31"/>
      <c r="ID20" s="31"/>
      <c r="IE20" s="31"/>
      <c r="IF20" s="31"/>
      <c r="IG20" s="31"/>
      <c r="IH20" s="31"/>
      <c r="II20" s="31"/>
      <c r="IJ20" s="31"/>
      <c r="IK20" s="31"/>
      <c r="IL20" s="31"/>
      <c r="IM20" s="31"/>
      <c r="IN20" s="31"/>
      <c r="IO20" s="31"/>
      <c r="IP20" s="31"/>
      <c r="IQ20" s="31"/>
      <c r="IR20" s="31"/>
      <c r="IS20" s="31"/>
      <c r="IT20" s="31"/>
      <c r="IU20" s="31"/>
      <c r="IV20" s="31"/>
      <c r="IW20" s="31"/>
      <c r="IX20" s="31"/>
      <c r="IY20" s="31"/>
      <c r="IZ20" s="31"/>
      <c r="JA20" s="31"/>
      <c r="JB20" s="31"/>
      <c r="JC20" s="31"/>
      <c r="JD20" s="31"/>
      <c r="JE20" s="31"/>
      <c r="JF20" s="31"/>
      <c r="JG20" s="31"/>
      <c r="JH20" s="31"/>
      <c r="JI20" s="31"/>
      <c r="JJ20" s="31"/>
      <c r="JK20" s="31"/>
      <c r="JL20" s="31"/>
      <c r="JM20" s="31"/>
      <c r="JN20" s="31"/>
      <c r="JO20" s="31"/>
      <c r="JP20" s="31"/>
      <c r="JQ20" s="31"/>
      <c r="JR20" s="31"/>
      <c r="JS20" s="31"/>
      <c r="JT20" s="31"/>
      <c r="JU20" s="31"/>
      <c r="JV20" s="31"/>
      <c r="JW20" s="31"/>
      <c r="JX20" s="31"/>
      <c r="JY20" s="31"/>
      <c r="JZ20" s="31"/>
      <c r="KA20" s="31"/>
      <c r="KB20" s="31"/>
      <c r="KC20" s="31"/>
      <c r="KD20" s="31"/>
      <c r="KE20" s="31"/>
      <c r="KF20" s="31"/>
      <c r="KG20" s="31"/>
      <c r="KH20" s="31"/>
      <c r="KI20" s="31"/>
      <c r="KJ20" s="31"/>
      <c r="KK20" s="31"/>
      <c r="KL20" s="31"/>
      <c r="KM20" s="31"/>
      <c r="KN20" s="31"/>
      <c r="KO20" s="31"/>
      <c r="KP20" s="31"/>
      <c r="KQ20" s="31"/>
      <c r="KR20" s="31"/>
      <c r="KS20" s="31"/>
      <c r="KT20" s="31"/>
      <c r="KU20" s="31"/>
      <c r="KV20" s="31"/>
      <c r="KW20" s="31"/>
      <c r="KX20" s="31"/>
      <c r="KY20" s="31"/>
      <c r="KZ20" s="31"/>
      <c r="LA20" s="31"/>
      <c r="LB20" s="31"/>
      <c r="LC20" s="31"/>
      <c r="LD20" s="31"/>
      <c r="LE20" s="31"/>
      <c r="LF20" s="31"/>
      <c r="LG20" s="31"/>
      <c r="LH20" s="31"/>
      <c r="LI20" s="31"/>
      <c r="LJ20" s="31"/>
      <c r="LK20" s="31"/>
      <c r="LL20" s="31"/>
      <c r="LM20" s="31"/>
      <c r="LN20" s="31"/>
      <c r="LO20" s="31"/>
      <c r="LP20" s="31"/>
      <c r="LQ20" s="31"/>
      <c r="LR20" s="31"/>
      <c r="LS20" s="31"/>
      <c r="LT20" s="31"/>
      <c r="LU20" s="31"/>
      <c r="LV20" s="31"/>
      <c r="LW20" s="31"/>
      <c r="LX20" s="31"/>
      <c r="LY20" s="31"/>
      <c r="LZ20" s="31"/>
      <c r="MA20" s="31"/>
      <c r="MB20" s="31"/>
      <c r="MC20" s="31"/>
      <c r="MD20" s="31"/>
      <c r="ME20" s="31"/>
      <c r="MF20" s="31"/>
      <c r="MG20" s="31"/>
      <c r="MH20" s="31"/>
      <c r="MI20" s="31"/>
      <c r="MJ20" s="31"/>
      <c r="MK20" s="31"/>
      <c r="ML20" s="31"/>
      <c r="MM20" s="31"/>
      <c r="MN20" s="31"/>
      <c r="MO20" s="31"/>
      <c r="MP20" s="31"/>
      <c r="MQ20" s="31"/>
      <c r="MR20" s="31"/>
      <c r="MS20" s="31"/>
      <c r="MT20" s="31"/>
      <c r="MU20" s="31"/>
      <c r="MV20" s="31"/>
      <c r="MW20" s="31"/>
      <c r="MX20" s="31"/>
      <c r="MY20" s="31"/>
    </row>
    <row r="21" spans="1:363" s="18" customFormat="1" hidden="1">
      <c r="A21" s="13" t="s">
        <v>874</v>
      </c>
      <c r="B21" s="31"/>
      <c r="C21" s="13"/>
      <c r="D21" s="13"/>
      <c r="E21" s="13"/>
      <c r="F21" s="32"/>
      <c r="G21" s="13"/>
      <c r="H21" s="13"/>
      <c r="I21" s="13"/>
      <c r="J21" s="13"/>
      <c r="K21" s="13"/>
      <c r="L21" s="13"/>
      <c r="M21" s="47"/>
      <c r="N21" s="48"/>
      <c r="O21" s="13"/>
      <c r="P21" s="48"/>
      <c r="Q21" s="13"/>
      <c r="R21" s="32">
        <v>33791.68</v>
      </c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 s="31"/>
      <c r="ER21" s="31"/>
      <c r="ES21" s="31"/>
      <c r="ET21" s="31"/>
      <c r="EU21" s="31"/>
      <c r="EV21" s="31"/>
      <c r="EW21" s="31"/>
      <c r="EX21" s="31"/>
      <c r="EY21" s="31"/>
      <c r="EZ21" s="31"/>
      <c r="FA21" s="31"/>
      <c r="FB21" s="31"/>
      <c r="FC21" s="31"/>
      <c r="FD21" s="31"/>
      <c r="FE21" s="31"/>
      <c r="FF21" s="31"/>
      <c r="FG21" s="31"/>
      <c r="FH21" s="31"/>
      <c r="FI21" s="31"/>
      <c r="FJ21" s="31"/>
      <c r="FK21" s="31"/>
      <c r="FL21" s="31"/>
      <c r="FM21" s="31"/>
      <c r="FN21" s="31"/>
      <c r="FO21" s="31"/>
      <c r="FP21" s="31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/>
      <c r="GD21" s="31"/>
      <c r="GE21" s="31"/>
      <c r="GF21" s="31"/>
      <c r="GG21" s="31"/>
      <c r="GH21" s="31"/>
      <c r="GI21" s="31"/>
      <c r="GJ21" s="31"/>
      <c r="GK21" s="31"/>
      <c r="GL21" s="31"/>
      <c r="GM21" s="31"/>
      <c r="GN21" s="31"/>
      <c r="GO21" s="31"/>
      <c r="GP21" s="31"/>
      <c r="GQ21" s="31"/>
      <c r="GR21" s="31"/>
      <c r="GS21" s="31"/>
      <c r="GT21" s="31"/>
      <c r="GU21" s="31"/>
      <c r="GV21" s="31"/>
      <c r="GW21" s="31"/>
      <c r="GX21" s="31"/>
      <c r="GY21" s="31"/>
      <c r="GZ21" s="31"/>
      <c r="HA21" s="31"/>
      <c r="HB21" s="31"/>
      <c r="HC21" s="31"/>
      <c r="HD21" s="31"/>
      <c r="HE21" s="31"/>
      <c r="HF21" s="31"/>
      <c r="HG21" s="31"/>
      <c r="HH21" s="31"/>
      <c r="HI21" s="31"/>
      <c r="HJ21" s="31"/>
      <c r="HK21" s="31"/>
      <c r="HL21" s="31"/>
      <c r="HM21" s="31"/>
      <c r="HN21" s="31"/>
      <c r="HO21" s="31"/>
      <c r="HP21" s="31"/>
      <c r="HQ21" s="31"/>
      <c r="HR21" s="31"/>
      <c r="HS21" s="31"/>
      <c r="HT21" s="31"/>
      <c r="HU21" s="31"/>
      <c r="HV21" s="31"/>
      <c r="HW21" s="31"/>
      <c r="HX21" s="31"/>
      <c r="HY21" s="31"/>
      <c r="HZ21" s="31"/>
      <c r="IA21" s="31"/>
      <c r="IB21" s="31"/>
      <c r="IC21" s="31"/>
      <c r="ID21" s="31"/>
      <c r="IE21" s="31"/>
      <c r="IF21" s="31"/>
      <c r="IG21" s="31"/>
      <c r="IH21" s="31"/>
      <c r="II21" s="31"/>
      <c r="IJ21" s="31"/>
      <c r="IK21" s="31"/>
      <c r="IL21" s="31"/>
      <c r="IM21" s="31"/>
      <c r="IN21" s="31"/>
      <c r="IO21" s="31"/>
      <c r="IP21" s="31"/>
      <c r="IQ21" s="31"/>
      <c r="IR21" s="31"/>
      <c r="IS21" s="31"/>
      <c r="IT21" s="31"/>
      <c r="IU21" s="31"/>
      <c r="IV21" s="31"/>
      <c r="IW21" s="31"/>
      <c r="IX21" s="31"/>
      <c r="IY21" s="31"/>
      <c r="IZ21" s="31"/>
      <c r="JA21" s="31"/>
      <c r="JB21" s="31"/>
      <c r="JC21" s="31"/>
      <c r="JD21" s="31"/>
      <c r="JE21" s="31"/>
      <c r="JF21" s="31"/>
      <c r="JG21" s="31"/>
      <c r="JH21" s="31"/>
      <c r="JI21" s="31"/>
      <c r="JJ21" s="31"/>
      <c r="JK21" s="31"/>
      <c r="JL21" s="31"/>
      <c r="JM21" s="31"/>
      <c r="JN21" s="31"/>
      <c r="JO21" s="31"/>
      <c r="JP21" s="31"/>
      <c r="JQ21" s="31"/>
      <c r="JR21" s="31"/>
      <c r="JS21" s="31"/>
      <c r="JT21" s="31"/>
      <c r="JU21" s="31"/>
      <c r="JV21" s="31"/>
      <c r="JW21" s="31"/>
      <c r="JX21" s="31"/>
      <c r="JY21" s="31"/>
      <c r="JZ21" s="31"/>
      <c r="KA21" s="31"/>
      <c r="KB21" s="31"/>
      <c r="KC21" s="31"/>
      <c r="KD21" s="31"/>
      <c r="KE21" s="31"/>
      <c r="KF21" s="31"/>
      <c r="KG21" s="31"/>
      <c r="KH21" s="31"/>
      <c r="KI21" s="31"/>
      <c r="KJ21" s="31"/>
      <c r="KK21" s="31"/>
      <c r="KL21" s="31"/>
      <c r="KM21" s="31"/>
      <c r="KN21" s="31"/>
      <c r="KO21" s="31"/>
      <c r="KP21" s="31"/>
      <c r="KQ21" s="31"/>
      <c r="KR21" s="31"/>
      <c r="KS21" s="31"/>
      <c r="KT21" s="31"/>
      <c r="KU21" s="31"/>
      <c r="KV21" s="31"/>
      <c r="KW21" s="31"/>
      <c r="KX21" s="31"/>
      <c r="KY21" s="31"/>
      <c r="KZ21" s="31"/>
      <c r="LA21" s="31"/>
      <c r="LB21" s="31"/>
      <c r="LC21" s="31"/>
      <c r="LD21" s="31"/>
      <c r="LE21" s="31"/>
      <c r="LF21" s="31"/>
      <c r="LG21" s="31"/>
      <c r="LH21" s="31"/>
      <c r="LI21" s="31"/>
      <c r="LJ21" s="31"/>
      <c r="LK21" s="31"/>
      <c r="LL21" s="31"/>
      <c r="LM21" s="31"/>
      <c r="LN21" s="31"/>
      <c r="LO21" s="31"/>
      <c r="LP21" s="31"/>
      <c r="LQ21" s="31"/>
      <c r="LR21" s="31"/>
      <c r="LS21" s="31"/>
      <c r="LT21" s="31"/>
      <c r="LU21" s="31"/>
      <c r="LV21" s="31"/>
      <c r="LW21" s="31"/>
      <c r="LX21" s="31"/>
      <c r="LY21" s="31"/>
      <c r="LZ21" s="31"/>
      <c r="MA21" s="31"/>
      <c r="MB21" s="31"/>
      <c r="MC21" s="31"/>
      <c r="MD21" s="31"/>
      <c r="ME21" s="31"/>
      <c r="MF21" s="31"/>
      <c r="MG21" s="31"/>
      <c r="MH21" s="31"/>
      <c r="MI21" s="31"/>
      <c r="MJ21" s="31"/>
      <c r="MK21" s="31"/>
      <c r="ML21" s="31"/>
      <c r="MM21" s="31"/>
      <c r="MN21" s="31"/>
      <c r="MO21" s="31"/>
      <c r="MP21" s="31"/>
      <c r="MQ21" s="31"/>
      <c r="MR21" s="31"/>
      <c r="MS21" s="31"/>
      <c r="MT21" s="31"/>
      <c r="MU21" s="31"/>
      <c r="MV21" s="31"/>
      <c r="MW21" s="31"/>
      <c r="MX21" s="31"/>
      <c r="MY21" s="31"/>
    </row>
    <row r="22" spans="1:363" s="18" customFormat="1" hidden="1">
      <c r="A22" s="13" t="s">
        <v>875</v>
      </c>
      <c r="B22" s="31"/>
      <c r="C22" s="13"/>
      <c r="D22" s="13"/>
      <c r="E22" s="13"/>
      <c r="F22" s="32"/>
      <c r="G22" s="13"/>
      <c r="H22" s="13"/>
      <c r="I22" s="13"/>
      <c r="J22" s="13"/>
      <c r="K22" s="13"/>
      <c r="L22" s="13"/>
      <c r="M22" s="47"/>
      <c r="N22" s="48"/>
      <c r="O22" s="13"/>
      <c r="P22" s="48"/>
      <c r="Q22" s="13"/>
      <c r="R22" s="32">
        <v>33791.68</v>
      </c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  <c r="FF22" s="31"/>
      <c r="FG22" s="31"/>
      <c r="FH22" s="31"/>
      <c r="FI22" s="31"/>
      <c r="FJ22" s="31"/>
      <c r="FK22" s="31"/>
      <c r="FL22" s="31"/>
      <c r="FM22" s="31"/>
      <c r="FN22" s="31"/>
      <c r="FO22" s="31"/>
      <c r="FP22" s="31"/>
      <c r="FQ22" s="31"/>
      <c r="FR22" s="31"/>
      <c r="FS22" s="31"/>
      <c r="FT22" s="31"/>
      <c r="FU22" s="31"/>
      <c r="FV22" s="31"/>
      <c r="FW22" s="31"/>
      <c r="FX22" s="31"/>
      <c r="FY22" s="31"/>
      <c r="FZ22" s="31"/>
      <c r="GA22" s="31"/>
      <c r="GB22" s="31"/>
      <c r="GC22" s="31"/>
      <c r="GD22" s="31"/>
      <c r="GE22" s="31"/>
      <c r="GF22" s="31"/>
      <c r="GG22" s="31"/>
      <c r="GH22" s="31"/>
      <c r="GI22" s="31"/>
      <c r="GJ22" s="31"/>
      <c r="GK22" s="31"/>
      <c r="GL22" s="31"/>
      <c r="GM22" s="31"/>
      <c r="GN22" s="31"/>
      <c r="GO22" s="31"/>
      <c r="GP22" s="31"/>
      <c r="GQ22" s="31"/>
      <c r="GR22" s="31"/>
      <c r="GS22" s="31"/>
      <c r="GT22" s="31"/>
      <c r="GU22" s="31"/>
      <c r="GV22" s="31"/>
      <c r="GW22" s="31"/>
      <c r="GX22" s="31"/>
      <c r="GY22" s="31"/>
      <c r="GZ22" s="31"/>
      <c r="HA22" s="31"/>
      <c r="HB22" s="31"/>
      <c r="HC22" s="31"/>
      <c r="HD22" s="31"/>
      <c r="HE22" s="31"/>
      <c r="HF22" s="31"/>
      <c r="HG22" s="31"/>
      <c r="HH22" s="31"/>
      <c r="HI22" s="31"/>
      <c r="HJ22" s="31"/>
      <c r="HK22" s="31"/>
      <c r="HL22" s="31"/>
      <c r="HM22" s="31"/>
      <c r="HN22" s="31"/>
      <c r="HO22" s="31"/>
      <c r="HP22" s="31"/>
      <c r="HQ22" s="31"/>
      <c r="HR22" s="31"/>
      <c r="HS22" s="31"/>
      <c r="HT22" s="31"/>
      <c r="HU22" s="31"/>
      <c r="HV22" s="31"/>
      <c r="HW22" s="31"/>
      <c r="HX22" s="31"/>
      <c r="HY22" s="31"/>
      <c r="HZ22" s="31"/>
      <c r="IA22" s="31"/>
      <c r="IB22" s="31"/>
      <c r="IC22" s="31"/>
      <c r="ID22" s="31"/>
      <c r="IE22" s="31"/>
      <c r="IF22" s="31"/>
      <c r="IG22" s="31"/>
      <c r="IH22" s="31"/>
      <c r="II22" s="31"/>
      <c r="IJ22" s="31"/>
      <c r="IK22" s="31"/>
      <c r="IL22" s="31"/>
      <c r="IM22" s="31"/>
      <c r="IN22" s="31"/>
      <c r="IO22" s="31"/>
      <c r="IP22" s="31"/>
      <c r="IQ22" s="31"/>
      <c r="IR22" s="31"/>
      <c r="IS22" s="31"/>
      <c r="IT22" s="31"/>
      <c r="IU22" s="31"/>
      <c r="IV22" s="31"/>
      <c r="IW22" s="31"/>
      <c r="IX22" s="31"/>
      <c r="IY22" s="31"/>
      <c r="IZ22" s="31"/>
      <c r="JA22" s="31"/>
      <c r="JB22" s="31"/>
      <c r="JC22" s="31"/>
      <c r="JD22" s="31"/>
      <c r="JE22" s="31"/>
      <c r="JF22" s="31"/>
      <c r="JG22" s="31"/>
      <c r="JH22" s="31"/>
      <c r="JI22" s="31"/>
      <c r="JJ22" s="31"/>
      <c r="JK22" s="31"/>
      <c r="JL22" s="31"/>
      <c r="JM22" s="31"/>
      <c r="JN22" s="31"/>
      <c r="JO22" s="31"/>
      <c r="JP22" s="31"/>
      <c r="JQ22" s="31"/>
      <c r="JR22" s="31"/>
      <c r="JS22" s="31"/>
      <c r="JT22" s="31"/>
      <c r="JU22" s="31"/>
      <c r="JV22" s="31"/>
      <c r="JW22" s="31"/>
      <c r="JX22" s="31"/>
      <c r="JY22" s="31"/>
      <c r="JZ22" s="31"/>
      <c r="KA22" s="31"/>
      <c r="KB22" s="31"/>
      <c r="KC22" s="31"/>
      <c r="KD22" s="31"/>
      <c r="KE22" s="31"/>
      <c r="KF22" s="31"/>
      <c r="KG22" s="31"/>
      <c r="KH22" s="31"/>
      <c r="KI22" s="31"/>
      <c r="KJ22" s="31"/>
      <c r="KK22" s="31"/>
      <c r="KL22" s="31"/>
      <c r="KM22" s="31"/>
      <c r="KN22" s="31"/>
      <c r="KO22" s="31"/>
      <c r="KP22" s="31"/>
      <c r="KQ22" s="31"/>
      <c r="KR22" s="31"/>
      <c r="KS22" s="31"/>
      <c r="KT22" s="31"/>
      <c r="KU22" s="31"/>
      <c r="KV22" s="31"/>
      <c r="KW22" s="31"/>
      <c r="KX22" s="31"/>
      <c r="KY22" s="31"/>
      <c r="KZ22" s="31"/>
      <c r="LA22" s="31"/>
      <c r="LB22" s="31"/>
      <c r="LC22" s="31"/>
      <c r="LD22" s="31"/>
      <c r="LE22" s="31"/>
      <c r="LF22" s="31"/>
      <c r="LG22" s="31"/>
      <c r="LH22" s="31"/>
      <c r="LI22" s="31"/>
      <c r="LJ22" s="31"/>
      <c r="LK22" s="31"/>
      <c r="LL22" s="31"/>
      <c r="LM22" s="31"/>
      <c r="LN22" s="31"/>
      <c r="LO22" s="31"/>
      <c r="LP22" s="31"/>
      <c r="LQ22" s="31"/>
      <c r="LR22" s="31"/>
      <c r="LS22" s="31"/>
      <c r="LT22" s="31"/>
      <c r="LU22" s="31"/>
      <c r="LV22" s="31"/>
      <c r="LW22" s="31"/>
      <c r="LX22" s="31"/>
      <c r="LY22" s="31"/>
      <c r="LZ22" s="31"/>
      <c r="MA22" s="31"/>
      <c r="MB22" s="31"/>
      <c r="MC22" s="31"/>
      <c r="MD22" s="31"/>
      <c r="ME22" s="31"/>
      <c r="MF22" s="31"/>
      <c r="MG22" s="31"/>
      <c r="MH22" s="31"/>
      <c r="MI22" s="31"/>
      <c r="MJ22" s="31"/>
      <c r="MK22" s="31"/>
      <c r="ML22" s="31"/>
      <c r="MM22" s="31"/>
      <c r="MN22" s="31"/>
      <c r="MO22" s="31"/>
      <c r="MP22" s="31"/>
      <c r="MQ22" s="31"/>
      <c r="MR22" s="31"/>
      <c r="MS22" s="31"/>
      <c r="MT22" s="31"/>
      <c r="MU22" s="31"/>
      <c r="MV22" s="31"/>
      <c r="MW22" s="31"/>
      <c r="MX22" s="31"/>
      <c r="MY22" s="31"/>
    </row>
    <row r="23" spans="1:363" s="18" customFormat="1" hidden="1">
      <c r="A23" s="13" t="s">
        <v>876</v>
      </c>
      <c r="B23" s="31"/>
      <c r="C23" s="13"/>
      <c r="D23" s="13"/>
      <c r="E23" s="13"/>
      <c r="F23" s="32"/>
      <c r="G23" s="13"/>
      <c r="H23" s="13"/>
      <c r="I23" s="13"/>
      <c r="J23" s="13"/>
      <c r="K23" s="13"/>
      <c r="L23" s="13"/>
      <c r="M23" s="47"/>
      <c r="N23" s="48"/>
      <c r="O23" s="13"/>
      <c r="P23" s="48"/>
      <c r="Q23" s="13"/>
      <c r="R23" s="32">
        <v>180400</v>
      </c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1"/>
      <c r="ES23" s="31"/>
      <c r="ET23" s="31"/>
      <c r="EU23" s="31"/>
      <c r="EV23" s="31"/>
      <c r="EW23" s="31"/>
      <c r="EX23" s="31"/>
      <c r="EY23" s="31"/>
      <c r="EZ23" s="31"/>
      <c r="FA23" s="31"/>
      <c r="FB23" s="31"/>
      <c r="FC23" s="31"/>
      <c r="FD23" s="31"/>
      <c r="FE23" s="31"/>
      <c r="FF23" s="31"/>
      <c r="FG23" s="31"/>
      <c r="FH23" s="31"/>
      <c r="FI23" s="31"/>
      <c r="FJ23" s="31"/>
      <c r="FK23" s="31"/>
      <c r="FL23" s="31"/>
      <c r="FM23" s="31"/>
      <c r="FN23" s="31"/>
      <c r="FO23" s="31"/>
      <c r="FP23" s="31"/>
      <c r="FQ23" s="31"/>
      <c r="FR23" s="31"/>
      <c r="FS23" s="31"/>
      <c r="FT23" s="31"/>
      <c r="FU23" s="31"/>
      <c r="FV23" s="31"/>
      <c r="FW23" s="31"/>
      <c r="FX23" s="31"/>
      <c r="FY23" s="31"/>
      <c r="FZ23" s="31"/>
      <c r="GA23" s="31"/>
      <c r="GB23" s="31"/>
      <c r="GC23" s="31"/>
      <c r="GD23" s="31"/>
      <c r="GE23" s="31"/>
      <c r="GF23" s="31"/>
      <c r="GG23" s="31"/>
      <c r="GH23" s="31"/>
      <c r="GI23" s="31"/>
      <c r="GJ23" s="31"/>
      <c r="GK23" s="31"/>
      <c r="GL23" s="31"/>
      <c r="GM23" s="31"/>
      <c r="GN23" s="31"/>
      <c r="GO23" s="31"/>
      <c r="GP23" s="31"/>
      <c r="GQ23" s="31"/>
      <c r="GR23" s="31"/>
      <c r="GS23" s="31"/>
      <c r="GT23" s="31"/>
      <c r="GU23" s="31"/>
      <c r="GV23" s="31"/>
      <c r="GW23" s="31"/>
      <c r="GX23" s="31"/>
      <c r="GY23" s="31"/>
      <c r="GZ23" s="31"/>
      <c r="HA23" s="31"/>
      <c r="HB23" s="31"/>
      <c r="HC23" s="31"/>
      <c r="HD23" s="31"/>
      <c r="HE23" s="31"/>
      <c r="HF23" s="31"/>
      <c r="HG23" s="31"/>
      <c r="HH23" s="31"/>
      <c r="HI23" s="31"/>
      <c r="HJ23" s="31"/>
      <c r="HK23" s="31"/>
      <c r="HL23" s="31"/>
      <c r="HM23" s="31"/>
      <c r="HN23" s="31"/>
      <c r="HO23" s="31"/>
      <c r="HP23" s="31"/>
      <c r="HQ23" s="31"/>
      <c r="HR23" s="31"/>
      <c r="HS23" s="31"/>
      <c r="HT23" s="31"/>
      <c r="HU23" s="31"/>
      <c r="HV23" s="31"/>
      <c r="HW23" s="31"/>
      <c r="HX23" s="31"/>
      <c r="HY23" s="31"/>
      <c r="HZ23" s="31"/>
      <c r="IA23" s="31"/>
      <c r="IB23" s="31"/>
      <c r="IC23" s="31"/>
      <c r="ID23" s="31"/>
      <c r="IE23" s="31"/>
      <c r="IF23" s="31"/>
      <c r="IG23" s="31"/>
      <c r="IH23" s="31"/>
      <c r="II23" s="31"/>
      <c r="IJ23" s="31"/>
      <c r="IK23" s="31"/>
      <c r="IL23" s="31"/>
      <c r="IM23" s="31"/>
      <c r="IN23" s="31"/>
      <c r="IO23" s="31"/>
      <c r="IP23" s="31"/>
      <c r="IQ23" s="31"/>
      <c r="IR23" s="31"/>
      <c r="IS23" s="31"/>
      <c r="IT23" s="31"/>
      <c r="IU23" s="31"/>
      <c r="IV23" s="31"/>
      <c r="IW23" s="31"/>
      <c r="IX23" s="31"/>
      <c r="IY23" s="31"/>
      <c r="IZ23" s="31"/>
      <c r="JA23" s="31"/>
      <c r="JB23" s="31"/>
      <c r="JC23" s="31"/>
      <c r="JD23" s="31"/>
      <c r="JE23" s="31"/>
      <c r="JF23" s="31"/>
      <c r="JG23" s="31"/>
      <c r="JH23" s="31"/>
      <c r="JI23" s="31"/>
      <c r="JJ23" s="31"/>
      <c r="JK23" s="31"/>
      <c r="JL23" s="31"/>
      <c r="JM23" s="31"/>
      <c r="JN23" s="31"/>
      <c r="JO23" s="31"/>
      <c r="JP23" s="31"/>
      <c r="JQ23" s="31"/>
      <c r="JR23" s="31"/>
      <c r="JS23" s="31"/>
      <c r="JT23" s="31"/>
      <c r="JU23" s="31"/>
      <c r="JV23" s="31"/>
      <c r="JW23" s="31"/>
      <c r="JX23" s="31"/>
      <c r="JY23" s="31"/>
      <c r="JZ23" s="31"/>
      <c r="KA23" s="31"/>
      <c r="KB23" s="31"/>
      <c r="KC23" s="31"/>
      <c r="KD23" s="31"/>
      <c r="KE23" s="31"/>
      <c r="KF23" s="31"/>
      <c r="KG23" s="31"/>
      <c r="KH23" s="31"/>
      <c r="KI23" s="31"/>
      <c r="KJ23" s="31"/>
      <c r="KK23" s="31"/>
      <c r="KL23" s="31"/>
      <c r="KM23" s="31"/>
      <c r="KN23" s="31"/>
      <c r="KO23" s="31"/>
      <c r="KP23" s="31"/>
      <c r="KQ23" s="31"/>
      <c r="KR23" s="31"/>
      <c r="KS23" s="31"/>
      <c r="KT23" s="31"/>
      <c r="KU23" s="31"/>
      <c r="KV23" s="31"/>
      <c r="KW23" s="31"/>
      <c r="KX23" s="31"/>
      <c r="KY23" s="31"/>
      <c r="KZ23" s="31"/>
      <c r="LA23" s="31"/>
      <c r="LB23" s="31"/>
      <c r="LC23" s="31"/>
      <c r="LD23" s="31"/>
      <c r="LE23" s="31"/>
      <c r="LF23" s="31"/>
      <c r="LG23" s="31"/>
      <c r="LH23" s="31"/>
      <c r="LI23" s="31"/>
      <c r="LJ23" s="31"/>
      <c r="LK23" s="31"/>
      <c r="LL23" s="31"/>
      <c r="LM23" s="31"/>
      <c r="LN23" s="31"/>
      <c r="LO23" s="31"/>
      <c r="LP23" s="31"/>
      <c r="LQ23" s="31"/>
      <c r="LR23" s="31"/>
      <c r="LS23" s="31"/>
      <c r="LT23" s="31"/>
      <c r="LU23" s="31"/>
      <c r="LV23" s="31"/>
      <c r="LW23" s="31"/>
      <c r="LX23" s="31"/>
      <c r="LY23" s="31"/>
      <c r="LZ23" s="31"/>
      <c r="MA23" s="31"/>
      <c r="MB23" s="31"/>
      <c r="MC23" s="31"/>
      <c r="MD23" s="31"/>
      <c r="ME23" s="31"/>
      <c r="MF23" s="31"/>
      <c r="MG23" s="31"/>
      <c r="MH23" s="31"/>
      <c r="MI23" s="31"/>
      <c r="MJ23" s="31"/>
      <c r="MK23" s="31"/>
      <c r="ML23" s="31"/>
      <c r="MM23" s="31"/>
      <c r="MN23" s="31"/>
      <c r="MO23" s="31"/>
      <c r="MP23" s="31"/>
      <c r="MQ23" s="31"/>
      <c r="MR23" s="31"/>
      <c r="MS23" s="31"/>
      <c r="MT23" s="31"/>
      <c r="MU23" s="31"/>
      <c r="MV23" s="31"/>
      <c r="MW23" s="31"/>
      <c r="MX23" s="31"/>
      <c r="MY23" s="31"/>
    </row>
    <row r="24" spans="1:363" s="18" customFormat="1" hidden="1">
      <c r="A24" s="13" t="s">
        <v>11</v>
      </c>
      <c r="B24" s="31"/>
      <c r="C24" s="13"/>
      <c r="D24" s="13"/>
      <c r="E24" s="13"/>
      <c r="F24" s="32"/>
      <c r="G24" s="13"/>
      <c r="H24" s="13"/>
      <c r="I24" s="13"/>
      <c r="J24" s="13"/>
      <c r="K24" s="13"/>
      <c r="L24" s="49">
        <f>N24/M16</f>
        <v>173522.33009708699</v>
      </c>
      <c r="M24" s="47"/>
      <c r="N24" s="48">
        <f>R23-G16</f>
        <v>178728</v>
      </c>
      <c r="O24" s="13"/>
      <c r="P24" s="48"/>
      <c r="Q24" s="13"/>
      <c r="R24" s="32">
        <f>SUM(R19:R23)</f>
        <v>337916.8</v>
      </c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1"/>
      <c r="ES24" s="31"/>
      <c r="ET24" s="31"/>
      <c r="EU24" s="31"/>
      <c r="EV24" s="31"/>
      <c r="EW24" s="31"/>
      <c r="EX24" s="31"/>
      <c r="EY24" s="31"/>
      <c r="EZ24" s="31"/>
      <c r="FA24" s="31"/>
      <c r="FB24" s="31"/>
      <c r="FC24" s="31"/>
      <c r="FD24" s="31"/>
      <c r="FE24" s="31"/>
      <c r="FF24" s="31"/>
      <c r="FG24" s="31"/>
      <c r="FH24" s="31"/>
      <c r="FI24" s="31"/>
      <c r="FJ24" s="31"/>
      <c r="FK24" s="31"/>
      <c r="FL24" s="31"/>
      <c r="FM24" s="31"/>
      <c r="FN24" s="31"/>
      <c r="FO24" s="31"/>
      <c r="FP24" s="31"/>
      <c r="FQ24" s="31"/>
      <c r="FR24" s="31"/>
      <c r="FS24" s="31"/>
      <c r="FT24" s="31"/>
      <c r="FU24" s="31"/>
      <c r="FV24" s="31"/>
      <c r="FW24" s="31"/>
      <c r="FX24" s="31"/>
      <c r="FY24" s="31"/>
      <c r="FZ24" s="31"/>
      <c r="GA24" s="31"/>
      <c r="GB24" s="31"/>
      <c r="GC24" s="31"/>
      <c r="GD24" s="31"/>
      <c r="GE24" s="31"/>
      <c r="GF24" s="31"/>
      <c r="GG24" s="31"/>
      <c r="GH24" s="31"/>
      <c r="GI24" s="31"/>
      <c r="GJ24" s="31"/>
      <c r="GK24" s="31"/>
      <c r="GL24" s="31"/>
      <c r="GM24" s="31"/>
      <c r="GN24" s="31"/>
      <c r="GO24" s="31"/>
      <c r="GP24" s="31"/>
      <c r="GQ24" s="31"/>
      <c r="GR24" s="31"/>
      <c r="GS24" s="31"/>
      <c r="GT24" s="31"/>
      <c r="GU24" s="31"/>
      <c r="GV24" s="31"/>
      <c r="GW24" s="31"/>
      <c r="GX24" s="31"/>
      <c r="GY24" s="31"/>
      <c r="GZ24" s="31"/>
      <c r="HA24" s="31"/>
      <c r="HB24" s="31"/>
      <c r="HC24" s="31"/>
      <c r="HD24" s="31"/>
      <c r="HE24" s="31"/>
      <c r="HF24" s="31"/>
      <c r="HG24" s="31"/>
      <c r="HH24" s="31"/>
      <c r="HI24" s="31"/>
      <c r="HJ24" s="31"/>
      <c r="HK24" s="31"/>
      <c r="HL24" s="31"/>
      <c r="HM24" s="31"/>
      <c r="HN24" s="31"/>
      <c r="HO24" s="31"/>
      <c r="HP24" s="31"/>
      <c r="HQ24" s="31"/>
      <c r="HR24" s="31"/>
      <c r="HS24" s="31"/>
      <c r="HT24" s="31"/>
      <c r="HU24" s="31"/>
      <c r="HV24" s="31"/>
      <c r="HW24" s="31"/>
      <c r="HX24" s="31"/>
      <c r="HY24" s="31"/>
      <c r="HZ24" s="31"/>
      <c r="IA24" s="31"/>
      <c r="IB24" s="31"/>
      <c r="IC24" s="31"/>
      <c r="ID24" s="31"/>
      <c r="IE24" s="31"/>
      <c r="IF24" s="31"/>
      <c r="IG24" s="31"/>
      <c r="IH24" s="31"/>
      <c r="II24" s="31"/>
      <c r="IJ24" s="31"/>
      <c r="IK24" s="31"/>
      <c r="IL24" s="31"/>
      <c r="IM24" s="31"/>
      <c r="IN24" s="31"/>
      <c r="IO24" s="31"/>
      <c r="IP24" s="31"/>
      <c r="IQ24" s="31"/>
      <c r="IR24" s="31"/>
      <c r="IS24" s="31"/>
      <c r="IT24" s="31"/>
      <c r="IU24" s="31"/>
      <c r="IV24" s="31"/>
      <c r="IW24" s="31"/>
      <c r="IX24" s="31"/>
      <c r="IY24" s="31"/>
      <c r="IZ24" s="31"/>
      <c r="JA24" s="31"/>
      <c r="JB24" s="31"/>
      <c r="JC24" s="31"/>
      <c r="JD24" s="31"/>
      <c r="JE24" s="31"/>
      <c r="JF24" s="31"/>
      <c r="JG24" s="31"/>
      <c r="JH24" s="31"/>
      <c r="JI24" s="31"/>
      <c r="JJ24" s="31"/>
      <c r="JK24" s="31"/>
      <c r="JL24" s="31"/>
      <c r="JM24" s="31"/>
      <c r="JN24" s="31"/>
      <c r="JO24" s="31"/>
      <c r="JP24" s="31"/>
      <c r="JQ24" s="31"/>
      <c r="JR24" s="31"/>
      <c r="JS24" s="31"/>
      <c r="JT24" s="31"/>
      <c r="JU24" s="31"/>
      <c r="JV24" s="31"/>
      <c r="JW24" s="31"/>
      <c r="JX24" s="31"/>
      <c r="JY24" s="31"/>
      <c r="JZ24" s="31"/>
      <c r="KA24" s="31"/>
      <c r="KB24" s="31"/>
      <c r="KC24" s="31"/>
      <c r="KD24" s="31"/>
      <c r="KE24" s="31"/>
      <c r="KF24" s="31"/>
      <c r="KG24" s="31"/>
      <c r="KH24" s="31"/>
      <c r="KI24" s="31"/>
      <c r="KJ24" s="31"/>
      <c r="KK24" s="31"/>
      <c r="KL24" s="31"/>
      <c r="KM24" s="31"/>
      <c r="KN24" s="31"/>
      <c r="KO24" s="31"/>
      <c r="KP24" s="31"/>
      <c r="KQ24" s="31"/>
      <c r="KR24" s="31"/>
      <c r="KS24" s="31"/>
      <c r="KT24" s="31"/>
      <c r="KU24" s="31"/>
      <c r="KV24" s="31"/>
      <c r="KW24" s="31"/>
      <c r="KX24" s="31"/>
      <c r="KY24" s="31"/>
      <c r="KZ24" s="31"/>
      <c r="LA24" s="31"/>
      <c r="LB24" s="31"/>
      <c r="LC24" s="31"/>
      <c r="LD24" s="31"/>
      <c r="LE24" s="31"/>
      <c r="LF24" s="31"/>
      <c r="LG24" s="31"/>
      <c r="LH24" s="31"/>
      <c r="LI24" s="31"/>
      <c r="LJ24" s="31"/>
      <c r="LK24" s="31"/>
      <c r="LL24" s="31"/>
      <c r="LM24" s="31"/>
      <c r="LN24" s="31"/>
      <c r="LO24" s="31"/>
      <c r="LP24" s="31"/>
      <c r="LQ24" s="31"/>
      <c r="LR24" s="31"/>
      <c r="LS24" s="31"/>
      <c r="LT24" s="31"/>
      <c r="LU24" s="31"/>
      <c r="LV24" s="31"/>
      <c r="LW24" s="31"/>
      <c r="LX24" s="31"/>
      <c r="LY24" s="31"/>
      <c r="LZ24" s="31"/>
      <c r="MA24" s="31"/>
      <c r="MB24" s="31"/>
      <c r="MC24" s="31"/>
      <c r="MD24" s="31"/>
      <c r="ME24" s="31"/>
      <c r="MF24" s="31"/>
      <c r="MG24" s="31"/>
      <c r="MH24" s="31"/>
      <c r="MI24" s="31"/>
      <c r="MJ24" s="31"/>
      <c r="MK24" s="31"/>
      <c r="ML24" s="31"/>
      <c r="MM24" s="31"/>
      <c r="MN24" s="31"/>
      <c r="MO24" s="31"/>
      <c r="MP24" s="31"/>
      <c r="MQ24" s="31"/>
      <c r="MR24" s="31"/>
      <c r="MS24" s="31"/>
      <c r="MT24" s="31"/>
      <c r="MU24" s="31"/>
      <c r="MV24" s="31"/>
      <c r="MW24" s="31"/>
      <c r="MX24" s="31"/>
      <c r="MY24" s="31"/>
    </row>
    <row r="25" spans="1:363" s="18" customFormat="1" hidden="1">
      <c r="A25" s="13"/>
      <c r="B25" s="31"/>
      <c r="C25" s="13"/>
      <c r="D25" s="13"/>
      <c r="E25" s="13"/>
      <c r="F25" s="32"/>
      <c r="G25" s="13"/>
      <c r="H25" s="13"/>
      <c r="I25" s="13"/>
      <c r="J25" s="13"/>
      <c r="K25" s="13"/>
      <c r="L25" s="13"/>
      <c r="M25" s="47"/>
      <c r="N25" s="48"/>
      <c r="O25" s="13"/>
      <c r="P25" s="48"/>
      <c r="Q25" s="13"/>
      <c r="R25" s="32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 s="31"/>
      <c r="ET25" s="31"/>
      <c r="EU25" s="31"/>
      <c r="EV25" s="31"/>
      <c r="EW25" s="31"/>
      <c r="EX25" s="31"/>
      <c r="EY25" s="31"/>
      <c r="EZ25" s="31"/>
      <c r="FA25" s="31"/>
      <c r="FB25" s="31"/>
      <c r="FC25" s="31"/>
      <c r="FD25" s="31"/>
      <c r="FE25" s="31"/>
      <c r="FF25" s="31"/>
      <c r="FG25" s="31"/>
      <c r="FH25" s="31"/>
      <c r="FI25" s="31"/>
      <c r="FJ25" s="31"/>
      <c r="FK25" s="31"/>
      <c r="FL25" s="31"/>
      <c r="FM25" s="31"/>
      <c r="FN25" s="31"/>
      <c r="FO25" s="31"/>
      <c r="FP25" s="31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/>
      <c r="GD25" s="31"/>
      <c r="GE25" s="31"/>
      <c r="GF25" s="31"/>
      <c r="GG25" s="31"/>
      <c r="GH25" s="31"/>
      <c r="GI25" s="31"/>
      <c r="GJ25" s="31"/>
      <c r="GK25" s="31"/>
      <c r="GL25" s="31"/>
      <c r="GM25" s="31"/>
      <c r="GN25" s="31"/>
      <c r="GO25" s="31"/>
      <c r="GP25" s="31"/>
      <c r="GQ25" s="31"/>
      <c r="GR25" s="31"/>
      <c r="GS25" s="31"/>
      <c r="GT25" s="31"/>
      <c r="GU25" s="31"/>
      <c r="GV25" s="31"/>
      <c r="GW25" s="31"/>
      <c r="GX25" s="31"/>
      <c r="GY25" s="31"/>
      <c r="GZ25" s="31"/>
      <c r="HA25" s="31"/>
      <c r="HB25" s="31"/>
      <c r="HC25" s="31"/>
      <c r="HD25" s="31"/>
      <c r="HE25" s="31"/>
      <c r="HF25" s="31"/>
      <c r="HG25" s="31"/>
      <c r="HH25" s="31"/>
      <c r="HI25" s="31"/>
      <c r="HJ25" s="31"/>
      <c r="HK25" s="31"/>
      <c r="HL25" s="31"/>
      <c r="HM25" s="31"/>
      <c r="HN25" s="31"/>
      <c r="HO25" s="31"/>
      <c r="HP25" s="31"/>
      <c r="HQ25" s="31"/>
      <c r="HR25" s="31"/>
      <c r="HS25" s="31"/>
      <c r="HT25" s="31"/>
      <c r="HU25" s="31"/>
      <c r="HV25" s="31"/>
      <c r="HW25" s="31"/>
      <c r="HX25" s="31"/>
      <c r="HY25" s="31"/>
      <c r="HZ25" s="31"/>
      <c r="IA25" s="31"/>
      <c r="IB25" s="31"/>
      <c r="IC25" s="31"/>
      <c r="ID25" s="31"/>
      <c r="IE25" s="31"/>
      <c r="IF25" s="31"/>
      <c r="IG25" s="31"/>
      <c r="IH25" s="31"/>
      <c r="II25" s="31"/>
      <c r="IJ25" s="31"/>
      <c r="IK25" s="31"/>
      <c r="IL25" s="31"/>
      <c r="IM25" s="31"/>
      <c r="IN25" s="31"/>
      <c r="IO25" s="31"/>
      <c r="IP25" s="31"/>
      <c r="IQ25" s="31"/>
      <c r="IR25" s="31"/>
      <c r="IS25" s="31"/>
      <c r="IT25" s="31"/>
      <c r="IU25" s="31"/>
      <c r="IV25" s="31"/>
      <c r="IW25" s="31"/>
      <c r="IX25" s="31"/>
      <c r="IY25" s="31"/>
      <c r="IZ25" s="31"/>
      <c r="JA25" s="31"/>
      <c r="JB25" s="31"/>
      <c r="JC25" s="31"/>
      <c r="JD25" s="31"/>
      <c r="JE25" s="31"/>
      <c r="JF25" s="31"/>
      <c r="JG25" s="31"/>
      <c r="JH25" s="31"/>
      <c r="JI25" s="31"/>
      <c r="JJ25" s="31"/>
      <c r="JK25" s="31"/>
      <c r="JL25" s="31"/>
      <c r="JM25" s="31"/>
      <c r="JN25" s="31"/>
      <c r="JO25" s="31"/>
      <c r="JP25" s="31"/>
      <c r="JQ25" s="31"/>
      <c r="JR25" s="31"/>
      <c r="JS25" s="31"/>
      <c r="JT25" s="31"/>
      <c r="JU25" s="31"/>
      <c r="JV25" s="31"/>
      <c r="JW25" s="31"/>
      <c r="JX25" s="31"/>
      <c r="JY25" s="31"/>
      <c r="JZ25" s="31"/>
      <c r="KA25" s="31"/>
      <c r="KB25" s="31"/>
      <c r="KC25" s="31"/>
      <c r="KD25" s="31"/>
      <c r="KE25" s="31"/>
      <c r="KF25" s="31"/>
      <c r="KG25" s="31"/>
      <c r="KH25" s="31"/>
      <c r="KI25" s="31"/>
      <c r="KJ25" s="31"/>
      <c r="KK25" s="31"/>
      <c r="KL25" s="31"/>
      <c r="KM25" s="31"/>
      <c r="KN25" s="31"/>
      <c r="KO25" s="31"/>
      <c r="KP25" s="31"/>
      <c r="KQ25" s="31"/>
      <c r="KR25" s="31"/>
      <c r="KS25" s="31"/>
      <c r="KT25" s="31"/>
      <c r="KU25" s="31"/>
      <c r="KV25" s="31"/>
      <c r="KW25" s="31"/>
      <c r="KX25" s="31"/>
      <c r="KY25" s="31"/>
      <c r="KZ25" s="31"/>
      <c r="LA25" s="31"/>
      <c r="LB25" s="31"/>
      <c r="LC25" s="31"/>
      <c r="LD25" s="31"/>
      <c r="LE25" s="31"/>
      <c r="LF25" s="31"/>
      <c r="LG25" s="31"/>
      <c r="LH25" s="31"/>
      <c r="LI25" s="31"/>
      <c r="LJ25" s="31"/>
      <c r="LK25" s="31"/>
      <c r="LL25" s="31"/>
      <c r="LM25" s="31"/>
      <c r="LN25" s="31"/>
      <c r="LO25" s="31"/>
      <c r="LP25" s="31"/>
      <c r="LQ25" s="31"/>
      <c r="LR25" s="31"/>
      <c r="LS25" s="31"/>
      <c r="LT25" s="31"/>
      <c r="LU25" s="31"/>
      <c r="LV25" s="31"/>
      <c r="LW25" s="31"/>
      <c r="LX25" s="31"/>
      <c r="LY25" s="31"/>
      <c r="LZ25" s="31"/>
      <c r="MA25" s="31"/>
      <c r="MB25" s="31"/>
      <c r="MC25" s="31"/>
      <c r="MD25" s="31"/>
      <c r="ME25" s="31"/>
      <c r="MF25" s="31"/>
      <c r="MG25" s="31"/>
      <c r="MH25" s="31"/>
      <c r="MI25" s="31"/>
      <c r="MJ25" s="31"/>
      <c r="MK25" s="31"/>
      <c r="ML25" s="31"/>
      <c r="MM25" s="31"/>
      <c r="MN25" s="31"/>
      <c r="MO25" s="31"/>
      <c r="MP25" s="31"/>
      <c r="MQ25" s="31"/>
      <c r="MR25" s="31"/>
      <c r="MS25" s="31"/>
      <c r="MT25" s="31"/>
      <c r="MU25" s="31"/>
      <c r="MV25" s="31"/>
      <c r="MW25" s="31"/>
      <c r="MX25" s="31"/>
      <c r="MY25" s="31"/>
    </row>
    <row r="26" spans="1:363" ht="25.8">
      <c r="A26" s="607"/>
      <c r="B26" s="608"/>
      <c r="C26" s="608"/>
      <c r="D26" s="608"/>
      <c r="E26" s="608"/>
      <c r="F26" s="608"/>
      <c r="G26" s="608"/>
      <c r="H26" s="608"/>
      <c r="I26" s="608"/>
      <c r="J26" s="608"/>
      <c r="K26" s="608"/>
      <c r="L26" s="608"/>
      <c r="M26" s="608"/>
      <c r="N26" s="608"/>
      <c r="O26" s="608"/>
      <c r="P26" s="608"/>
      <c r="Q26" s="608"/>
      <c r="R26" s="609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  <c r="IX26" s="36"/>
      <c r="IY26" s="36"/>
      <c r="IZ26" s="36"/>
      <c r="JA26" s="36"/>
      <c r="JB26" s="36"/>
      <c r="JC26" s="36"/>
      <c r="JD26" s="36"/>
      <c r="JE26" s="36"/>
      <c r="JF26" s="36"/>
      <c r="JG26" s="36"/>
      <c r="JH26" s="36"/>
      <c r="JI26" s="36"/>
      <c r="JJ26" s="36"/>
      <c r="JK26" s="36"/>
      <c r="JL26" s="36"/>
      <c r="JM26" s="36"/>
      <c r="JN26" s="36"/>
      <c r="JO26" s="36"/>
      <c r="JP26" s="36"/>
      <c r="JQ26" s="36"/>
      <c r="JR26" s="36"/>
      <c r="JS26" s="36"/>
      <c r="JT26" s="36"/>
      <c r="JU26" s="36"/>
      <c r="JV26" s="36"/>
      <c r="JW26" s="36"/>
      <c r="JX26" s="36"/>
      <c r="JY26" s="36"/>
      <c r="JZ26" s="36"/>
      <c r="KA26" s="36"/>
      <c r="KB26" s="36"/>
      <c r="KC26" s="36"/>
      <c r="KD26" s="36"/>
      <c r="KE26" s="36"/>
      <c r="KF26" s="36"/>
      <c r="KG26" s="36"/>
      <c r="KH26" s="36"/>
      <c r="KI26" s="36"/>
      <c r="KJ26" s="36"/>
      <c r="KK26" s="36"/>
      <c r="KL26" s="36"/>
      <c r="KM26" s="36"/>
      <c r="KN26" s="36"/>
      <c r="KO26" s="36"/>
      <c r="KP26" s="36"/>
      <c r="KQ26" s="36"/>
      <c r="KR26" s="36"/>
      <c r="KS26" s="36"/>
      <c r="KT26" s="36"/>
      <c r="KU26" s="36"/>
      <c r="KV26" s="36"/>
      <c r="KW26" s="36"/>
      <c r="KX26" s="36"/>
      <c r="KY26" s="36"/>
      <c r="KZ26" s="36"/>
      <c r="LA26" s="36"/>
      <c r="LB26" s="36"/>
      <c r="LC26" s="36"/>
      <c r="LD26" s="36"/>
      <c r="LE26" s="36"/>
      <c r="LF26" s="36"/>
      <c r="LG26" s="36"/>
      <c r="LH26" s="36"/>
      <c r="LI26" s="36"/>
      <c r="LJ26" s="36"/>
      <c r="LK26" s="36"/>
      <c r="LL26" s="36"/>
      <c r="LM26" s="36"/>
      <c r="LN26" s="36"/>
      <c r="LO26" s="36"/>
      <c r="LP26" s="36"/>
      <c r="LQ26" s="36"/>
      <c r="LR26" s="36"/>
      <c r="LS26" s="36"/>
      <c r="LT26" s="36"/>
      <c r="LU26" s="36"/>
      <c r="LV26" s="36"/>
      <c r="LW26" s="36"/>
      <c r="LX26" s="36"/>
      <c r="LY26" s="36"/>
      <c r="LZ26" s="36"/>
      <c r="MA26" s="36"/>
      <c r="MB26" s="36"/>
      <c r="MC26" s="36"/>
      <c r="MD26" s="36"/>
      <c r="ME26" s="36"/>
      <c r="MF26" s="36"/>
      <c r="MG26" s="36"/>
      <c r="MH26" s="36"/>
      <c r="MI26" s="36"/>
      <c r="MJ26" s="36"/>
      <c r="MK26" s="36"/>
      <c r="ML26" s="36"/>
      <c r="MM26" s="36"/>
      <c r="MN26" s="36"/>
      <c r="MO26" s="36"/>
      <c r="MP26" s="36"/>
      <c r="MQ26" s="36"/>
      <c r="MR26" s="36"/>
      <c r="MS26" s="36"/>
      <c r="MT26" s="36"/>
      <c r="MU26" s="36"/>
      <c r="MV26" s="36"/>
      <c r="MW26" s="36"/>
      <c r="MX26" s="36"/>
      <c r="MY26" s="36"/>
    </row>
    <row r="27" spans="1:363">
      <c r="A27" s="21" t="s">
        <v>12</v>
      </c>
      <c r="B27" s="21" t="s">
        <v>47</v>
      </c>
      <c r="C27" s="21" t="s">
        <v>13</v>
      </c>
      <c r="D27" s="21" t="s">
        <v>14</v>
      </c>
      <c r="E27" s="21" t="s">
        <v>15</v>
      </c>
      <c r="F27" s="22" t="s">
        <v>16</v>
      </c>
      <c r="G27" s="21" t="s">
        <v>17</v>
      </c>
      <c r="H27" s="21" t="s">
        <v>18</v>
      </c>
      <c r="I27" s="21" t="s">
        <v>19</v>
      </c>
      <c r="J27" s="21" t="s">
        <v>20</v>
      </c>
      <c r="K27" s="21" t="s">
        <v>21</v>
      </c>
      <c r="L27" s="21" t="s">
        <v>15</v>
      </c>
      <c r="M27" s="43" t="s">
        <v>144</v>
      </c>
      <c r="N27" s="44" t="s">
        <v>22</v>
      </c>
      <c r="O27" s="21" t="s">
        <v>23</v>
      </c>
      <c r="P27" s="44" t="s">
        <v>11</v>
      </c>
      <c r="Q27" s="21" t="s">
        <v>24</v>
      </c>
      <c r="R27" s="22" t="s">
        <v>25</v>
      </c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  <c r="HA27" s="36"/>
      <c r="HB27" s="36"/>
      <c r="HC27" s="36"/>
      <c r="HD27" s="36"/>
      <c r="HE27" s="36"/>
      <c r="HF27" s="36"/>
      <c r="HG27" s="36"/>
      <c r="HH27" s="36"/>
      <c r="HI27" s="36"/>
      <c r="HJ27" s="36"/>
      <c r="HK27" s="36"/>
      <c r="HL27" s="36"/>
      <c r="HM27" s="36"/>
      <c r="HN27" s="36"/>
      <c r="HO27" s="36"/>
      <c r="HP27" s="36"/>
      <c r="HQ27" s="36"/>
      <c r="HR27" s="36"/>
      <c r="HS27" s="36"/>
      <c r="HT27" s="36"/>
      <c r="HU27" s="36"/>
      <c r="HV27" s="36"/>
      <c r="HW27" s="36"/>
      <c r="HX27" s="36"/>
      <c r="HY27" s="36"/>
      <c r="HZ27" s="36"/>
      <c r="IA27" s="36"/>
      <c r="IB27" s="36"/>
      <c r="IC27" s="36"/>
      <c r="ID27" s="36"/>
      <c r="IE27" s="36"/>
      <c r="IF27" s="36"/>
      <c r="IG27" s="36"/>
      <c r="IH27" s="36"/>
      <c r="II27" s="36"/>
      <c r="IJ27" s="36"/>
      <c r="IK27" s="36"/>
      <c r="IL27" s="36"/>
      <c r="IM27" s="36"/>
      <c r="IN27" s="36"/>
      <c r="IO27" s="36"/>
      <c r="IP27" s="36"/>
      <c r="IQ27" s="36"/>
      <c r="IR27" s="36"/>
      <c r="IS27" s="36"/>
      <c r="IT27" s="36"/>
      <c r="IU27" s="36"/>
      <c r="IV27" s="36"/>
      <c r="IW27" s="36"/>
      <c r="IX27" s="36"/>
      <c r="IY27" s="36"/>
      <c r="IZ27" s="36"/>
      <c r="JA27" s="36"/>
      <c r="JB27" s="36"/>
      <c r="JC27" s="36"/>
      <c r="JD27" s="36"/>
      <c r="JE27" s="36"/>
      <c r="JF27" s="36"/>
      <c r="JG27" s="36"/>
      <c r="JH27" s="36"/>
      <c r="JI27" s="36"/>
      <c r="JJ27" s="36"/>
      <c r="JK27" s="36"/>
      <c r="JL27" s="36"/>
      <c r="JM27" s="36"/>
      <c r="JN27" s="36"/>
      <c r="JO27" s="36"/>
      <c r="JP27" s="36"/>
      <c r="JQ27" s="36"/>
      <c r="JR27" s="36"/>
      <c r="JS27" s="36"/>
      <c r="JT27" s="36"/>
      <c r="JU27" s="36"/>
      <c r="JV27" s="36"/>
      <c r="JW27" s="36"/>
      <c r="JX27" s="36"/>
      <c r="JY27" s="36"/>
      <c r="JZ27" s="36"/>
      <c r="KA27" s="36"/>
      <c r="KB27" s="36"/>
      <c r="KC27" s="36"/>
      <c r="KD27" s="36"/>
      <c r="KE27" s="36"/>
      <c r="KF27" s="36"/>
      <c r="KG27" s="36"/>
      <c r="KH27" s="36"/>
      <c r="KI27" s="36"/>
      <c r="KJ27" s="36"/>
      <c r="KK27" s="36"/>
      <c r="KL27" s="36"/>
      <c r="KM27" s="36"/>
      <c r="KN27" s="36"/>
      <c r="KO27" s="36"/>
      <c r="KP27" s="36"/>
      <c r="KQ27" s="36"/>
      <c r="KR27" s="36"/>
      <c r="KS27" s="36"/>
      <c r="KT27" s="36"/>
      <c r="KU27" s="36"/>
      <c r="KV27" s="36"/>
      <c r="KW27" s="36"/>
      <c r="KX27" s="36"/>
      <c r="KY27" s="36"/>
      <c r="KZ27" s="36"/>
      <c r="LA27" s="36"/>
      <c r="LB27" s="36"/>
      <c r="LC27" s="36"/>
      <c r="LD27" s="36"/>
      <c r="LE27" s="36"/>
      <c r="LF27" s="36"/>
      <c r="LG27" s="36"/>
      <c r="LH27" s="36"/>
      <c r="LI27" s="36"/>
      <c r="LJ27" s="36"/>
      <c r="LK27" s="36"/>
      <c r="LL27" s="36"/>
      <c r="LM27" s="36"/>
      <c r="LN27" s="36"/>
      <c r="LO27" s="36"/>
      <c r="LP27" s="36"/>
      <c r="LQ27" s="36"/>
      <c r="LR27" s="36"/>
      <c r="LS27" s="36"/>
      <c r="LT27" s="36"/>
      <c r="LU27" s="36"/>
      <c r="LV27" s="36"/>
      <c r="LW27" s="36"/>
      <c r="LX27" s="36"/>
      <c r="LY27" s="36"/>
      <c r="LZ27" s="36"/>
      <c r="MA27" s="36"/>
      <c r="MB27" s="36"/>
      <c r="MC27" s="36"/>
      <c r="MD27" s="36"/>
      <c r="ME27" s="36"/>
      <c r="MF27" s="36"/>
      <c r="MG27" s="36"/>
      <c r="MH27" s="36"/>
      <c r="MI27" s="36"/>
      <c r="MJ27" s="36"/>
      <c r="MK27" s="36"/>
      <c r="ML27" s="36"/>
      <c r="MM27" s="36"/>
      <c r="MN27" s="36"/>
      <c r="MO27" s="36"/>
      <c r="MP27" s="36"/>
      <c r="MQ27" s="36"/>
      <c r="MR27" s="36"/>
      <c r="MS27" s="36"/>
      <c r="MT27" s="36"/>
      <c r="MU27" s="36"/>
      <c r="MV27" s="36"/>
      <c r="MW27" s="36"/>
      <c r="MX27" s="36"/>
      <c r="MY27" s="36"/>
    </row>
    <row r="28" spans="1:363" s="17" customFormat="1">
      <c r="A28" s="9" t="s">
        <v>877</v>
      </c>
      <c r="B28" s="27"/>
      <c r="C28" s="9">
        <v>6200</v>
      </c>
      <c r="D28" s="9">
        <v>6252</v>
      </c>
      <c r="E28" s="9">
        <f>SUM(D28-C28)</f>
        <v>52</v>
      </c>
      <c r="F28" s="28">
        <v>9.5</v>
      </c>
      <c r="G28" s="9">
        <f>E28*F28</f>
        <v>494</v>
      </c>
      <c r="H28" s="9">
        <v>171553</v>
      </c>
      <c r="I28" s="9">
        <v>178142</v>
      </c>
      <c r="J28" s="9">
        <f>I28-H28</f>
        <v>6589</v>
      </c>
      <c r="K28" s="9">
        <v>1</v>
      </c>
      <c r="L28" s="9">
        <f>K28*J28</f>
        <v>6589</v>
      </c>
      <c r="M28" s="10">
        <v>1.03</v>
      </c>
      <c r="N28" s="11">
        <f>M28*L28</f>
        <v>6786.67</v>
      </c>
      <c r="O28" s="9"/>
      <c r="P28" s="11">
        <f>G28+N28+O28</f>
        <v>7280.67</v>
      </c>
      <c r="Q28" s="9">
        <v>1</v>
      </c>
      <c r="R28" s="28">
        <f>P28*Q28</f>
        <v>7280.67</v>
      </c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</row>
    <row r="29" spans="1:363" s="17" customFormat="1">
      <c r="A29" s="9" t="s">
        <v>878</v>
      </c>
      <c r="B29" s="27"/>
      <c r="C29" s="9"/>
      <c r="D29" s="9"/>
      <c r="E29" s="9"/>
      <c r="F29" s="29"/>
      <c r="G29" s="9"/>
      <c r="H29" s="9">
        <v>15429</v>
      </c>
      <c r="I29" s="9">
        <v>16156</v>
      </c>
      <c r="J29" s="9">
        <f>I29-H29</f>
        <v>727</v>
      </c>
      <c r="K29" s="9">
        <v>1</v>
      </c>
      <c r="L29" s="9">
        <f>K29*J29</f>
        <v>727</v>
      </c>
      <c r="M29" s="10">
        <v>1.03</v>
      </c>
      <c r="N29" s="11">
        <f>M29*L29</f>
        <v>748.81</v>
      </c>
      <c r="O29" s="9"/>
      <c r="P29" s="11">
        <f>G29+N29+O29</f>
        <v>748.81</v>
      </c>
      <c r="Q29" s="9">
        <v>1</v>
      </c>
      <c r="R29" s="28">
        <f>P29*Q29</f>
        <v>748.81</v>
      </c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</row>
    <row r="30" spans="1:363" s="17" customFormat="1">
      <c r="A30" s="9" t="s">
        <v>879</v>
      </c>
      <c r="B30" s="27"/>
      <c r="C30" s="9"/>
      <c r="D30" s="9"/>
      <c r="E30" s="9"/>
      <c r="F30" s="29"/>
      <c r="G30" s="9"/>
      <c r="H30" s="9">
        <v>7857</v>
      </c>
      <c r="I30" s="9">
        <v>8113</v>
      </c>
      <c r="J30" s="9">
        <f>I30-H30</f>
        <v>256</v>
      </c>
      <c r="K30" s="9">
        <v>40</v>
      </c>
      <c r="L30" s="9">
        <f>K30*J30</f>
        <v>10240</v>
      </c>
      <c r="M30" s="10">
        <v>1.03</v>
      </c>
      <c r="N30" s="11">
        <f>M30*L30</f>
        <v>10547.2</v>
      </c>
      <c r="O30" s="9"/>
      <c r="P30" s="11">
        <f>G30+N30+O30</f>
        <v>10547.2</v>
      </c>
      <c r="Q30" s="9">
        <v>1</v>
      </c>
      <c r="R30" s="28">
        <f>P30*Q30</f>
        <v>10547.2</v>
      </c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</row>
    <row r="31" spans="1:363" s="17" customFormat="1">
      <c r="A31" s="9" t="s">
        <v>880</v>
      </c>
      <c r="B31" s="27"/>
      <c r="C31" s="9">
        <v>4420</v>
      </c>
      <c r="D31" s="9">
        <v>4570</v>
      </c>
      <c r="E31" s="9">
        <f>SUM(D31-C31)</f>
        <v>150</v>
      </c>
      <c r="F31" s="28">
        <v>9.5</v>
      </c>
      <c r="G31" s="9">
        <f>E31*F31</f>
        <v>1425</v>
      </c>
      <c r="H31" s="9">
        <v>142992</v>
      </c>
      <c r="I31" s="9">
        <v>149474</v>
      </c>
      <c r="J31" s="9">
        <f t="shared" ref="J31:J40" si="5">I31-H31</f>
        <v>6482</v>
      </c>
      <c r="K31" s="9">
        <v>1</v>
      </c>
      <c r="L31" s="9">
        <f t="shared" ref="L31:L40" si="6">K31*J31</f>
        <v>6482</v>
      </c>
      <c r="M31" s="10">
        <v>1.03</v>
      </c>
      <c r="N31" s="11">
        <f t="shared" ref="N31:N39" si="7">M31*L31</f>
        <v>6676.46</v>
      </c>
      <c r="O31" s="9"/>
      <c r="P31" s="11">
        <f t="shared" ref="P31:P40" si="8">G31+N31+O31</f>
        <v>8101.46</v>
      </c>
      <c r="Q31" s="9">
        <v>1</v>
      </c>
      <c r="R31" s="28">
        <f t="shared" ref="R31:R41" si="9">P31*Q31</f>
        <v>8101.46</v>
      </c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</row>
    <row r="32" spans="1:363" s="17" customFormat="1">
      <c r="A32" s="9" t="s">
        <v>881</v>
      </c>
      <c r="B32" s="27"/>
      <c r="C32" s="9"/>
      <c r="D32" s="9"/>
      <c r="E32" s="9"/>
      <c r="F32" s="29"/>
      <c r="G32" s="9"/>
      <c r="H32" s="9">
        <v>4897</v>
      </c>
      <c r="I32" s="9">
        <v>4897</v>
      </c>
      <c r="J32" s="9">
        <f t="shared" si="5"/>
        <v>0</v>
      </c>
      <c r="K32" s="9">
        <v>1</v>
      </c>
      <c r="L32" s="9">
        <f t="shared" si="6"/>
        <v>0</v>
      </c>
      <c r="M32" s="10">
        <v>1.03</v>
      </c>
      <c r="N32" s="11">
        <f t="shared" si="7"/>
        <v>0</v>
      </c>
      <c r="O32" s="9"/>
      <c r="P32" s="11">
        <f t="shared" si="8"/>
        <v>0</v>
      </c>
      <c r="Q32" s="9">
        <v>1</v>
      </c>
      <c r="R32" s="28">
        <f t="shared" si="9"/>
        <v>0</v>
      </c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</row>
    <row r="33" spans="1:363" s="17" customFormat="1">
      <c r="A33" s="9" t="s">
        <v>882</v>
      </c>
      <c r="B33" s="27"/>
      <c r="C33" s="9"/>
      <c r="D33" s="9"/>
      <c r="E33" s="9"/>
      <c r="F33" s="29"/>
      <c r="G33" s="9"/>
      <c r="H33" s="9">
        <v>3636</v>
      </c>
      <c r="I33" s="9">
        <v>3759</v>
      </c>
      <c r="J33" s="9">
        <f t="shared" si="5"/>
        <v>123</v>
      </c>
      <c r="K33" s="9">
        <v>50</v>
      </c>
      <c r="L33" s="9">
        <f t="shared" si="6"/>
        <v>6150</v>
      </c>
      <c r="M33" s="10">
        <v>1.03</v>
      </c>
      <c r="N33" s="11">
        <f t="shared" si="7"/>
        <v>6334.5</v>
      </c>
      <c r="O33" s="9"/>
      <c r="P33" s="11">
        <f t="shared" si="8"/>
        <v>6334.5</v>
      </c>
      <c r="Q33" s="9">
        <v>1</v>
      </c>
      <c r="R33" s="28">
        <f t="shared" si="9"/>
        <v>6334.5</v>
      </c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</row>
    <row r="34" spans="1:363" s="17" customFormat="1">
      <c r="A34" s="9" t="s">
        <v>883</v>
      </c>
      <c r="B34" s="27"/>
      <c r="C34" s="9">
        <v>1859</v>
      </c>
      <c r="D34" s="9">
        <v>1859</v>
      </c>
      <c r="E34" s="9">
        <f>SUM(D34-C34)</f>
        <v>0</v>
      </c>
      <c r="F34" s="28">
        <v>9.5</v>
      </c>
      <c r="G34" s="9">
        <f>E34*F34</f>
        <v>0</v>
      </c>
      <c r="H34" s="9">
        <v>408</v>
      </c>
      <c r="I34" s="9">
        <v>499</v>
      </c>
      <c r="J34" s="9">
        <f t="shared" si="5"/>
        <v>91</v>
      </c>
      <c r="K34" s="9">
        <v>60</v>
      </c>
      <c r="L34" s="9">
        <f t="shared" si="6"/>
        <v>5460</v>
      </c>
      <c r="M34" s="10">
        <v>1.03</v>
      </c>
      <c r="N34" s="11">
        <f t="shared" si="7"/>
        <v>5623.8</v>
      </c>
      <c r="O34" s="9"/>
      <c r="P34" s="11">
        <f t="shared" si="8"/>
        <v>5623.8</v>
      </c>
      <c r="Q34" s="9">
        <v>1</v>
      </c>
      <c r="R34" s="28">
        <f t="shared" si="9"/>
        <v>5623.8</v>
      </c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</row>
    <row r="35" spans="1:363" s="17" customFormat="1">
      <c r="A35" s="9" t="s">
        <v>884</v>
      </c>
      <c r="B35" s="27"/>
      <c r="C35" s="9"/>
      <c r="D35" s="9"/>
      <c r="E35" s="9"/>
      <c r="F35" s="28"/>
      <c r="G35" s="9"/>
      <c r="H35" s="9">
        <v>1164</v>
      </c>
      <c r="I35" s="9">
        <v>1221</v>
      </c>
      <c r="J35" s="9">
        <f t="shared" si="5"/>
        <v>57</v>
      </c>
      <c r="K35" s="9">
        <v>60</v>
      </c>
      <c r="L35" s="9">
        <f t="shared" si="6"/>
        <v>3420</v>
      </c>
      <c r="M35" s="10">
        <v>1.03</v>
      </c>
      <c r="N35" s="11">
        <f t="shared" si="7"/>
        <v>3522.6</v>
      </c>
      <c r="O35" s="9"/>
      <c r="P35" s="11">
        <f t="shared" si="8"/>
        <v>3522.6</v>
      </c>
      <c r="Q35" s="9">
        <v>1</v>
      </c>
      <c r="R35" s="28">
        <f t="shared" si="9"/>
        <v>3522.6</v>
      </c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</row>
    <row r="36" spans="1:363" s="17" customFormat="1">
      <c r="A36" s="9" t="s">
        <v>885</v>
      </c>
      <c r="B36" s="27"/>
      <c r="C36" s="9"/>
      <c r="D36" s="9"/>
      <c r="E36" s="9"/>
      <c r="F36" s="28"/>
      <c r="G36" s="9"/>
      <c r="H36" s="9">
        <v>732</v>
      </c>
      <c r="I36" s="9">
        <v>781</v>
      </c>
      <c r="J36" s="9">
        <f t="shared" si="5"/>
        <v>49</v>
      </c>
      <c r="K36" s="9">
        <v>60</v>
      </c>
      <c r="L36" s="9">
        <f t="shared" si="6"/>
        <v>2940</v>
      </c>
      <c r="M36" s="10">
        <v>1.03</v>
      </c>
      <c r="N36" s="11">
        <f t="shared" si="7"/>
        <v>3028.2</v>
      </c>
      <c r="O36" s="9"/>
      <c r="P36" s="11">
        <f t="shared" si="8"/>
        <v>3028.2</v>
      </c>
      <c r="Q36" s="9">
        <v>1</v>
      </c>
      <c r="R36" s="28">
        <f t="shared" si="9"/>
        <v>3028.2</v>
      </c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</row>
    <row r="37" spans="1:363" s="17" customFormat="1">
      <c r="A37" s="9" t="s">
        <v>886</v>
      </c>
      <c r="B37" s="27"/>
      <c r="C37" s="9"/>
      <c r="D37" s="9"/>
      <c r="E37" s="9"/>
      <c r="F37" s="28"/>
      <c r="G37" s="9"/>
      <c r="H37" s="9">
        <v>3766</v>
      </c>
      <c r="I37" s="9">
        <v>3766</v>
      </c>
      <c r="J37" s="9">
        <f t="shared" si="5"/>
        <v>0</v>
      </c>
      <c r="K37" s="9">
        <v>10</v>
      </c>
      <c r="L37" s="9">
        <f t="shared" si="6"/>
        <v>0</v>
      </c>
      <c r="M37" s="10">
        <v>1.03</v>
      </c>
      <c r="N37" s="11">
        <f t="shared" si="7"/>
        <v>0</v>
      </c>
      <c r="O37" s="9"/>
      <c r="P37" s="11">
        <f t="shared" si="8"/>
        <v>0</v>
      </c>
      <c r="Q37" s="9">
        <v>1</v>
      </c>
      <c r="R37" s="28">
        <f t="shared" si="9"/>
        <v>0</v>
      </c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</row>
    <row r="38" spans="1:363" s="17" customFormat="1">
      <c r="A38" s="9" t="s">
        <v>887</v>
      </c>
      <c r="B38" s="27"/>
      <c r="C38" s="9"/>
      <c r="D38" s="9"/>
      <c r="E38" s="9"/>
      <c r="F38" s="28"/>
      <c r="G38" s="9"/>
      <c r="H38" s="9">
        <v>45894</v>
      </c>
      <c r="I38" s="9">
        <v>47132</v>
      </c>
      <c r="J38" s="9">
        <f t="shared" si="5"/>
        <v>1238</v>
      </c>
      <c r="K38" s="9">
        <v>1</v>
      </c>
      <c r="L38" s="9">
        <f t="shared" si="6"/>
        <v>1238</v>
      </c>
      <c r="M38" s="10">
        <v>1.03</v>
      </c>
      <c r="N38" s="11">
        <f t="shared" si="7"/>
        <v>1275.1400000000001</v>
      </c>
      <c r="O38" s="9"/>
      <c r="P38" s="11">
        <f t="shared" si="8"/>
        <v>1275.1400000000001</v>
      </c>
      <c r="Q38" s="9">
        <v>1</v>
      </c>
      <c r="R38" s="28">
        <f t="shared" si="9"/>
        <v>1275.1400000000001</v>
      </c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</row>
    <row r="39" spans="1:363" s="17" customFormat="1">
      <c r="A39" s="9" t="s">
        <v>888</v>
      </c>
      <c r="B39" s="27"/>
      <c r="C39" s="9"/>
      <c r="D39" s="9"/>
      <c r="E39" s="9"/>
      <c r="F39" s="29"/>
      <c r="G39" s="9"/>
      <c r="H39" s="9">
        <v>1249</v>
      </c>
      <c r="I39" s="9">
        <v>1249</v>
      </c>
      <c r="J39" s="9">
        <f t="shared" si="5"/>
        <v>0</v>
      </c>
      <c r="K39" s="9">
        <v>30</v>
      </c>
      <c r="L39" s="9">
        <f t="shared" si="6"/>
        <v>0</v>
      </c>
      <c r="M39" s="10">
        <v>1.03</v>
      </c>
      <c r="N39" s="11">
        <f t="shared" si="7"/>
        <v>0</v>
      </c>
      <c r="O39" s="9"/>
      <c r="P39" s="11">
        <f t="shared" si="8"/>
        <v>0</v>
      </c>
      <c r="Q39" s="9">
        <v>1</v>
      </c>
      <c r="R39" s="28">
        <f t="shared" si="9"/>
        <v>0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</row>
    <row r="40" spans="1:363" s="17" customFormat="1">
      <c r="A40" s="9" t="s">
        <v>889</v>
      </c>
      <c r="B40" s="27"/>
      <c r="C40" s="9"/>
      <c r="D40" s="9"/>
      <c r="E40" s="9"/>
      <c r="F40" s="29"/>
      <c r="G40" s="9"/>
      <c r="H40" s="9">
        <v>9057</v>
      </c>
      <c r="I40" s="9">
        <v>9864</v>
      </c>
      <c r="J40" s="9">
        <f t="shared" si="5"/>
        <v>807</v>
      </c>
      <c r="K40" s="9">
        <v>30</v>
      </c>
      <c r="L40" s="9">
        <f t="shared" si="6"/>
        <v>24210</v>
      </c>
      <c r="M40" s="10">
        <v>1.03</v>
      </c>
      <c r="N40" s="11">
        <f>L40*M40</f>
        <v>24936.3</v>
      </c>
      <c r="O40" s="9"/>
      <c r="P40" s="11">
        <f t="shared" si="8"/>
        <v>24936.3</v>
      </c>
      <c r="Q40" s="9">
        <v>1</v>
      </c>
      <c r="R40" s="28">
        <f t="shared" si="9"/>
        <v>24936.3</v>
      </c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</row>
    <row r="41" spans="1:363" s="17" customFormat="1">
      <c r="A41" s="9" t="s">
        <v>11</v>
      </c>
      <c r="B41" s="27"/>
      <c r="C41" s="9"/>
      <c r="D41" s="9"/>
      <c r="E41" s="9">
        <f>E28+E31</f>
        <v>202</v>
      </c>
      <c r="F41" s="28">
        <v>9.5</v>
      </c>
      <c r="G41" s="9">
        <f>E41*F41</f>
        <v>1919</v>
      </c>
      <c r="H41" s="9"/>
      <c r="I41" s="9"/>
      <c r="J41" s="9"/>
      <c r="K41" s="9"/>
      <c r="L41" s="9">
        <f>SUM(L28:L40)</f>
        <v>67456</v>
      </c>
      <c r="M41" s="10">
        <v>1.03</v>
      </c>
      <c r="N41" s="11">
        <f>L41*M41</f>
        <v>69479.679999999993</v>
      </c>
      <c r="O41" s="9"/>
      <c r="P41" s="11">
        <f>G41+N41</f>
        <v>71398.679999999993</v>
      </c>
      <c r="Q41" s="9">
        <v>1</v>
      </c>
      <c r="R41" s="28">
        <f t="shared" si="9"/>
        <v>71398.679999999993</v>
      </c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</row>
    <row r="42" spans="1:363" ht="34.5" customHeight="1">
      <c r="A42" s="33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50"/>
      <c r="N42" s="34"/>
      <c r="O42" s="34"/>
      <c r="P42" s="34"/>
      <c r="Q42" s="57"/>
      <c r="R42" s="58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  <c r="HA42" s="36"/>
      <c r="HB42" s="36"/>
      <c r="HC42" s="36"/>
      <c r="HD42" s="36"/>
      <c r="HE42" s="36"/>
      <c r="HF42" s="36"/>
      <c r="HG42" s="36"/>
      <c r="HH42" s="36"/>
      <c r="HI42" s="36"/>
      <c r="HJ42" s="36"/>
      <c r="HK42" s="36"/>
      <c r="HL42" s="36"/>
      <c r="HM42" s="36"/>
      <c r="HN42" s="36"/>
      <c r="HO42" s="36"/>
      <c r="HP42" s="36"/>
      <c r="HQ42" s="36"/>
      <c r="HR42" s="36"/>
      <c r="HS42" s="36"/>
      <c r="HT42" s="36"/>
      <c r="HU42" s="36"/>
      <c r="HV42" s="36"/>
      <c r="HW42" s="36"/>
      <c r="HX42" s="36"/>
      <c r="HY42" s="36"/>
      <c r="HZ42" s="36"/>
      <c r="IA42" s="36"/>
      <c r="IB42" s="36"/>
      <c r="IC42" s="36"/>
      <c r="ID42" s="36"/>
      <c r="IE42" s="36"/>
      <c r="IF42" s="36"/>
      <c r="IG42" s="36"/>
      <c r="IH42" s="36"/>
      <c r="II42" s="36"/>
      <c r="IJ42" s="36"/>
      <c r="IK42" s="36"/>
      <c r="IL42" s="36"/>
      <c r="IM42" s="36"/>
      <c r="IN42" s="36"/>
      <c r="IO42" s="36"/>
      <c r="IP42" s="36"/>
      <c r="IQ42" s="36"/>
      <c r="IR42" s="36"/>
      <c r="IS42" s="36"/>
      <c r="IT42" s="36"/>
      <c r="IU42" s="36"/>
      <c r="IV42" s="36"/>
      <c r="IW42" s="36"/>
      <c r="IX42" s="36"/>
      <c r="IY42" s="36"/>
      <c r="IZ42" s="36"/>
      <c r="JA42" s="36"/>
      <c r="JB42" s="36"/>
      <c r="JC42" s="36"/>
      <c r="JD42" s="36"/>
      <c r="JE42" s="36"/>
      <c r="JF42" s="36"/>
      <c r="JG42" s="36"/>
      <c r="JH42" s="36"/>
      <c r="JI42" s="36"/>
      <c r="JJ42" s="36"/>
      <c r="JK42" s="36"/>
      <c r="JL42" s="36"/>
      <c r="JM42" s="36"/>
      <c r="JN42" s="36"/>
      <c r="JO42" s="36"/>
      <c r="JP42" s="36"/>
      <c r="JQ42" s="36"/>
      <c r="JR42" s="36"/>
      <c r="JS42" s="36"/>
      <c r="JT42" s="36"/>
      <c r="JU42" s="36"/>
      <c r="JV42" s="36"/>
      <c r="JW42" s="36"/>
      <c r="JX42" s="36"/>
      <c r="JY42" s="36"/>
      <c r="JZ42" s="36"/>
      <c r="KA42" s="36"/>
      <c r="KB42" s="36"/>
      <c r="KC42" s="36"/>
      <c r="KD42" s="36"/>
      <c r="KE42" s="36"/>
      <c r="KF42" s="36"/>
      <c r="KG42" s="36"/>
      <c r="KH42" s="36"/>
      <c r="KI42" s="36"/>
      <c r="KJ42" s="36"/>
      <c r="KK42" s="36"/>
      <c r="KL42" s="36"/>
      <c r="KM42" s="36"/>
      <c r="KN42" s="36"/>
      <c r="KO42" s="36"/>
      <c r="KP42" s="36"/>
      <c r="KQ42" s="36"/>
      <c r="KR42" s="36"/>
      <c r="KS42" s="36"/>
      <c r="KT42" s="36"/>
      <c r="KU42" s="36"/>
      <c r="KV42" s="36"/>
      <c r="KW42" s="36"/>
      <c r="KX42" s="36"/>
      <c r="KY42" s="36"/>
      <c r="KZ42" s="36"/>
      <c r="LA42" s="36"/>
      <c r="LB42" s="36"/>
      <c r="LC42" s="36"/>
      <c r="LD42" s="36"/>
      <c r="LE42" s="36"/>
      <c r="LF42" s="36"/>
      <c r="LG42" s="36"/>
      <c r="LH42" s="36"/>
      <c r="LI42" s="36"/>
      <c r="LJ42" s="36"/>
      <c r="LK42" s="36"/>
      <c r="LL42" s="36"/>
      <c r="LM42" s="36"/>
      <c r="LN42" s="36"/>
      <c r="LO42" s="36"/>
      <c r="LP42" s="36"/>
      <c r="LQ42" s="36"/>
      <c r="LR42" s="36"/>
      <c r="LS42" s="36"/>
      <c r="LT42" s="36"/>
      <c r="LU42" s="36"/>
      <c r="LV42" s="36"/>
      <c r="LW42" s="36"/>
      <c r="LX42" s="36"/>
      <c r="LY42" s="36"/>
      <c r="LZ42" s="36"/>
      <c r="MA42" s="36"/>
      <c r="MB42" s="36"/>
      <c r="MC42" s="36"/>
      <c r="MD42" s="36"/>
      <c r="ME42" s="36"/>
      <c r="MF42" s="36"/>
      <c r="MG42" s="36"/>
      <c r="MH42" s="36"/>
      <c r="MI42" s="36"/>
      <c r="MJ42" s="36"/>
      <c r="MK42" s="36"/>
      <c r="ML42" s="36"/>
      <c r="MM42" s="36"/>
      <c r="MN42" s="36"/>
      <c r="MO42" s="36"/>
      <c r="MP42" s="36"/>
      <c r="MQ42" s="36"/>
      <c r="MR42" s="36"/>
      <c r="MS42" s="36"/>
      <c r="MT42" s="36"/>
      <c r="MU42" s="36"/>
      <c r="MV42" s="36"/>
      <c r="MW42" s="36"/>
      <c r="MX42" s="36"/>
      <c r="MY42" s="36"/>
    </row>
    <row r="43" spans="1:363" ht="25.8">
      <c r="A43" s="604"/>
      <c r="B43" s="605"/>
      <c r="C43" s="605"/>
      <c r="D43" s="605"/>
      <c r="E43" s="605"/>
      <c r="F43" s="605"/>
      <c r="G43" s="605"/>
      <c r="H43" s="605"/>
      <c r="I43" s="605"/>
      <c r="J43" s="605"/>
      <c r="K43" s="605"/>
      <c r="L43" s="605"/>
      <c r="M43" s="605"/>
      <c r="N43" s="605"/>
      <c r="O43" s="605"/>
      <c r="P43" s="605"/>
      <c r="Q43" s="605"/>
      <c r="R43" s="60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  <c r="HA43" s="36"/>
      <c r="HB43" s="36"/>
      <c r="HC43" s="36"/>
      <c r="HD43" s="36"/>
      <c r="HE43" s="36"/>
      <c r="HF43" s="36"/>
      <c r="HG43" s="36"/>
      <c r="HH43" s="36"/>
      <c r="HI43" s="36"/>
      <c r="HJ43" s="36"/>
      <c r="HK43" s="36"/>
      <c r="HL43" s="36"/>
      <c r="HM43" s="36"/>
      <c r="HN43" s="36"/>
      <c r="HO43" s="36"/>
      <c r="HP43" s="36"/>
      <c r="HQ43" s="36"/>
      <c r="HR43" s="36"/>
      <c r="HS43" s="36"/>
      <c r="HT43" s="36"/>
      <c r="HU43" s="36"/>
      <c r="HV43" s="36"/>
      <c r="HW43" s="36"/>
      <c r="HX43" s="36"/>
      <c r="HY43" s="36"/>
      <c r="HZ43" s="36"/>
      <c r="IA43" s="36"/>
      <c r="IB43" s="36"/>
      <c r="IC43" s="36"/>
      <c r="ID43" s="36"/>
      <c r="IE43" s="36"/>
      <c r="IF43" s="36"/>
      <c r="IG43" s="36"/>
      <c r="IH43" s="36"/>
      <c r="II43" s="36"/>
      <c r="IJ43" s="36"/>
      <c r="IK43" s="36"/>
      <c r="IL43" s="36"/>
      <c r="IM43" s="36"/>
      <c r="IN43" s="36"/>
      <c r="IO43" s="36"/>
      <c r="IP43" s="36"/>
      <c r="IQ43" s="36"/>
      <c r="IR43" s="36"/>
      <c r="IS43" s="36"/>
      <c r="IT43" s="36"/>
      <c r="IU43" s="36"/>
      <c r="IV43" s="36"/>
      <c r="IW43" s="36"/>
      <c r="IX43" s="36"/>
      <c r="IY43" s="36"/>
      <c r="IZ43" s="36"/>
      <c r="JA43" s="36"/>
      <c r="JB43" s="36"/>
      <c r="JC43" s="36"/>
      <c r="JD43" s="36"/>
      <c r="JE43" s="36"/>
      <c r="JF43" s="36"/>
      <c r="JG43" s="36"/>
      <c r="JH43" s="36"/>
      <c r="JI43" s="36"/>
      <c r="JJ43" s="36"/>
      <c r="JK43" s="36"/>
      <c r="JL43" s="36"/>
      <c r="JM43" s="36"/>
      <c r="JN43" s="36"/>
      <c r="JO43" s="36"/>
      <c r="JP43" s="36"/>
      <c r="JQ43" s="36"/>
      <c r="JR43" s="36"/>
      <c r="JS43" s="36"/>
      <c r="JT43" s="36"/>
      <c r="JU43" s="36"/>
      <c r="JV43" s="36"/>
      <c r="JW43" s="36"/>
      <c r="JX43" s="36"/>
      <c r="JY43" s="36"/>
      <c r="JZ43" s="36"/>
      <c r="KA43" s="36"/>
      <c r="KB43" s="36"/>
      <c r="KC43" s="36"/>
      <c r="KD43" s="36"/>
      <c r="KE43" s="36"/>
      <c r="KF43" s="36"/>
      <c r="KG43" s="36"/>
      <c r="KH43" s="36"/>
      <c r="KI43" s="36"/>
      <c r="KJ43" s="36"/>
      <c r="KK43" s="36"/>
      <c r="KL43" s="36"/>
      <c r="KM43" s="36"/>
      <c r="KN43" s="36"/>
      <c r="KO43" s="36"/>
      <c r="KP43" s="36"/>
      <c r="KQ43" s="36"/>
      <c r="KR43" s="36"/>
      <c r="KS43" s="36"/>
      <c r="KT43" s="36"/>
      <c r="KU43" s="36"/>
      <c r="KV43" s="36"/>
      <c r="KW43" s="36"/>
      <c r="KX43" s="36"/>
      <c r="KY43" s="36"/>
      <c r="KZ43" s="36"/>
      <c r="LA43" s="36"/>
      <c r="LB43" s="36"/>
      <c r="LC43" s="36"/>
      <c r="LD43" s="36"/>
      <c r="LE43" s="36"/>
      <c r="LF43" s="36"/>
      <c r="LG43" s="36"/>
      <c r="LH43" s="36"/>
      <c r="LI43" s="36"/>
      <c r="LJ43" s="36"/>
      <c r="LK43" s="36"/>
      <c r="LL43" s="36"/>
      <c r="LM43" s="36"/>
      <c r="LN43" s="36"/>
      <c r="LO43" s="36"/>
      <c r="LP43" s="36"/>
      <c r="LQ43" s="36"/>
      <c r="LR43" s="36"/>
      <c r="LS43" s="36"/>
      <c r="LT43" s="36"/>
      <c r="LU43" s="36"/>
      <c r="LV43" s="36"/>
      <c r="LW43" s="36"/>
      <c r="LX43" s="36"/>
      <c r="LY43" s="36"/>
      <c r="LZ43" s="36"/>
      <c r="MA43" s="36"/>
      <c r="MB43" s="36"/>
      <c r="MC43" s="36"/>
      <c r="MD43" s="36"/>
      <c r="ME43" s="36"/>
      <c r="MF43" s="36"/>
      <c r="MG43" s="36"/>
      <c r="MH43" s="36"/>
      <c r="MI43" s="36"/>
      <c r="MJ43" s="36"/>
      <c r="MK43" s="36"/>
      <c r="ML43" s="36"/>
      <c r="MM43" s="36"/>
      <c r="MN43" s="36"/>
      <c r="MO43" s="36"/>
      <c r="MP43" s="36"/>
      <c r="MQ43" s="36"/>
      <c r="MR43" s="36"/>
      <c r="MS43" s="36"/>
      <c r="MT43" s="36"/>
      <c r="MU43" s="36"/>
      <c r="MV43" s="36"/>
      <c r="MW43" s="36"/>
      <c r="MX43" s="36"/>
      <c r="MY43" s="36"/>
    </row>
    <row r="44" spans="1:363">
      <c r="A44" s="21" t="s">
        <v>12</v>
      </c>
      <c r="B44" s="21" t="s">
        <v>47</v>
      </c>
      <c r="C44" s="21" t="s">
        <v>13</v>
      </c>
      <c r="D44" s="21" t="s">
        <v>14</v>
      </c>
      <c r="E44" s="21" t="s">
        <v>15</v>
      </c>
      <c r="F44" s="22" t="s">
        <v>16</v>
      </c>
      <c r="G44" s="21" t="s">
        <v>17</v>
      </c>
      <c r="H44" s="21" t="s">
        <v>18</v>
      </c>
      <c r="I44" s="21" t="s">
        <v>19</v>
      </c>
      <c r="J44" s="21" t="s">
        <v>20</v>
      </c>
      <c r="K44" s="21" t="s">
        <v>21</v>
      </c>
      <c r="L44" s="21" t="s">
        <v>15</v>
      </c>
      <c r="M44" s="43" t="s">
        <v>144</v>
      </c>
      <c r="N44" s="44" t="s">
        <v>22</v>
      </c>
      <c r="O44" s="21" t="s">
        <v>23</v>
      </c>
      <c r="P44" s="44" t="s">
        <v>11</v>
      </c>
      <c r="Q44" s="21" t="s">
        <v>24</v>
      </c>
      <c r="R44" s="22" t="s">
        <v>25</v>
      </c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  <c r="HA44" s="36"/>
      <c r="HB44" s="36"/>
      <c r="HC44" s="36"/>
      <c r="HD44" s="36"/>
      <c r="HE44" s="36"/>
      <c r="HF44" s="36"/>
      <c r="HG44" s="36"/>
      <c r="HH44" s="36"/>
      <c r="HI44" s="36"/>
      <c r="HJ44" s="36"/>
      <c r="HK44" s="36"/>
      <c r="HL44" s="36"/>
      <c r="HM44" s="36"/>
      <c r="HN44" s="36"/>
      <c r="HO44" s="36"/>
      <c r="HP44" s="36"/>
      <c r="HQ44" s="36"/>
      <c r="HR44" s="36"/>
      <c r="HS44" s="36"/>
      <c r="HT44" s="36"/>
      <c r="HU44" s="36"/>
      <c r="HV44" s="36"/>
      <c r="HW44" s="36"/>
      <c r="HX44" s="36"/>
      <c r="HY44" s="36"/>
      <c r="HZ44" s="36"/>
      <c r="IA44" s="36"/>
      <c r="IB44" s="36"/>
      <c r="IC44" s="36"/>
      <c r="ID44" s="36"/>
      <c r="IE44" s="36"/>
      <c r="IF44" s="36"/>
      <c r="IG44" s="36"/>
      <c r="IH44" s="36"/>
      <c r="II44" s="36"/>
      <c r="IJ44" s="36"/>
      <c r="IK44" s="36"/>
      <c r="IL44" s="36"/>
      <c r="IM44" s="36"/>
      <c r="IN44" s="36"/>
      <c r="IO44" s="36"/>
      <c r="IP44" s="36"/>
      <c r="IQ44" s="36"/>
      <c r="IR44" s="36"/>
      <c r="IS44" s="36"/>
      <c r="IT44" s="36"/>
      <c r="IU44" s="36"/>
      <c r="IV44" s="36"/>
      <c r="IW44" s="36"/>
      <c r="IX44" s="36"/>
      <c r="IY44" s="36"/>
      <c r="IZ44" s="36"/>
      <c r="JA44" s="36"/>
      <c r="JB44" s="36"/>
      <c r="JC44" s="36"/>
      <c r="JD44" s="36"/>
      <c r="JE44" s="36"/>
      <c r="JF44" s="36"/>
      <c r="JG44" s="36"/>
      <c r="JH44" s="36"/>
      <c r="JI44" s="36"/>
      <c r="JJ44" s="36"/>
      <c r="JK44" s="36"/>
      <c r="JL44" s="36"/>
      <c r="JM44" s="36"/>
      <c r="JN44" s="36"/>
      <c r="JO44" s="36"/>
      <c r="JP44" s="36"/>
      <c r="JQ44" s="36"/>
      <c r="JR44" s="36"/>
      <c r="JS44" s="36"/>
      <c r="JT44" s="36"/>
      <c r="JU44" s="36"/>
      <c r="JV44" s="36"/>
      <c r="JW44" s="36"/>
      <c r="JX44" s="36"/>
      <c r="JY44" s="36"/>
      <c r="JZ44" s="36"/>
      <c r="KA44" s="36"/>
      <c r="KB44" s="36"/>
      <c r="KC44" s="36"/>
      <c r="KD44" s="36"/>
      <c r="KE44" s="36"/>
      <c r="KF44" s="36"/>
      <c r="KG44" s="36"/>
      <c r="KH44" s="36"/>
      <c r="KI44" s="36"/>
      <c r="KJ44" s="36"/>
      <c r="KK44" s="36"/>
      <c r="KL44" s="36"/>
      <c r="KM44" s="36"/>
      <c r="KN44" s="36"/>
      <c r="KO44" s="36"/>
      <c r="KP44" s="36"/>
      <c r="KQ44" s="36"/>
      <c r="KR44" s="36"/>
      <c r="KS44" s="36"/>
      <c r="KT44" s="36"/>
      <c r="KU44" s="36"/>
      <c r="KV44" s="36"/>
      <c r="KW44" s="36"/>
      <c r="KX44" s="36"/>
      <c r="KY44" s="36"/>
      <c r="KZ44" s="36"/>
      <c r="LA44" s="36"/>
      <c r="LB44" s="36"/>
      <c r="LC44" s="36"/>
      <c r="LD44" s="36"/>
      <c r="LE44" s="36"/>
      <c r="LF44" s="36"/>
      <c r="LG44" s="36"/>
      <c r="LH44" s="36"/>
      <c r="LI44" s="36"/>
      <c r="LJ44" s="36"/>
      <c r="LK44" s="36"/>
      <c r="LL44" s="36"/>
      <c r="LM44" s="36"/>
      <c r="LN44" s="36"/>
      <c r="LO44" s="36"/>
      <c r="LP44" s="36"/>
      <c r="LQ44" s="36"/>
      <c r="LR44" s="36"/>
      <c r="LS44" s="36"/>
      <c r="LT44" s="36"/>
      <c r="LU44" s="36"/>
      <c r="LV44" s="36"/>
      <c r="LW44" s="36"/>
      <c r="LX44" s="36"/>
      <c r="LY44" s="36"/>
      <c r="LZ44" s="36"/>
      <c r="MA44" s="36"/>
      <c r="MB44" s="36"/>
      <c r="MC44" s="36"/>
      <c r="MD44" s="36"/>
      <c r="ME44" s="36"/>
      <c r="MF44" s="36"/>
      <c r="MG44" s="36"/>
      <c r="MH44" s="36"/>
      <c r="MI44" s="36"/>
      <c r="MJ44" s="36"/>
      <c r="MK44" s="36"/>
      <c r="ML44" s="36"/>
      <c r="MM44" s="36"/>
      <c r="MN44" s="36"/>
      <c r="MO44" s="36"/>
      <c r="MP44" s="36"/>
      <c r="MQ44" s="36"/>
      <c r="MR44" s="36"/>
      <c r="MS44" s="36"/>
      <c r="MT44" s="36"/>
      <c r="MU44" s="36"/>
      <c r="MV44" s="36"/>
      <c r="MW44" s="36"/>
      <c r="MX44" s="36"/>
      <c r="MY44" s="36"/>
    </row>
    <row r="45" spans="1:363" s="17" customFormat="1">
      <c r="A45" s="9" t="s">
        <v>774</v>
      </c>
      <c r="B45" s="27" t="s">
        <v>725</v>
      </c>
      <c r="C45" s="9"/>
      <c r="D45" s="9"/>
      <c r="E45" s="9"/>
      <c r="F45" s="29"/>
      <c r="G45" s="9"/>
      <c r="H45" s="9">
        <v>2241</v>
      </c>
      <c r="I45" s="9">
        <v>2384</v>
      </c>
      <c r="J45" s="9">
        <f t="shared" ref="J45:J51" si="10">I45-H45</f>
        <v>143</v>
      </c>
      <c r="K45" s="9">
        <v>20</v>
      </c>
      <c r="L45" s="9">
        <f t="shared" ref="L45:L51" si="11">K45*J45</f>
        <v>2860</v>
      </c>
      <c r="M45" s="10">
        <v>1.03</v>
      </c>
      <c r="N45" s="11">
        <f t="shared" ref="N45:N51" si="12">M45*L45</f>
        <v>2945.8</v>
      </c>
      <c r="O45" s="9"/>
      <c r="P45" s="11">
        <f t="shared" ref="P45:P52" si="13">G45+N45+O45</f>
        <v>2945.8</v>
      </c>
      <c r="Q45" s="9">
        <v>1</v>
      </c>
      <c r="R45" s="28">
        <f t="shared" ref="R45:R53" si="14">P45*Q45</f>
        <v>2945.8</v>
      </c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</row>
    <row r="46" spans="1:363" s="17" customFormat="1">
      <c r="A46" s="9" t="s">
        <v>787</v>
      </c>
      <c r="B46" s="27" t="s">
        <v>727</v>
      </c>
      <c r="C46" s="9"/>
      <c r="D46" s="9"/>
      <c r="E46" s="9"/>
      <c r="F46" s="29"/>
      <c r="G46" s="9"/>
      <c r="H46" s="9">
        <v>515</v>
      </c>
      <c r="I46" s="9">
        <v>531</v>
      </c>
      <c r="J46" s="9">
        <f t="shared" si="10"/>
        <v>16</v>
      </c>
      <c r="K46" s="9">
        <v>20</v>
      </c>
      <c r="L46" s="9">
        <f t="shared" si="11"/>
        <v>320</v>
      </c>
      <c r="M46" s="10">
        <v>1.03</v>
      </c>
      <c r="N46" s="11">
        <f t="shared" si="12"/>
        <v>329.6</v>
      </c>
      <c r="O46" s="9"/>
      <c r="P46" s="11">
        <f t="shared" si="13"/>
        <v>329.6</v>
      </c>
      <c r="Q46" s="9">
        <v>1</v>
      </c>
      <c r="R46" s="28">
        <f t="shared" si="14"/>
        <v>329.6</v>
      </c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</row>
    <row r="47" spans="1:363" s="17" customFormat="1">
      <c r="A47" s="9" t="s">
        <v>760</v>
      </c>
      <c r="B47" s="27" t="s">
        <v>729</v>
      </c>
      <c r="C47" s="9"/>
      <c r="D47" s="9"/>
      <c r="E47" s="9"/>
      <c r="F47" s="29"/>
      <c r="G47" s="9"/>
      <c r="H47" s="9">
        <v>401</v>
      </c>
      <c r="I47" s="9">
        <v>519</v>
      </c>
      <c r="J47" s="9">
        <f t="shared" si="10"/>
        <v>118</v>
      </c>
      <c r="K47" s="9">
        <v>40</v>
      </c>
      <c r="L47" s="9">
        <f t="shared" si="11"/>
        <v>4720</v>
      </c>
      <c r="M47" s="10">
        <v>1.03</v>
      </c>
      <c r="N47" s="11">
        <f t="shared" si="12"/>
        <v>4861.6000000000004</v>
      </c>
      <c r="O47" s="9"/>
      <c r="P47" s="11">
        <f t="shared" si="13"/>
        <v>4861.6000000000004</v>
      </c>
      <c r="Q47" s="9">
        <v>1</v>
      </c>
      <c r="R47" s="28">
        <f t="shared" si="14"/>
        <v>4861.6000000000004</v>
      </c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</row>
    <row r="48" spans="1:363" s="17" customFormat="1">
      <c r="A48" s="9" t="s">
        <v>730</v>
      </c>
      <c r="B48" s="27" t="s">
        <v>731</v>
      </c>
      <c r="C48" s="9"/>
      <c r="D48" s="9"/>
      <c r="E48" s="9"/>
      <c r="F48" s="29"/>
      <c r="G48" s="9"/>
      <c r="H48" s="9">
        <v>1563</v>
      </c>
      <c r="I48" s="9">
        <v>1713</v>
      </c>
      <c r="J48" s="9">
        <f t="shared" si="10"/>
        <v>150</v>
      </c>
      <c r="K48" s="9">
        <v>80</v>
      </c>
      <c r="L48" s="9">
        <f t="shared" si="11"/>
        <v>12000</v>
      </c>
      <c r="M48" s="10">
        <v>1.03</v>
      </c>
      <c r="N48" s="11">
        <f t="shared" si="12"/>
        <v>12360</v>
      </c>
      <c r="O48" s="9"/>
      <c r="P48" s="11">
        <f t="shared" si="13"/>
        <v>12360</v>
      </c>
      <c r="Q48" s="9">
        <v>1</v>
      </c>
      <c r="R48" s="28">
        <f t="shared" si="14"/>
        <v>12360</v>
      </c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</row>
    <row r="49" spans="1:363" s="17" customFormat="1">
      <c r="A49" s="9" t="s">
        <v>732</v>
      </c>
      <c r="B49" s="27" t="s">
        <v>733</v>
      </c>
      <c r="C49" s="9"/>
      <c r="D49" s="9"/>
      <c r="E49" s="9"/>
      <c r="F49" s="29"/>
      <c r="G49" s="9"/>
      <c r="H49" s="9">
        <v>3519</v>
      </c>
      <c r="I49" s="9">
        <v>3788</v>
      </c>
      <c r="J49" s="9">
        <f t="shared" si="10"/>
        <v>269</v>
      </c>
      <c r="K49" s="9">
        <v>80</v>
      </c>
      <c r="L49" s="9">
        <f t="shared" si="11"/>
        <v>21520</v>
      </c>
      <c r="M49" s="10">
        <v>1.03</v>
      </c>
      <c r="N49" s="11">
        <f t="shared" si="12"/>
        <v>22165.599999999999</v>
      </c>
      <c r="O49" s="9"/>
      <c r="P49" s="11">
        <f t="shared" si="13"/>
        <v>22165.599999999999</v>
      </c>
      <c r="Q49" s="9">
        <v>1</v>
      </c>
      <c r="R49" s="28">
        <f t="shared" si="14"/>
        <v>22165.599999999999</v>
      </c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</row>
    <row r="50" spans="1:363" s="17" customFormat="1">
      <c r="A50" s="9" t="s">
        <v>734</v>
      </c>
      <c r="B50" s="27" t="s">
        <v>735</v>
      </c>
      <c r="C50" s="9"/>
      <c r="D50" s="9"/>
      <c r="E50" s="9"/>
      <c r="F50" s="29"/>
      <c r="G50" s="9"/>
      <c r="H50" s="9">
        <v>26929</v>
      </c>
      <c r="I50" s="9">
        <v>28571</v>
      </c>
      <c r="J50" s="9">
        <f t="shared" si="10"/>
        <v>1642</v>
      </c>
      <c r="K50" s="9">
        <v>50</v>
      </c>
      <c r="L50" s="9">
        <f t="shared" si="11"/>
        <v>82100</v>
      </c>
      <c r="M50" s="10">
        <v>1.03</v>
      </c>
      <c r="N50" s="11">
        <f t="shared" si="12"/>
        <v>84563</v>
      </c>
      <c r="O50" s="9"/>
      <c r="P50" s="11">
        <f t="shared" si="13"/>
        <v>84563</v>
      </c>
      <c r="Q50" s="9">
        <v>1</v>
      </c>
      <c r="R50" s="28">
        <f t="shared" si="14"/>
        <v>84563</v>
      </c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</row>
    <row r="51" spans="1:363" s="17" customFormat="1">
      <c r="A51" s="9" t="s">
        <v>736</v>
      </c>
      <c r="B51" s="27" t="s">
        <v>735</v>
      </c>
      <c r="C51" s="9"/>
      <c r="D51" s="9"/>
      <c r="E51" s="9"/>
      <c r="F51" s="29"/>
      <c r="G51" s="9"/>
      <c r="H51" s="9">
        <v>94968</v>
      </c>
      <c r="I51" s="9">
        <v>99731</v>
      </c>
      <c r="J51" s="9">
        <f t="shared" si="10"/>
        <v>4763</v>
      </c>
      <c r="K51" s="9">
        <v>1</v>
      </c>
      <c r="L51" s="9">
        <f t="shared" si="11"/>
        <v>4763</v>
      </c>
      <c r="M51" s="10">
        <v>1.03</v>
      </c>
      <c r="N51" s="11">
        <f t="shared" si="12"/>
        <v>4905.8900000000003</v>
      </c>
      <c r="O51" s="9"/>
      <c r="P51" s="11">
        <f t="shared" si="13"/>
        <v>4905.8900000000003</v>
      </c>
      <c r="Q51" s="9">
        <v>1</v>
      </c>
      <c r="R51" s="28">
        <f t="shared" si="14"/>
        <v>4905.8900000000003</v>
      </c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</row>
    <row r="52" spans="1:363" s="1" customFormat="1">
      <c r="A52" s="9" t="s">
        <v>737</v>
      </c>
      <c r="B52" s="27" t="s">
        <v>735</v>
      </c>
      <c r="C52" s="9">
        <v>2143</v>
      </c>
      <c r="D52" s="9">
        <v>2143</v>
      </c>
      <c r="E52" s="9">
        <f>SUM(D52-C52)</f>
        <v>0</v>
      </c>
      <c r="F52" s="28">
        <v>9.5</v>
      </c>
      <c r="G52" s="9">
        <f>E52*F52</f>
        <v>0</v>
      </c>
      <c r="H52" s="9"/>
      <c r="I52" s="9"/>
      <c r="J52" s="9"/>
      <c r="K52" s="9"/>
      <c r="L52" s="9"/>
      <c r="M52" s="10"/>
      <c r="N52" s="11"/>
      <c r="O52" s="9"/>
      <c r="P52" s="11">
        <f t="shared" si="13"/>
        <v>0</v>
      </c>
      <c r="Q52" s="9">
        <v>1</v>
      </c>
      <c r="R52" s="28">
        <f t="shared" si="14"/>
        <v>0</v>
      </c>
    </row>
    <row r="53" spans="1:363" s="17" customFormat="1">
      <c r="A53" s="9" t="s">
        <v>11</v>
      </c>
      <c r="B53" s="35"/>
      <c r="C53" s="9"/>
      <c r="D53" s="9"/>
      <c r="E53" s="9"/>
      <c r="F53" s="29"/>
      <c r="G53" s="9"/>
      <c r="H53" s="9"/>
      <c r="I53" s="9"/>
      <c r="J53" s="9"/>
      <c r="K53" s="9"/>
      <c r="L53" s="9">
        <f>SUM(L45:L52)</f>
        <v>128283</v>
      </c>
      <c r="M53" s="10">
        <v>1.03</v>
      </c>
      <c r="N53" s="11">
        <f>L53*M53</f>
        <v>132131.49</v>
      </c>
      <c r="O53" s="9"/>
      <c r="P53" s="11">
        <f>G52+N53+G53</f>
        <v>132131.49</v>
      </c>
      <c r="Q53" s="9">
        <v>1</v>
      </c>
      <c r="R53" s="28">
        <f t="shared" si="14"/>
        <v>132131.49</v>
      </c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</row>
    <row r="54" spans="1:363" ht="38.25" customHeight="1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/>
      <c r="GD54" s="36"/>
      <c r="GE54" s="36"/>
      <c r="GF54" s="36"/>
      <c r="GG54" s="36"/>
      <c r="GH54" s="36"/>
      <c r="GI54" s="36"/>
      <c r="GJ54" s="36"/>
      <c r="GK54" s="36"/>
      <c r="GL54" s="36"/>
      <c r="GM54" s="36"/>
      <c r="GN54" s="36"/>
      <c r="GO54" s="36"/>
      <c r="GP54" s="36"/>
      <c r="GQ54" s="36"/>
      <c r="GR54" s="36"/>
      <c r="GS54" s="36"/>
      <c r="GT54" s="36"/>
      <c r="GU54" s="36"/>
      <c r="GV54" s="36"/>
      <c r="GW54" s="36"/>
      <c r="GX54" s="36"/>
      <c r="GY54" s="36"/>
      <c r="GZ54" s="36"/>
      <c r="HA54" s="36"/>
      <c r="HB54" s="36"/>
      <c r="HC54" s="36"/>
      <c r="HD54" s="36"/>
      <c r="HE54" s="36"/>
      <c r="HF54" s="36"/>
      <c r="HG54" s="36"/>
      <c r="HH54" s="36"/>
      <c r="HI54" s="36"/>
      <c r="HJ54" s="36"/>
      <c r="HK54" s="36"/>
      <c r="HL54" s="36"/>
      <c r="HM54" s="36"/>
      <c r="HN54" s="36"/>
      <c r="HO54" s="36"/>
      <c r="HP54" s="36"/>
      <c r="HQ54" s="36"/>
      <c r="HR54" s="36"/>
      <c r="HS54" s="36"/>
      <c r="HT54" s="36"/>
      <c r="HU54" s="36"/>
      <c r="HV54" s="36"/>
      <c r="HW54" s="36"/>
      <c r="HX54" s="36"/>
      <c r="HY54" s="36"/>
      <c r="HZ54" s="36"/>
      <c r="IA54" s="36"/>
      <c r="IB54" s="36"/>
      <c r="IC54" s="36"/>
      <c r="ID54" s="36"/>
      <c r="IE54" s="36"/>
      <c r="IF54" s="36"/>
      <c r="IG54" s="36"/>
      <c r="IH54" s="36"/>
      <c r="II54" s="36"/>
      <c r="IJ54" s="36"/>
      <c r="IK54" s="36"/>
      <c r="IL54" s="36"/>
      <c r="IM54" s="36"/>
      <c r="IN54" s="36"/>
      <c r="IO54" s="36"/>
      <c r="IP54" s="36"/>
      <c r="IQ54" s="36"/>
      <c r="IR54" s="36"/>
      <c r="IS54" s="36"/>
      <c r="IT54" s="36"/>
      <c r="IU54" s="36"/>
      <c r="IV54" s="36"/>
      <c r="IW54" s="36"/>
      <c r="IX54" s="36"/>
      <c r="IY54" s="36"/>
      <c r="IZ54" s="36"/>
      <c r="JA54" s="36"/>
      <c r="JB54" s="36"/>
      <c r="JC54" s="36"/>
      <c r="JD54" s="36"/>
      <c r="JE54" s="36"/>
      <c r="JF54" s="36"/>
      <c r="JG54" s="36"/>
      <c r="JH54" s="36"/>
      <c r="JI54" s="36"/>
      <c r="JJ54" s="36"/>
      <c r="JK54" s="36"/>
      <c r="JL54" s="36"/>
      <c r="JM54" s="36"/>
      <c r="JN54" s="36"/>
      <c r="JO54" s="36"/>
      <c r="JP54" s="36"/>
      <c r="JQ54" s="36"/>
      <c r="JR54" s="36"/>
      <c r="JS54" s="36"/>
      <c r="JT54" s="36"/>
      <c r="JU54" s="36"/>
      <c r="JV54" s="36"/>
      <c r="JW54" s="36"/>
      <c r="JX54" s="36"/>
      <c r="JY54" s="36"/>
      <c r="JZ54" s="36"/>
      <c r="KA54" s="36"/>
      <c r="KB54" s="36"/>
      <c r="KC54" s="36"/>
      <c r="KD54" s="36"/>
      <c r="KE54" s="36"/>
      <c r="KF54" s="36"/>
      <c r="KG54" s="36"/>
      <c r="KH54" s="36"/>
      <c r="KI54" s="36"/>
      <c r="KJ54" s="36"/>
      <c r="KK54" s="36"/>
      <c r="KL54" s="36"/>
      <c r="KM54" s="36"/>
      <c r="KN54" s="36"/>
      <c r="KO54" s="36"/>
      <c r="KP54" s="36"/>
      <c r="KQ54" s="36"/>
      <c r="KR54" s="36"/>
      <c r="KS54" s="36"/>
      <c r="KT54" s="36"/>
      <c r="KU54" s="36"/>
      <c r="KV54" s="36"/>
      <c r="KW54" s="36"/>
      <c r="KX54" s="36"/>
      <c r="KY54" s="36"/>
      <c r="KZ54" s="36"/>
      <c r="LA54" s="36"/>
      <c r="LB54" s="36"/>
      <c r="LC54" s="36"/>
      <c r="LD54" s="36"/>
      <c r="LE54" s="36"/>
      <c r="LF54" s="36"/>
      <c r="LG54" s="36"/>
      <c r="LH54" s="36"/>
      <c r="LI54" s="36"/>
      <c r="LJ54" s="36"/>
      <c r="LK54" s="36"/>
      <c r="LL54" s="36"/>
      <c r="LM54" s="36"/>
      <c r="LN54" s="36"/>
      <c r="LO54" s="36"/>
      <c r="LP54" s="36"/>
      <c r="LQ54" s="36"/>
      <c r="LR54" s="36"/>
      <c r="LS54" s="36"/>
      <c r="LT54" s="36"/>
      <c r="LU54" s="36"/>
      <c r="LV54" s="36"/>
      <c r="LW54" s="36"/>
      <c r="LX54" s="36"/>
      <c r="LY54" s="36"/>
      <c r="LZ54" s="36"/>
      <c r="MA54" s="36"/>
      <c r="MB54" s="36"/>
      <c r="MC54" s="36"/>
      <c r="MD54" s="36"/>
      <c r="ME54" s="36"/>
      <c r="MF54" s="36"/>
      <c r="MG54" s="36"/>
      <c r="MH54" s="36"/>
      <c r="MI54" s="36"/>
      <c r="MJ54" s="36"/>
      <c r="MK54" s="36"/>
      <c r="ML54" s="36"/>
      <c r="MM54" s="36"/>
      <c r="MN54" s="36"/>
      <c r="MO54" s="36"/>
      <c r="MP54" s="36"/>
      <c r="MQ54" s="36"/>
      <c r="MR54" s="36"/>
      <c r="MS54" s="36"/>
      <c r="MT54" s="36"/>
      <c r="MU54" s="36"/>
      <c r="MV54" s="36"/>
      <c r="MW54" s="36"/>
      <c r="MX54" s="36"/>
      <c r="MY54" s="36"/>
    </row>
    <row r="55" spans="1:363" ht="25.8">
      <c r="A55" s="604"/>
      <c r="B55" s="605"/>
      <c r="C55" s="605"/>
      <c r="D55" s="605"/>
      <c r="E55" s="605"/>
      <c r="F55" s="605"/>
      <c r="G55" s="605"/>
      <c r="H55" s="605"/>
      <c r="I55" s="605"/>
      <c r="J55" s="605"/>
      <c r="K55" s="605"/>
      <c r="L55" s="605"/>
      <c r="M55" s="605"/>
      <c r="N55" s="605"/>
      <c r="O55" s="605"/>
      <c r="P55" s="605"/>
      <c r="Q55" s="605"/>
      <c r="R55" s="60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/>
      <c r="GD55" s="36"/>
      <c r="GE55" s="36"/>
      <c r="GF55" s="36"/>
      <c r="GG55" s="36"/>
      <c r="GH55" s="36"/>
      <c r="GI55" s="36"/>
      <c r="GJ55" s="36"/>
      <c r="GK55" s="36"/>
      <c r="GL55" s="36"/>
      <c r="GM55" s="36"/>
      <c r="GN55" s="36"/>
      <c r="GO55" s="36"/>
      <c r="GP55" s="36"/>
      <c r="GQ55" s="36"/>
      <c r="GR55" s="36"/>
      <c r="GS55" s="36"/>
      <c r="GT55" s="36"/>
      <c r="GU55" s="36"/>
      <c r="GV55" s="36"/>
      <c r="GW55" s="36"/>
      <c r="GX55" s="36"/>
      <c r="GY55" s="36"/>
      <c r="GZ55" s="36"/>
      <c r="HA55" s="36"/>
      <c r="HB55" s="36"/>
      <c r="HC55" s="36"/>
      <c r="HD55" s="36"/>
      <c r="HE55" s="36"/>
      <c r="HF55" s="36"/>
      <c r="HG55" s="36"/>
      <c r="HH55" s="36"/>
      <c r="HI55" s="36"/>
      <c r="HJ55" s="36"/>
      <c r="HK55" s="36"/>
      <c r="HL55" s="36"/>
      <c r="HM55" s="36"/>
      <c r="HN55" s="36"/>
      <c r="HO55" s="36"/>
      <c r="HP55" s="36"/>
      <c r="HQ55" s="36"/>
      <c r="HR55" s="36"/>
      <c r="HS55" s="36"/>
      <c r="HT55" s="36"/>
      <c r="HU55" s="36"/>
      <c r="HV55" s="36"/>
      <c r="HW55" s="36"/>
      <c r="HX55" s="36"/>
      <c r="HY55" s="36"/>
      <c r="HZ55" s="36"/>
      <c r="IA55" s="36"/>
      <c r="IB55" s="36"/>
      <c r="IC55" s="36"/>
      <c r="ID55" s="36"/>
      <c r="IE55" s="36"/>
      <c r="IF55" s="36"/>
      <c r="IG55" s="36"/>
      <c r="IH55" s="36"/>
      <c r="II55" s="36"/>
      <c r="IJ55" s="36"/>
      <c r="IK55" s="36"/>
      <c r="IL55" s="36"/>
      <c r="IM55" s="36"/>
      <c r="IN55" s="36"/>
      <c r="IO55" s="36"/>
      <c r="IP55" s="36"/>
      <c r="IQ55" s="36"/>
      <c r="IR55" s="36"/>
      <c r="IS55" s="36"/>
      <c r="IT55" s="36"/>
      <c r="IU55" s="36"/>
      <c r="IV55" s="36"/>
      <c r="IW55" s="36"/>
      <c r="IX55" s="36"/>
      <c r="IY55" s="36"/>
      <c r="IZ55" s="36"/>
      <c r="JA55" s="36"/>
      <c r="JB55" s="36"/>
      <c r="JC55" s="36"/>
      <c r="JD55" s="36"/>
      <c r="JE55" s="36"/>
      <c r="JF55" s="36"/>
      <c r="JG55" s="36"/>
      <c r="JH55" s="36"/>
      <c r="JI55" s="36"/>
      <c r="JJ55" s="36"/>
      <c r="JK55" s="36"/>
      <c r="JL55" s="36"/>
      <c r="JM55" s="36"/>
      <c r="JN55" s="36"/>
      <c r="JO55" s="36"/>
      <c r="JP55" s="36"/>
      <c r="JQ55" s="36"/>
      <c r="JR55" s="36"/>
      <c r="JS55" s="36"/>
      <c r="JT55" s="36"/>
      <c r="JU55" s="36"/>
      <c r="JV55" s="36"/>
      <c r="JW55" s="36"/>
      <c r="JX55" s="36"/>
      <c r="JY55" s="36"/>
      <c r="JZ55" s="36"/>
      <c r="KA55" s="36"/>
      <c r="KB55" s="36"/>
      <c r="KC55" s="36"/>
      <c r="KD55" s="36"/>
      <c r="KE55" s="36"/>
      <c r="KF55" s="36"/>
      <c r="KG55" s="36"/>
      <c r="KH55" s="36"/>
      <c r="KI55" s="36"/>
      <c r="KJ55" s="36"/>
      <c r="KK55" s="36"/>
      <c r="KL55" s="36"/>
      <c r="KM55" s="36"/>
      <c r="KN55" s="36"/>
      <c r="KO55" s="36"/>
      <c r="KP55" s="36"/>
      <c r="KQ55" s="36"/>
      <c r="KR55" s="36"/>
      <c r="KS55" s="36"/>
      <c r="KT55" s="36"/>
      <c r="KU55" s="36"/>
      <c r="KV55" s="36"/>
      <c r="KW55" s="36"/>
      <c r="KX55" s="36"/>
      <c r="KY55" s="36"/>
      <c r="KZ55" s="36"/>
      <c r="LA55" s="36"/>
      <c r="LB55" s="36"/>
      <c r="LC55" s="36"/>
      <c r="LD55" s="36"/>
      <c r="LE55" s="36"/>
      <c r="LF55" s="36"/>
      <c r="LG55" s="36"/>
      <c r="LH55" s="36"/>
      <c r="LI55" s="36"/>
      <c r="LJ55" s="36"/>
      <c r="LK55" s="36"/>
      <c r="LL55" s="36"/>
      <c r="LM55" s="36"/>
      <c r="LN55" s="36"/>
      <c r="LO55" s="36"/>
      <c r="LP55" s="36"/>
      <c r="LQ55" s="36"/>
      <c r="LR55" s="36"/>
      <c r="LS55" s="36"/>
      <c r="LT55" s="36"/>
      <c r="LU55" s="36"/>
      <c r="LV55" s="36"/>
      <c r="LW55" s="36"/>
      <c r="LX55" s="36"/>
      <c r="LY55" s="36"/>
      <c r="LZ55" s="36"/>
      <c r="MA55" s="36"/>
      <c r="MB55" s="36"/>
      <c r="MC55" s="36"/>
      <c r="MD55" s="36"/>
      <c r="ME55" s="36"/>
      <c r="MF55" s="36"/>
      <c r="MG55" s="36"/>
      <c r="MH55" s="36"/>
      <c r="MI55" s="36"/>
      <c r="MJ55" s="36"/>
      <c r="MK55" s="36"/>
      <c r="ML55" s="36"/>
      <c r="MM55" s="36"/>
      <c r="MN55" s="36"/>
      <c r="MO55" s="36"/>
      <c r="MP55" s="36"/>
      <c r="MQ55" s="36"/>
      <c r="MR55" s="36"/>
      <c r="MS55" s="36"/>
      <c r="MT55" s="36"/>
      <c r="MU55" s="36"/>
      <c r="MV55" s="36"/>
      <c r="MW55" s="36"/>
      <c r="MX55" s="36"/>
      <c r="MY55" s="36"/>
    </row>
    <row r="56" spans="1:363" s="19" customFormat="1">
      <c r="A56" s="37" t="s">
        <v>12</v>
      </c>
      <c r="B56" s="37" t="s">
        <v>47</v>
      </c>
      <c r="C56" s="37" t="s">
        <v>13</v>
      </c>
      <c r="D56" s="37" t="s">
        <v>14</v>
      </c>
      <c r="E56" s="37" t="s">
        <v>15</v>
      </c>
      <c r="F56" s="38" t="s">
        <v>16</v>
      </c>
      <c r="G56" s="37" t="s">
        <v>17</v>
      </c>
      <c r="H56" s="37" t="s">
        <v>18</v>
      </c>
      <c r="I56" s="37" t="s">
        <v>19</v>
      </c>
      <c r="J56" s="37" t="s">
        <v>20</v>
      </c>
      <c r="K56" s="37" t="s">
        <v>21</v>
      </c>
      <c r="L56" s="37" t="s">
        <v>15</v>
      </c>
      <c r="M56" s="51" t="s">
        <v>144</v>
      </c>
      <c r="N56" s="52" t="s">
        <v>22</v>
      </c>
      <c r="O56" s="37" t="s">
        <v>23</v>
      </c>
      <c r="P56" s="52" t="s">
        <v>11</v>
      </c>
      <c r="Q56" s="37" t="s">
        <v>24</v>
      </c>
      <c r="R56" s="38" t="s">
        <v>25</v>
      </c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59"/>
      <c r="BX56" s="59"/>
      <c r="BY56" s="59"/>
      <c r="BZ56" s="59"/>
      <c r="CA56" s="59"/>
      <c r="CB56" s="59"/>
      <c r="CC56" s="59"/>
      <c r="CD56" s="59"/>
      <c r="CE56" s="59"/>
      <c r="CF56" s="59"/>
      <c r="CG56" s="59"/>
      <c r="CH56" s="59"/>
      <c r="CI56" s="59"/>
      <c r="CJ56" s="59"/>
      <c r="CK56" s="59"/>
      <c r="CL56" s="59"/>
      <c r="CM56" s="59"/>
      <c r="CN56" s="59"/>
      <c r="CO56" s="59"/>
      <c r="CP56" s="59"/>
      <c r="CQ56" s="59"/>
      <c r="CR56" s="59"/>
      <c r="CS56" s="59"/>
      <c r="CT56" s="59"/>
      <c r="CU56" s="59"/>
      <c r="CV56" s="59"/>
      <c r="CW56" s="59"/>
      <c r="CX56" s="59"/>
      <c r="CY56" s="59"/>
      <c r="CZ56" s="59"/>
      <c r="DA56" s="59"/>
      <c r="DB56" s="59"/>
      <c r="DC56" s="59"/>
      <c r="DD56" s="59"/>
      <c r="DE56" s="59"/>
      <c r="DF56" s="59"/>
      <c r="DG56" s="59"/>
      <c r="DH56" s="59"/>
      <c r="DI56" s="59"/>
      <c r="DJ56" s="59"/>
      <c r="DK56" s="59"/>
      <c r="DL56" s="59"/>
      <c r="DM56" s="59"/>
      <c r="DN56" s="59"/>
      <c r="DO56" s="59"/>
      <c r="DP56" s="59"/>
      <c r="DQ56" s="59"/>
      <c r="DR56" s="59"/>
      <c r="DS56" s="59"/>
      <c r="DT56" s="59"/>
      <c r="DU56" s="59"/>
      <c r="DV56" s="59"/>
      <c r="DW56" s="59"/>
      <c r="DX56" s="59"/>
      <c r="DY56" s="59"/>
      <c r="DZ56" s="59"/>
      <c r="EA56" s="59"/>
      <c r="EB56" s="59"/>
      <c r="EC56" s="59"/>
      <c r="ED56" s="59"/>
      <c r="EE56" s="59"/>
      <c r="EF56" s="59"/>
      <c r="EG56" s="59"/>
      <c r="EH56" s="59"/>
      <c r="EI56" s="59"/>
      <c r="EJ56" s="59"/>
      <c r="EK56" s="59"/>
      <c r="EL56" s="59"/>
      <c r="EM56" s="59"/>
      <c r="EN56" s="59"/>
      <c r="EO56" s="59"/>
      <c r="EP56" s="59"/>
      <c r="EQ56" s="59"/>
      <c r="ER56" s="59"/>
      <c r="ES56" s="59"/>
      <c r="ET56" s="59"/>
      <c r="EU56" s="59"/>
      <c r="EV56" s="59"/>
      <c r="EW56" s="59"/>
      <c r="EX56" s="59"/>
      <c r="EY56" s="59"/>
      <c r="EZ56" s="59"/>
      <c r="FA56" s="59"/>
      <c r="FB56" s="59"/>
      <c r="FC56" s="59"/>
      <c r="FD56" s="59"/>
      <c r="FE56" s="59"/>
      <c r="FF56" s="59"/>
      <c r="FG56" s="59"/>
      <c r="FH56" s="59"/>
      <c r="FI56" s="59"/>
      <c r="FJ56" s="59"/>
      <c r="FK56" s="59"/>
      <c r="FL56" s="59"/>
      <c r="FM56" s="59"/>
      <c r="FN56" s="59"/>
      <c r="FO56" s="59"/>
      <c r="FP56" s="59"/>
      <c r="FQ56" s="59"/>
      <c r="FR56" s="59"/>
      <c r="FS56" s="59"/>
      <c r="FT56" s="59"/>
      <c r="FU56" s="59"/>
      <c r="FV56" s="59"/>
      <c r="FW56" s="59"/>
      <c r="FX56" s="59"/>
      <c r="FY56" s="59"/>
      <c r="FZ56" s="59"/>
      <c r="GA56" s="59"/>
      <c r="GB56" s="59"/>
      <c r="GC56" s="59"/>
      <c r="GD56" s="59"/>
      <c r="GE56" s="59"/>
      <c r="GF56" s="59"/>
      <c r="GG56" s="59"/>
      <c r="GH56" s="59"/>
      <c r="GI56" s="59"/>
      <c r="GJ56" s="59"/>
      <c r="GK56" s="59"/>
      <c r="GL56" s="59"/>
      <c r="GM56" s="59"/>
      <c r="GN56" s="59"/>
      <c r="GO56" s="59"/>
      <c r="GP56" s="59"/>
      <c r="GQ56" s="59"/>
      <c r="GR56" s="59"/>
      <c r="GS56" s="59"/>
      <c r="GT56" s="59"/>
      <c r="GU56" s="59"/>
      <c r="GV56" s="59"/>
      <c r="GW56" s="59"/>
      <c r="GX56" s="59"/>
      <c r="GY56" s="59"/>
      <c r="GZ56" s="59"/>
      <c r="HA56" s="59"/>
      <c r="HB56" s="59"/>
      <c r="HC56" s="59"/>
      <c r="HD56" s="59"/>
      <c r="HE56" s="59"/>
      <c r="HF56" s="59"/>
      <c r="HG56" s="59"/>
      <c r="HH56" s="59"/>
      <c r="HI56" s="59"/>
      <c r="HJ56" s="59"/>
      <c r="HK56" s="59"/>
      <c r="HL56" s="59"/>
      <c r="HM56" s="59"/>
      <c r="HN56" s="59"/>
      <c r="HO56" s="59"/>
      <c r="HP56" s="59"/>
      <c r="HQ56" s="59"/>
      <c r="HR56" s="59"/>
      <c r="HS56" s="59"/>
      <c r="HT56" s="59"/>
      <c r="HU56" s="59"/>
      <c r="HV56" s="59"/>
      <c r="HW56" s="59"/>
      <c r="HX56" s="59"/>
      <c r="HY56" s="59"/>
      <c r="HZ56" s="59"/>
      <c r="IA56" s="59"/>
      <c r="IB56" s="59"/>
      <c r="IC56" s="59"/>
      <c r="ID56" s="59"/>
      <c r="IE56" s="59"/>
      <c r="IF56" s="59"/>
      <c r="IG56" s="59"/>
      <c r="IH56" s="59"/>
      <c r="II56" s="59"/>
      <c r="IJ56" s="59"/>
      <c r="IK56" s="59"/>
      <c r="IL56" s="59"/>
      <c r="IM56" s="59"/>
      <c r="IN56" s="59"/>
      <c r="IO56" s="59"/>
      <c r="IP56" s="59"/>
      <c r="IQ56" s="59"/>
      <c r="IR56" s="59"/>
      <c r="IS56" s="59"/>
      <c r="IT56" s="59"/>
      <c r="IU56" s="59"/>
      <c r="IV56" s="59"/>
      <c r="IW56" s="59"/>
      <c r="IX56" s="59"/>
      <c r="IY56" s="59"/>
      <c r="IZ56" s="59"/>
      <c r="JA56" s="59"/>
      <c r="JB56" s="59"/>
      <c r="JC56" s="59"/>
      <c r="JD56" s="59"/>
      <c r="JE56" s="59"/>
      <c r="JF56" s="59"/>
      <c r="JG56" s="59"/>
      <c r="JH56" s="59"/>
      <c r="JI56" s="59"/>
      <c r="JJ56" s="59"/>
      <c r="JK56" s="59"/>
      <c r="JL56" s="59"/>
      <c r="JM56" s="59"/>
      <c r="JN56" s="59"/>
      <c r="JO56" s="59"/>
      <c r="JP56" s="59"/>
      <c r="JQ56" s="59"/>
      <c r="JR56" s="59"/>
      <c r="JS56" s="59"/>
      <c r="JT56" s="59"/>
      <c r="JU56" s="59"/>
      <c r="JV56" s="59"/>
      <c r="JW56" s="59"/>
      <c r="JX56" s="59"/>
      <c r="JY56" s="59"/>
      <c r="JZ56" s="59"/>
      <c r="KA56" s="59"/>
      <c r="KB56" s="59"/>
      <c r="KC56" s="59"/>
      <c r="KD56" s="59"/>
      <c r="KE56" s="59"/>
      <c r="KF56" s="59"/>
      <c r="KG56" s="59"/>
      <c r="KH56" s="59"/>
      <c r="KI56" s="59"/>
      <c r="KJ56" s="59"/>
      <c r="KK56" s="59"/>
      <c r="KL56" s="59"/>
      <c r="KM56" s="59"/>
      <c r="KN56" s="59"/>
      <c r="KO56" s="59"/>
      <c r="KP56" s="59"/>
      <c r="KQ56" s="59"/>
      <c r="KR56" s="59"/>
      <c r="KS56" s="59"/>
      <c r="KT56" s="59"/>
      <c r="KU56" s="59"/>
      <c r="KV56" s="59"/>
      <c r="KW56" s="59"/>
      <c r="KX56" s="59"/>
      <c r="KY56" s="59"/>
      <c r="KZ56" s="59"/>
      <c r="LA56" s="59"/>
      <c r="LB56" s="59"/>
      <c r="LC56" s="59"/>
      <c r="LD56" s="59"/>
      <c r="LE56" s="59"/>
      <c r="LF56" s="59"/>
      <c r="LG56" s="59"/>
      <c r="LH56" s="59"/>
      <c r="LI56" s="59"/>
      <c r="LJ56" s="59"/>
      <c r="LK56" s="59"/>
      <c r="LL56" s="59"/>
      <c r="LM56" s="59"/>
      <c r="LN56" s="59"/>
      <c r="LO56" s="59"/>
      <c r="LP56" s="59"/>
      <c r="LQ56" s="59"/>
      <c r="LR56" s="59"/>
      <c r="LS56" s="59"/>
      <c r="LT56" s="59"/>
      <c r="LU56" s="59"/>
      <c r="LV56" s="59"/>
      <c r="LW56" s="59"/>
      <c r="LX56" s="59"/>
      <c r="LY56" s="59"/>
      <c r="LZ56" s="59"/>
      <c r="MA56" s="59"/>
      <c r="MB56" s="59"/>
      <c r="MC56" s="59"/>
      <c r="MD56" s="59"/>
      <c r="ME56" s="59"/>
      <c r="MF56" s="59"/>
      <c r="MG56" s="59"/>
      <c r="MH56" s="59"/>
      <c r="MI56" s="59"/>
      <c r="MJ56" s="59"/>
      <c r="MK56" s="59"/>
      <c r="ML56" s="59"/>
      <c r="MM56" s="59"/>
      <c r="MN56" s="59"/>
      <c r="MO56" s="59"/>
      <c r="MP56" s="59"/>
      <c r="MQ56" s="59"/>
      <c r="MR56" s="59"/>
      <c r="MS56" s="59"/>
      <c r="MT56" s="59"/>
      <c r="MU56" s="59"/>
      <c r="MV56" s="59"/>
      <c r="MW56" s="59"/>
      <c r="MX56" s="59"/>
      <c r="MY56" s="59"/>
    </row>
    <row r="57" spans="1:363" s="17" customFormat="1" ht="19.5" customHeight="1">
      <c r="A57" s="39" t="s">
        <v>484</v>
      </c>
      <c r="B57" s="40" t="s">
        <v>485</v>
      </c>
      <c r="C57" s="39"/>
      <c r="D57" s="39"/>
      <c r="E57" s="39"/>
      <c r="F57" s="41"/>
      <c r="G57" s="39"/>
      <c r="H57" s="39">
        <v>1150</v>
      </c>
      <c r="I57" s="39">
        <v>1273</v>
      </c>
      <c r="J57" s="39">
        <f t="shared" ref="J57:J65" si="15">I57-H57</f>
        <v>123</v>
      </c>
      <c r="K57" s="39">
        <v>80</v>
      </c>
      <c r="L57" s="39">
        <f t="shared" ref="L57:L65" si="16">K57*J57</f>
        <v>9840</v>
      </c>
      <c r="M57" s="53">
        <v>1.03</v>
      </c>
      <c r="N57" s="54">
        <f t="shared" ref="N57:N65" si="17">M57*L57</f>
        <v>10135.200000000001</v>
      </c>
      <c r="O57" s="39"/>
      <c r="P57" s="54">
        <f t="shared" ref="P57:P66" si="18">G57+N57+O57</f>
        <v>10135.200000000001</v>
      </c>
      <c r="Q57" s="39">
        <v>1</v>
      </c>
      <c r="R57" s="41">
        <f t="shared" ref="R57:R65" si="19">P57*Q57</f>
        <v>10135.200000000001</v>
      </c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</row>
    <row r="58" spans="1:363" s="17" customFormat="1" ht="21.75" customHeight="1">
      <c r="A58" s="39" t="s">
        <v>486</v>
      </c>
      <c r="B58" s="40" t="s">
        <v>485</v>
      </c>
      <c r="C58" s="39"/>
      <c r="D58" s="39"/>
      <c r="E58" s="39"/>
      <c r="F58" s="42"/>
      <c r="G58" s="39"/>
      <c r="H58" s="39">
        <v>2718</v>
      </c>
      <c r="I58" s="39">
        <v>2980</v>
      </c>
      <c r="J58" s="39">
        <f t="shared" si="15"/>
        <v>262</v>
      </c>
      <c r="K58" s="39">
        <v>80</v>
      </c>
      <c r="L58" s="39">
        <f t="shared" si="16"/>
        <v>20960</v>
      </c>
      <c r="M58" s="53">
        <v>1.03</v>
      </c>
      <c r="N58" s="54">
        <f t="shared" si="17"/>
        <v>21588.799999999999</v>
      </c>
      <c r="O58" s="39"/>
      <c r="P58" s="54">
        <f t="shared" si="18"/>
        <v>21588.799999999999</v>
      </c>
      <c r="Q58" s="39">
        <v>1</v>
      </c>
      <c r="R58" s="41">
        <f t="shared" si="19"/>
        <v>21588.799999999999</v>
      </c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</row>
    <row r="59" spans="1:363" s="17" customFormat="1" ht="16.5" customHeight="1">
      <c r="A59" s="39" t="s">
        <v>487</v>
      </c>
      <c r="B59" s="40" t="s">
        <v>485</v>
      </c>
      <c r="C59" s="39"/>
      <c r="D59" s="39"/>
      <c r="E59" s="39"/>
      <c r="F59" s="42"/>
      <c r="G59" s="39"/>
      <c r="H59" s="39">
        <v>2296</v>
      </c>
      <c r="I59" s="39">
        <v>2552</v>
      </c>
      <c r="J59" s="39">
        <f t="shared" si="15"/>
        <v>256</v>
      </c>
      <c r="K59" s="39">
        <v>40</v>
      </c>
      <c r="L59" s="39">
        <f t="shared" si="16"/>
        <v>10240</v>
      </c>
      <c r="M59" s="53">
        <v>1.03</v>
      </c>
      <c r="N59" s="54">
        <f t="shared" si="17"/>
        <v>10547.2</v>
      </c>
      <c r="O59" s="39"/>
      <c r="P59" s="54">
        <f t="shared" si="18"/>
        <v>10547.2</v>
      </c>
      <c r="Q59" s="39">
        <v>1</v>
      </c>
      <c r="R59" s="41">
        <f t="shared" si="19"/>
        <v>10547.2</v>
      </c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</row>
    <row r="60" spans="1:363" s="17" customFormat="1" ht="16.5" customHeight="1">
      <c r="A60" s="39" t="s">
        <v>488</v>
      </c>
      <c r="B60" s="40" t="s">
        <v>485</v>
      </c>
      <c r="C60" s="39"/>
      <c r="D60" s="39"/>
      <c r="E60" s="39"/>
      <c r="F60" s="42"/>
      <c r="G60" s="39"/>
      <c r="H60" s="39">
        <v>12447</v>
      </c>
      <c r="I60" s="39">
        <v>13540</v>
      </c>
      <c r="J60" s="39">
        <f t="shared" si="15"/>
        <v>1093</v>
      </c>
      <c r="K60" s="39">
        <v>50</v>
      </c>
      <c r="L60" s="39">
        <f t="shared" si="16"/>
        <v>54650</v>
      </c>
      <c r="M60" s="53">
        <v>1.03</v>
      </c>
      <c r="N60" s="54">
        <f t="shared" si="17"/>
        <v>56289.5</v>
      </c>
      <c r="O60" s="39"/>
      <c r="P60" s="54">
        <f t="shared" si="18"/>
        <v>56289.5</v>
      </c>
      <c r="Q60" s="39">
        <v>1</v>
      </c>
      <c r="R60" s="41">
        <f t="shared" si="19"/>
        <v>56289.5</v>
      </c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</row>
    <row r="61" spans="1:363" s="17" customFormat="1" ht="15.75" customHeight="1">
      <c r="A61" s="39" t="s">
        <v>890</v>
      </c>
      <c r="B61" s="40" t="s">
        <v>485</v>
      </c>
      <c r="C61" s="39"/>
      <c r="D61" s="39"/>
      <c r="E61" s="39"/>
      <c r="F61" s="42"/>
      <c r="G61" s="39"/>
      <c r="H61" s="39">
        <v>65471</v>
      </c>
      <c r="I61" s="39">
        <v>67727</v>
      </c>
      <c r="J61" s="39">
        <f t="shared" si="15"/>
        <v>2256</v>
      </c>
      <c r="K61" s="39">
        <v>1</v>
      </c>
      <c r="L61" s="39">
        <f t="shared" si="16"/>
        <v>2256</v>
      </c>
      <c r="M61" s="53">
        <v>1.03</v>
      </c>
      <c r="N61" s="54">
        <f t="shared" si="17"/>
        <v>2323.6799999999998</v>
      </c>
      <c r="O61" s="39"/>
      <c r="P61" s="54">
        <f t="shared" si="18"/>
        <v>2323.6799999999998</v>
      </c>
      <c r="Q61" s="39">
        <v>1</v>
      </c>
      <c r="R61" s="41">
        <f t="shared" si="19"/>
        <v>2323.6799999999998</v>
      </c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</row>
    <row r="62" spans="1:363" s="1" customFormat="1">
      <c r="A62" s="9" t="s">
        <v>868</v>
      </c>
      <c r="B62" s="40" t="s">
        <v>485</v>
      </c>
      <c r="C62" s="9">
        <v>1900</v>
      </c>
      <c r="D62" s="9">
        <v>1926</v>
      </c>
      <c r="E62" s="9">
        <f>SUM(D62-C62)</f>
        <v>26</v>
      </c>
      <c r="F62" s="28">
        <v>9.5</v>
      </c>
      <c r="G62" s="9">
        <f>E62*F62</f>
        <v>247</v>
      </c>
      <c r="H62" s="9"/>
      <c r="I62" s="9"/>
      <c r="J62" s="9"/>
      <c r="K62" s="9">
        <v>0.5</v>
      </c>
      <c r="L62" s="9"/>
      <c r="M62" s="10"/>
      <c r="N62" s="11"/>
      <c r="O62" s="9"/>
      <c r="P62" s="11"/>
      <c r="Q62" s="9">
        <v>1</v>
      </c>
      <c r="R62" s="28">
        <v>1163.75</v>
      </c>
    </row>
    <row r="63" spans="1:363" s="17" customFormat="1" ht="17.25" customHeight="1">
      <c r="A63" s="39" t="s">
        <v>491</v>
      </c>
      <c r="B63" s="40" t="s">
        <v>485</v>
      </c>
      <c r="C63" s="39"/>
      <c r="D63" s="39"/>
      <c r="E63" s="39"/>
      <c r="F63" s="41"/>
      <c r="G63" s="39"/>
      <c r="H63" s="39">
        <v>11027</v>
      </c>
      <c r="I63" s="39">
        <v>14001</v>
      </c>
      <c r="J63" s="39">
        <f>I63-H63</f>
        <v>2974</v>
      </c>
      <c r="K63" s="39">
        <v>1</v>
      </c>
      <c r="L63" s="39">
        <f>K63*J63</f>
        <v>2974</v>
      </c>
      <c r="M63" s="53">
        <v>1.03</v>
      </c>
      <c r="N63" s="54">
        <f>M63*L63</f>
        <v>3063.22</v>
      </c>
      <c r="O63" s="39"/>
      <c r="P63" s="54">
        <f>G63+N63+O63</f>
        <v>3063.22</v>
      </c>
      <c r="Q63" s="39">
        <v>1</v>
      </c>
      <c r="R63" s="41">
        <f t="shared" si="19"/>
        <v>3063.22</v>
      </c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</row>
    <row r="64" spans="1:363" s="17" customFormat="1" ht="17.25" customHeight="1">
      <c r="A64" s="39" t="s">
        <v>492</v>
      </c>
      <c r="B64" s="40" t="s">
        <v>485</v>
      </c>
      <c r="C64" s="39">
        <v>41</v>
      </c>
      <c r="D64" s="39">
        <v>41</v>
      </c>
      <c r="E64" s="39">
        <f>SUM(D64-C64)</f>
        <v>0</v>
      </c>
      <c r="F64" s="41">
        <v>9.5</v>
      </c>
      <c r="G64" s="39">
        <f>E64*F64</f>
        <v>0</v>
      </c>
      <c r="H64" s="39">
        <v>30708</v>
      </c>
      <c r="I64" s="39">
        <v>30708</v>
      </c>
      <c r="J64" s="39">
        <f t="shared" si="15"/>
        <v>0</v>
      </c>
      <c r="K64" s="39">
        <v>1</v>
      </c>
      <c r="L64" s="39">
        <f t="shared" si="16"/>
        <v>0</v>
      </c>
      <c r="M64" s="53">
        <v>1.03</v>
      </c>
      <c r="N64" s="54">
        <f t="shared" si="17"/>
        <v>0</v>
      </c>
      <c r="O64" s="39">
        <v>50</v>
      </c>
      <c r="P64" s="54">
        <f t="shared" si="18"/>
        <v>50</v>
      </c>
      <c r="Q64" s="39">
        <v>1</v>
      </c>
      <c r="R64" s="41">
        <f t="shared" si="19"/>
        <v>50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</row>
    <row r="65" spans="1:363" s="17" customFormat="1" ht="18.75" customHeight="1">
      <c r="A65" s="39" t="s">
        <v>493</v>
      </c>
      <c r="B65" s="40" t="s">
        <v>485</v>
      </c>
      <c r="C65" s="39"/>
      <c r="D65" s="39"/>
      <c r="E65" s="39"/>
      <c r="F65" s="41"/>
      <c r="G65" s="39"/>
      <c r="H65" s="39">
        <v>10154</v>
      </c>
      <c r="I65" s="39">
        <v>12642</v>
      </c>
      <c r="J65" s="39">
        <f t="shared" si="15"/>
        <v>2488</v>
      </c>
      <c r="K65" s="39">
        <v>80</v>
      </c>
      <c r="L65" s="39">
        <f t="shared" si="16"/>
        <v>199040</v>
      </c>
      <c r="M65" s="53">
        <v>1.03</v>
      </c>
      <c r="N65" s="54">
        <f t="shared" si="17"/>
        <v>205011.20000000001</v>
      </c>
      <c r="O65" s="39"/>
      <c r="P65" s="54">
        <f t="shared" si="18"/>
        <v>205011.20000000001</v>
      </c>
      <c r="Q65" s="39">
        <v>1</v>
      </c>
      <c r="R65" s="41">
        <f t="shared" si="19"/>
        <v>205011.20000000001</v>
      </c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</row>
    <row r="66" spans="1:363" s="17" customFormat="1" ht="15" customHeight="1">
      <c r="A66" s="39" t="s">
        <v>11</v>
      </c>
      <c r="B66" s="40" t="s">
        <v>485</v>
      </c>
      <c r="C66" s="39"/>
      <c r="D66" s="39"/>
      <c r="E66" s="39">
        <f>SUM(E57:E65)</f>
        <v>26</v>
      </c>
      <c r="F66" s="41">
        <v>9.5</v>
      </c>
      <c r="G66" s="39">
        <f>E66*F66</f>
        <v>247</v>
      </c>
      <c r="H66" s="39"/>
      <c r="I66" s="39"/>
      <c r="J66" s="39"/>
      <c r="K66" s="39"/>
      <c r="L66" s="39">
        <f>SUM(L57:L65)</f>
        <v>299960</v>
      </c>
      <c r="M66" s="53">
        <v>1.03</v>
      </c>
      <c r="N66" s="54">
        <f>L66*M66</f>
        <v>308958.8</v>
      </c>
      <c r="O66" s="39">
        <f>SUM(O57:O65)</f>
        <v>50</v>
      </c>
      <c r="P66" s="54">
        <f t="shared" si="18"/>
        <v>309255.8</v>
      </c>
      <c r="Q66" s="39">
        <v>1</v>
      </c>
      <c r="R66" s="41">
        <f>SUM(R57:R65)</f>
        <v>310172.55</v>
      </c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</row>
    <row r="67" spans="1:363" s="20" customFormat="1">
      <c r="A67" s="27" t="s">
        <v>126</v>
      </c>
      <c r="B67" s="27" t="s">
        <v>485</v>
      </c>
      <c r="C67" s="27" t="s">
        <v>346</v>
      </c>
      <c r="D67" s="27"/>
      <c r="E67" s="27"/>
      <c r="F67" s="60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60">
        <v>1008233.09</v>
      </c>
      <c r="S67" s="66" t="s">
        <v>140</v>
      </c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  <c r="BS67" s="66"/>
      <c r="BT67" s="66"/>
      <c r="BU67" s="66"/>
      <c r="BV67" s="66"/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66"/>
      <c r="CR67" s="66"/>
      <c r="CS67" s="66"/>
      <c r="CT67" s="66"/>
      <c r="CU67" s="66"/>
      <c r="CV67" s="66"/>
      <c r="CW67" s="66"/>
      <c r="CX67" s="66"/>
      <c r="CY67" s="66"/>
      <c r="CZ67" s="66"/>
      <c r="DA67" s="66"/>
      <c r="DB67" s="66"/>
      <c r="DC67" s="66"/>
      <c r="DD67" s="66"/>
      <c r="DE67" s="66"/>
      <c r="DF67" s="66"/>
      <c r="DG67" s="66"/>
      <c r="DH67" s="66"/>
      <c r="DI67" s="66"/>
      <c r="DJ67" s="66"/>
      <c r="DK67" s="66"/>
      <c r="DL67" s="66"/>
      <c r="DM67" s="66"/>
      <c r="DN67" s="66"/>
      <c r="DO67" s="66"/>
      <c r="DP67" s="66"/>
      <c r="DQ67" s="66"/>
      <c r="DR67" s="66"/>
      <c r="DS67" s="66"/>
      <c r="DT67" s="66"/>
      <c r="DU67" s="66"/>
      <c r="DV67" s="66"/>
      <c r="DW67" s="66"/>
      <c r="DX67" s="66"/>
      <c r="DY67" s="66"/>
      <c r="DZ67" s="66"/>
      <c r="EA67" s="66"/>
      <c r="EB67" s="66"/>
      <c r="EC67" s="66"/>
      <c r="ED67" s="66"/>
      <c r="EE67" s="66"/>
      <c r="EF67" s="66"/>
      <c r="EG67" s="66"/>
      <c r="EH67" s="66"/>
      <c r="EI67" s="66"/>
      <c r="EJ67" s="66"/>
      <c r="EK67" s="66"/>
      <c r="EL67" s="66"/>
      <c r="EM67" s="66"/>
      <c r="EN67" s="66"/>
      <c r="EO67" s="66"/>
      <c r="EP67" s="66"/>
      <c r="EQ67" s="66"/>
      <c r="ER67" s="66"/>
      <c r="ES67" s="66"/>
      <c r="ET67" s="66"/>
      <c r="EU67" s="66"/>
      <c r="EV67" s="66"/>
      <c r="EW67" s="66"/>
      <c r="EX67" s="66"/>
      <c r="EY67" s="66"/>
      <c r="EZ67" s="66"/>
      <c r="FA67" s="66"/>
      <c r="FB67" s="66"/>
      <c r="FC67" s="66"/>
      <c r="FD67" s="66"/>
      <c r="FE67" s="66"/>
      <c r="FF67" s="66"/>
      <c r="FG67" s="66"/>
      <c r="FH67" s="66"/>
      <c r="FI67" s="66"/>
      <c r="FJ67" s="66"/>
      <c r="FK67" s="66"/>
      <c r="FL67" s="66"/>
      <c r="FM67" s="66"/>
      <c r="FN67" s="66"/>
      <c r="FO67" s="66"/>
      <c r="FP67" s="66"/>
      <c r="FQ67" s="66"/>
      <c r="FR67" s="66"/>
      <c r="FS67" s="66"/>
      <c r="FT67" s="66"/>
      <c r="FU67" s="66"/>
      <c r="FV67" s="66"/>
      <c r="FW67" s="66"/>
      <c r="FX67" s="66"/>
      <c r="FY67" s="66"/>
      <c r="FZ67" s="66"/>
      <c r="GA67" s="66"/>
      <c r="GB67" s="66"/>
      <c r="GC67" s="66"/>
      <c r="GD67" s="66"/>
      <c r="GE67" s="66"/>
      <c r="GF67" s="66"/>
      <c r="GG67" s="66"/>
      <c r="GH67" s="66"/>
      <c r="GI67" s="66"/>
      <c r="GJ67" s="66"/>
      <c r="GK67" s="66"/>
      <c r="GL67" s="66"/>
      <c r="GM67" s="66"/>
      <c r="GN67" s="66"/>
      <c r="GO67" s="66"/>
      <c r="GP67" s="66"/>
      <c r="GQ67" s="66"/>
      <c r="GR67" s="66"/>
      <c r="GS67" s="66"/>
      <c r="GT67" s="66"/>
      <c r="GU67" s="66"/>
      <c r="GV67" s="66"/>
      <c r="GW67" s="66"/>
      <c r="GX67" s="66"/>
      <c r="GY67" s="66"/>
      <c r="GZ67" s="66"/>
      <c r="HA67" s="66"/>
      <c r="HB67" s="66"/>
      <c r="HC67" s="66"/>
      <c r="HD67" s="66"/>
      <c r="HE67" s="66"/>
      <c r="HF67" s="66"/>
      <c r="HG67" s="66"/>
      <c r="HH67" s="66"/>
      <c r="HI67" s="66"/>
      <c r="HJ67" s="66"/>
      <c r="HK67" s="66"/>
      <c r="HL67" s="66"/>
      <c r="HM67" s="66"/>
      <c r="HN67" s="66"/>
      <c r="HO67" s="66"/>
      <c r="HP67" s="66"/>
      <c r="HQ67" s="66"/>
      <c r="HR67" s="66"/>
      <c r="HS67" s="66"/>
      <c r="HT67" s="66"/>
      <c r="HU67" s="66"/>
      <c r="HV67" s="66"/>
      <c r="HW67" s="66"/>
      <c r="HX67" s="66"/>
      <c r="HY67" s="66"/>
      <c r="HZ67" s="66"/>
      <c r="IA67" s="66"/>
      <c r="IB67" s="66"/>
      <c r="IC67" s="66"/>
      <c r="ID67" s="66"/>
      <c r="IE67" s="66"/>
      <c r="IF67" s="66"/>
      <c r="IG67" s="66"/>
      <c r="IH67" s="66"/>
      <c r="II67" s="66"/>
      <c r="IJ67" s="66"/>
      <c r="IK67" s="66"/>
      <c r="IL67" s="66"/>
      <c r="IM67" s="66"/>
      <c r="IN67" s="66"/>
      <c r="IO67" s="66"/>
      <c r="IP67" s="66"/>
      <c r="IQ67" s="66"/>
      <c r="IR67" s="66"/>
      <c r="IS67" s="66"/>
      <c r="IT67" s="66"/>
      <c r="IU67" s="66"/>
      <c r="IV67" s="66"/>
      <c r="IW67" s="66"/>
      <c r="IX67" s="66"/>
      <c r="IY67" s="66"/>
      <c r="IZ67" s="66"/>
      <c r="JA67" s="66"/>
      <c r="JB67" s="66"/>
      <c r="JC67" s="66"/>
      <c r="JD67" s="66"/>
      <c r="JE67" s="66"/>
      <c r="JF67" s="66"/>
      <c r="JG67" s="66"/>
      <c r="JH67" s="66"/>
      <c r="JI67" s="66"/>
      <c r="JJ67" s="66"/>
      <c r="JK67" s="66"/>
      <c r="JL67" s="66"/>
      <c r="JM67" s="66"/>
      <c r="JN67" s="66"/>
      <c r="JO67" s="66"/>
      <c r="JP67" s="66"/>
      <c r="JQ67" s="66"/>
      <c r="JR67" s="66"/>
      <c r="JS67" s="66"/>
      <c r="JT67" s="66"/>
      <c r="JU67" s="66"/>
      <c r="JV67" s="66"/>
      <c r="JW67" s="66"/>
      <c r="JX67" s="66"/>
      <c r="JY67" s="66"/>
      <c r="JZ67" s="66"/>
      <c r="KA67" s="66"/>
      <c r="KB67" s="66"/>
      <c r="KC67" s="66"/>
      <c r="KD67" s="66"/>
      <c r="KE67" s="66"/>
      <c r="KF67" s="66"/>
      <c r="KG67" s="66"/>
      <c r="KH67" s="66"/>
      <c r="KI67" s="66"/>
      <c r="KJ67" s="66"/>
      <c r="KK67" s="66"/>
      <c r="KL67" s="66"/>
      <c r="KM67" s="66"/>
      <c r="KN67" s="66"/>
      <c r="KO67" s="66"/>
      <c r="KP67" s="66"/>
      <c r="KQ67" s="66"/>
      <c r="KR67" s="66"/>
      <c r="KS67" s="66"/>
      <c r="KT67" s="66"/>
      <c r="KU67" s="66"/>
      <c r="KV67" s="66"/>
      <c r="KW67" s="66"/>
      <c r="KX67" s="66"/>
      <c r="KY67" s="66"/>
      <c r="KZ67" s="66"/>
      <c r="LA67" s="66"/>
      <c r="LB67" s="66"/>
      <c r="LC67" s="66"/>
      <c r="LD67" s="66"/>
      <c r="LE67" s="66"/>
      <c r="LF67" s="66"/>
      <c r="LG67" s="66"/>
      <c r="LH67" s="66"/>
      <c r="LI67" s="66"/>
      <c r="LJ67" s="66"/>
      <c r="LK67" s="66"/>
      <c r="LL67" s="66"/>
      <c r="LM67" s="66"/>
      <c r="LN67" s="66"/>
      <c r="LO67" s="66"/>
      <c r="LP67" s="66"/>
      <c r="LQ67" s="66"/>
      <c r="LR67" s="66"/>
      <c r="LS67" s="66"/>
      <c r="LT67" s="66"/>
      <c r="LU67" s="66"/>
      <c r="LV67" s="66"/>
      <c r="LW67" s="66"/>
      <c r="LX67" s="66"/>
      <c r="LY67" s="66"/>
      <c r="LZ67" s="66"/>
      <c r="MA67" s="66"/>
      <c r="MB67" s="66"/>
      <c r="MC67" s="66"/>
      <c r="MD67" s="66"/>
      <c r="ME67" s="66"/>
      <c r="MF67" s="66"/>
      <c r="MG67" s="66"/>
      <c r="MH67" s="66"/>
      <c r="MI67" s="66"/>
      <c r="MJ67" s="66"/>
      <c r="MK67" s="66"/>
      <c r="ML67" s="66"/>
      <c r="MM67" s="66"/>
      <c r="MN67" s="66"/>
      <c r="MO67" s="66"/>
      <c r="MP67" s="66"/>
      <c r="MQ67" s="66"/>
      <c r="MR67" s="66"/>
      <c r="MS67" s="66"/>
      <c r="MT67" s="66"/>
      <c r="MU67" s="66"/>
      <c r="MV67" s="66"/>
      <c r="MW67" s="66"/>
      <c r="MX67" s="66"/>
      <c r="MY67" s="66"/>
    </row>
    <row r="68" spans="1:363" s="20" customFormat="1">
      <c r="A68" s="27" t="s">
        <v>118</v>
      </c>
      <c r="B68" s="27" t="s">
        <v>485</v>
      </c>
      <c r="C68" s="61" t="s">
        <v>103</v>
      </c>
      <c r="D68" s="27"/>
      <c r="E68" s="27"/>
      <c r="F68" s="60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60">
        <f>R67-R66</f>
        <v>698060.54</v>
      </c>
      <c r="S68" s="66" t="s">
        <v>140</v>
      </c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  <c r="BD68" s="66"/>
      <c r="BE68" s="66"/>
      <c r="BF68" s="66"/>
      <c r="BG68" s="66"/>
      <c r="BH68" s="66"/>
      <c r="BI68" s="66"/>
      <c r="BJ68" s="66"/>
      <c r="BK68" s="66"/>
      <c r="BL68" s="66"/>
      <c r="BM68" s="66"/>
      <c r="BN68" s="66"/>
      <c r="BO68" s="66"/>
      <c r="BP68" s="66"/>
      <c r="BQ68" s="66"/>
      <c r="BR68" s="66"/>
      <c r="BS68" s="66"/>
      <c r="BT68" s="66"/>
      <c r="BU68" s="66"/>
      <c r="BV68" s="66"/>
      <c r="BW68" s="66"/>
      <c r="BX68" s="66"/>
      <c r="BY68" s="66"/>
      <c r="BZ68" s="66"/>
      <c r="CA68" s="66"/>
      <c r="CB68" s="66"/>
      <c r="CC68" s="66"/>
      <c r="CD68" s="66"/>
      <c r="CE68" s="66"/>
      <c r="CF68" s="66"/>
      <c r="CG68" s="66"/>
      <c r="CH68" s="66"/>
      <c r="CI68" s="66"/>
      <c r="CJ68" s="66"/>
      <c r="CK68" s="66"/>
      <c r="CL68" s="66"/>
      <c r="CM68" s="66"/>
      <c r="CN68" s="66"/>
      <c r="CO68" s="66"/>
      <c r="CP68" s="66"/>
      <c r="CQ68" s="66"/>
      <c r="CR68" s="66"/>
      <c r="CS68" s="66"/>
      <c r="CT68" s="66"/>
      <c r="CU68" s="66"/>
      <c r="CV68" s="66"/>
      <c r="CW68" s="66"/>
      <c r="CX68" s="66"/>
      <c r="CY68" s="66"/>
      <c r="CZ68" s="66"/>
      <c r="DA68" s="66"/>
      <c r="DB68" s="66"/>
      <c r="DC68" s="66"/>
      <c r="DD68" s="66"/>
      <c r="DE68" s="66"/>
      <c r="DF68" s="66"/>
      <c r="DG68" s="66"/>
      <c r="DH68" s="66"/>
      <c r="DI68" s="66"/>
      <c r="DJ68" s="66"/>
      <c r="DK68" s="66"/>
      <c r="DL68" s="66"/>
      <c r="DM68" s="66"/>
      <c r="DN68" s="66"/>
      <c r="DO68" s="66"/>
      <c r="DP68" s="66"/>
      <c r="DQ68" s="66"/>
      <c r="DR68" s="66"/>
      <c r="DS68" s="66"/>
      <c r="DT68" s="66"/>
      <c r="DU68" s="66"/>
      <c r="DV68" s="66"/>
      <c r="DW68" s="66"/>
      <c r="DX68" s="66"/>
      <c r="DY68" s="66"/>
      <c r="DZ68" s="66"/>
      <c r="EA68" s="66"/>
      <c r="EB68" s="66"/>
      <c r="EC68" s="66"/>
      <c r="ED68" s="66"/>
      <c r="EE68" s="66"/>
      <c r="EF68" s="66"/>
      <c r="EG68" s="66"/>
      <c r="EH68" s="66"/>
      <c r="EI68" s="66"/>
      <c r="EJ68" s="66"/>
      <c r="EK68" s="66"/>
      <c r="EL68" s="66"/>
      <c r="EM68" s="66"/>
      <c r="EN68" s="66"/>
      <c r="EO68" s="66"/>
      <c r="EP68" s="66"/>
      <c r="EQ68" s="66"/>
      <c r="ER68" s="66"/>
      <c r="ES68" s="66"/>
      <c r="ET68" s="66"/>
      <c r="EU68" s="66"/>
      <c r="EV68" s="66"/>
      <c r="EW68" s="66"/>
      <c r="EX68" s="66"/>
      <c r="EY68" s="66"/>
      <c r="EZ68" s="66"/>
      <c r="FA68" s="66"/>
      <c r="FB68" s="66"/>
      <c r="FC68" s="66"/>
      <c r="FD68" s="66"/>
      <c r="FE68" s="66"/>
      <c r="FF68" s="66"/>
      <c r="FG68" s="66"/>
      <c r="FH68" s="66"/>
      <c r="FI68" s="66"/>
      <c r="FJ68" s="66"/>
      <c r="FK68" s="66"/>
      <c r="FL68" s="66"/>
      <c r="FM68" s="66"/>
      <c r="FN68" s="66"/>
      <c r="FO68" s="66"/>
      <c r="FP68" s="66"/>
      <c r="FQ68" s="66"/>
      <c r="FR68" s="66"/>
      <c r="FS68" s="66"/>
      <c r="FT68" s="66"/>
      <c r="FU68" s="66"/>
      <c r="FV68" s="66"/>
      <c r="FW68" s="66"/>
      <c r="FX68" s="66"/>
      <c r="FY68" s="66"/>
      <c r="FZ68" s="66"/>
      <c r="GA68" s="66"/>
      <c r="GB68" s="66"/>
      <c r="GC68" s="66"/>
      <c r="GD68" s="66"/>
      <c r="GE68" s="66"/>
      <c r="GF68" s="66"/>
      <c r="GG68" s="66"/>
      <c r="GH68" s="66"/>
      <c r="GI68" s="66"/>
      <c r="GJ68" s="66"/>
      <c r="GK68" s="66"/>
      <c r="GL68" s="66"/>
      <c r="GM68" s="66"/>
      <c r="GN68" s="66"/>
      <c r="GO68" s="66"/>
      <c r="GP68" s="66"/>
      <c r="GQ68" s="66"/>
      <c r="GR68" s="66"/>
      <c r="GS68" s="66"/>
      <c r="GT68" s="66"/>
      <c r="GU68" s="66"/>
      <c r="GV68" s="66"/>
      <c r="GW68" s="66"/>
      <c r="GX68" s="66"/>
      <c r="GY68" s="66"/>
      <c r="GZ68" s="66"/>
      <c r="HA68" s="66"/>
      <c r="HB68" s="66"/>
      <c r="HC68" s="66"/>
      <c r="HD68" s="66"/>
      <c r="HE68" s="66"/>
      <c r="HF68" s="66"/>
      <c r="HG68" s="66"/>
      <c r="HH68" s="66"/>
      <c r="HI68" s="66"/>
      <c r="HJ68" s="66"/>
      <c r="HK68" s="66"/>
      <c r="HL68" s="66"/>
      <c r="HM68" s="66"/>
      <c r="HN68" s="66"/>
      <c r="HO68" s="66"/>
      <c r="HP68" s="66"/>
      <c r="HQ68" s="66"/>
      <c r="HR68" s="66"/>
      <c r="HS68" s="66"/>
      <c r="HT68" s="66"/>
      <c r="HU68" s="66"/>
      <c r="HV68" s="66"/>
      <c r="HW68" s="66"/>
      <c r="HX68" s="66"/>
      <c r="HY68" s="66"/>
      <c r="HZ68" s="66"/>
      <c r="IA68" s="66"/>
      <c r="IB68" s="66"/>
      <c r="IC68" s="66"/>
      <c r="ID68" s="66"/>
      <c r="IE68" s="66"/>
      <c r="IF68" s="66"/>
      <c r="IG68" s="66"/>
      <c r="IH68" s="66"/>
      <c r="II68" s="66"/>
      <c r="IJ68" s="66"/>
      <c r="IK68" s="66"/>
      <c r="IL68" s="66"/>
      <c r="IM68" s="66"/>
      <c r="IN68" s="66"/>
      <c r="IO68" s="66"/>
      <c r="IP68" s="66"/>
      <c r="IQ68" s="66"/>
      <c r="IR68" s="66"/>
      <c r="IS68" s="66"/>
      <c r="IT68" s="66"/>
      <c r="IU68" s="66"/>
      <c r="IV68" s="66"/>
      <c r="IW68" s="66"/>
      <c r="IX68" s="66"/>
      <c r="IY68" s="66"/>
      <c r="IZ68" s="66"/>
      <c r="JA68" s="66"/>
      <c r="JB68" s="66"/>
      <c r="JC68" s="66"/>
      <c r="JD68" s="66"/>
      <c r="JE68" s="66"/>
      <c r="JF68" s="66"/>
      <c r="JG68" s="66"/>
      <c r="JH68" s="66"/>
      <c r="JI68" s="66"/>
      <c r="JJ68" s="66"/>
      <c r="JK68" s="66"/>
      <c r="JL68" s="66"/>
      <c r="JM68" s="66"/>
      <c r="JN68" s="66"/>
      <c r="JO68" s="66"/>
      <c r="JP68" s="66"/>
      <c r="JQ68" s="66"/>
      <c r="JR68" s="66"/>
      <c r="JS68" s="66"/>
      <c r="JT68" s="66"/>
      <c r="JU68" s="66"/>
      <c r="JV68" s="66"/>
      <c r="JW68" s="66"/>
      <c r="JX68" s="66"/>
      <c r="JY68" s="66"/>
      <c r="JZ68" s="66"/>
      <c r="KA68" s="66"/>
      <c r="KB68" s="66"/>
      <c r="KC68" s="66"/>
      <c r="KD68" s="66"/>
      <c r="KE68" s="66"/>
      <c r="KF68" s="66"/>
      <c r="KG68" s="66"/>
      <c r="KH68" s="66"/>
      <c r="KI68" s="66"/>
      <c r="KJ68" s="66"/>
      <c r="KK68" s="66"/>
      <c r="KL68" s="66"/>
      <c r="KM68" s="66"/>
      <c r="KN68" s="66"/>
      <c r="KO68" s="66"/>
      <c r="KP68" s="66"/>
      <c r="KQ68" s="66"/>
      <c r="KR68" s="66"/>
      <c r="KS68" s="66"/>
      <c r="KT68" s="66"/>
      <c r="KU68" s="66"/>
      <c r="KV68" s="66"/>
      <c r="KW68" s="66"/>
      <c r="KX68" s="66"/>
      <c r="KY68" s="66"/>
      <c r="KZ68" s="66"/>
      <c r="LA68" s="66"/>
      <c r="LB68" s="66"/>
      <c r="LC68" s="66"/>
      <c r="LD68" s="66"/>
      <c r="LE68" s="66"/>
      <c r="LF68" s="66"/>
      <c r="LG68" s="66"/>
      <c r="LH68" s="66"/>
      <c r="LI68" s="66"/>
      <c r="LJ68" s="66"/>
      <c r="LK68" s="66"/>
      <c r="LL68" s="66"/>
      <c r="LM68" s="66"/>
      <c r="LN68" s="66"/>
      <c r="LO68" s="66"/>
      <c r="LP68" s="66"/>
      <c r="LQ68" s="66"/>
      <c r="LR68" s="66"/>
      <c r="LS68" s="66"/>
      <c r="LT68" s="66"/>
      <c r="LU68" s="66"/>
      <c r="LV68" s="66"/>
      <c r="LW68" s="66"/>
      <c r="LX68" s="66"/>
      <c r="LY68" s="66"/>
      <c r="LZ68" s="66"/>
      <c r="MA68" s="66"/>
      <c r="MB68" s="66"/>
      <c r="MC68" s="66"/>
      <c r="MD68" s="66"/>
      <c r="ME68" s="66"/>
      <c r="MF68" s="66"/>
      <c r="MG68" s="66"/>
      <c r="MH68" s="66"/>
      <c r="MI68" s="66"/>
      <c r="MJ68" s="66"/>
      <c r="MK68" s="66"/>
      <c r="ML68" s="66"/>
      <c r="MM68" s="66"/>
      <c r="MN68" s="66"/>
      <c r="MO68" s="66"/>
      <c r="MP68" s="66"/>
      <c r="MQ68" s="66"/>
      <c r="MR68" s="66"/>
      <c r="MS68" s="66"/>
      <c r="MT68" s="66"/>
      <c r="MU68" s="66"/>
      <c r="MV68" s="66"/>
      <c r="MW68" s="66"/>
      <c r="MX68" s="66"/>
      <c r="MY68" s="66"/>
    </row>
    <row r="69" spans="1:363" s="15" customFormat="1" ht="33.75" customHeight="1">
      <c r="A69" s="62"/>
      <c r="B69" s="34"/>
      <c r="C69" s="34"/>
      <c r="D69" s="34"/>
      <c r="E69" s="34"/>
      <c r="F69" s="63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67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6"/>
      <c r="JM69" s="36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6"/>
      <c r="KC69" s="36"/>
      <c r="KD69" s="36"/>
      <c r="KE69" s="36"/>
      <c r="KF69" s="36"/>
      <c r="KG69" s="36"/>
      <c r="KH69" s="36"/>
      <c r="KI69" s="36"/>
      <c r="KJ69" s="36"/>
      <c r="KK69" s="36"/>
      <c r="KL69" s="36"/>
      <c r="KM69" s="36"/>
      <c r="KN69" s="36"/>
      <c r="KO69" s="36"/>
      <c r="KP69" s="36"/>
      <c r="KQ69" s="36"/>
      <c r="KR69" s="36"/>
      <c r="KS69" s="36"/>
      <c r="KT69" s="36"/>
      <c r="KU69" s="36"/>
      <c r="KV69" s="36"/>
      <c r="KW69" s="36"/>
      <c r="KX69" s="36"/>
      <c r="KY69" s="36"/>
      <c r="KZ69" s="36"/>
      <c r="LA69" s="36"/>
      <c r="LB69" s="36"/>
      <c r="LC69" s="36"/>
      <c r="LD69" s="36"/>
      <c r="LE69" s="36"/>
      <c r="LF69" s="36"/>
      <c r="LG69" s="36"/>
      <c r="LH69" s="36"/>
      <c r="LI69" s="36"/>
      <c r="LJ69" s="36"/>
      <c r="LK69" s="36"/>
      <c r="LL69" s="36"/>
      <c r="LM69" s="36"/>
      <c r="LN69" s="36"/>
      <c r="LO69" s="36"/>
      <c r="LP69" s="36"/>
      <c r="LQ69" s="36"/>
      <c r="LR69" s="36"/>
      <c r="LS69" s="36"/>
      <c r="LT69" s="36"/>
      <c r="LU69" s="36"/>
      <c r="LV69" s="36"/>
      <c r="LW69" s="36"/>
      <c r="LX69" s="36"/>
      <c r="LY69" s="36"/>
      <c r="LZ69" s="36"/>
      <c r="MA69" s="36"/>
      <c r="MB69" s="36"/>
      <c r="MC69" s="36"/>
      <c r="MD69" s="36"/>
      <c r="ME69" s="36"/>
      <c r="MF69" s="36"/>
      <c r="MG69" s="36"/>
      <c r="MH69" s="36"/>
      <c r="MI69" s="36"/>
      <c r="MJ69" s="36"/>
      <c r="MK69" s="36"/>
      <c r="ML69" s="36"/>
      <c r="MM69" s="36"/>
      <c r="MN69" s="36"/>
      <c r="MO69" s="36"/>
      <c r="MP69" s="36"/>
      <c r="MQ69" s="36"/>
      <c r="MR69" s="36"/>
      <c r="MS69" s="36"/>
      <c r="MT69" s="36"/>
      <c r="MU69" s="36"/>
      <c r="MV69" s="36"/>
      <c r="MW69" s="36"/>
      <c r="MX69" s="36"/>
      <c r="MY69" s="36"/>
    </row>
    <row r="70" spans="1:363" ht="25.8">
      <c r="A70" s="604"/>
      <c r="B70" s="605"/>
      <c r="C70" s="605"/>
      <c r="D70" s="605"/>
      <c r="E70" s="605"/>
      <c r="F70" s="605"/>
      <c r="G70" s="605"/>
      <c r="H70" s="605"/>
      <c r="I70" s="605"/>
      <c r="J70" s="605"/>
      <c r="K70" s="605"/>
      <c r="L70" s="605"/>
      <c r="M70" s="605"/>
      <c r="N70" s="605"/>
      <c r="O70" s="605"/>
      <c r="P70" s="605"/>
      <c r="Q70" s="605"/>
      <c r="R70" s="60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6"/>
      <c r="FU70" s="36"/>
      <c r="FV70" s="36"/>
      <c r="FW70" s="36"/>
      <c r="FX70" s="36"/>
      <c r="FY70" s="36"/>
      <c r="FZ70" s="36"/>
      <c r="GA70" s="36"/>
      <c r="GB70" s="36"/>
      <c r="GC70" s="36"/>
      <c r="GD70" s="36"/>
      <c r="GE70" s="36"/>
      <c r="GF70" s="36"/>
      <c r="GG70" s="36"/>
      <c r="GH70" s="36"/>
      <c r="GI70" s="36"/>
      <c r="GJ70" s="36"/>
      <c r="GK70" s="36"/>
      <c r="GL70" s="36"/>
      <c r="GM70" s="36"/>
      <c r="GN70" s="36"/>
      <c r="GO70" s="36"/>
      <c r="GP70" s="36"/>
      <c r="GQ70" s="36"/>
      <c r="GR70" s="36"/>
      <c r="GS70" s="36"/>
      <c r="GT70" s="36"/>
      <c r="GU70" s="36"/>
      <c r="GV70" s="36"/>
      <c r="GW70" s="36"/>
      <c r="GX70" s="36"/>
      <c r="GY70" s="36"/>
      <c r="GZ70" s="36"/>
      <c r="HA70" s="36"/>
      <c r="HB70" s="36"/>
      <c r="HC70" s="36"/>
      <c r="HD70" s="36"/>
      <c r="HE70" s="36"/>
      <c r="HF70" s="36"/>
      <c r="HG70" s="36"/>
      <c r="HH70" s="36"/>
      <c r="HI70" s="36"/>
      <c r="HJ70" s="36"/>
      <c r="HK70" s="36"/>
      <c r="HL70" s="36"/>
      <c r="HM70" s="36"/>
      <c r="HN70" s="36"/>
      <c r="HO70" s="36"/>
      <c r="HP70" s="36"/>
      <c r="HQ70" s="36"/>
      <c r="HR70" s="36"/>
      <c r="HS70" s="36"/>
      <c r="HT70" s="36"/>
      <c r="HU70" s="36"/>
      <c r="HV70" s="36"/>
      <c r="HW70" s="36"/>
      <c r="HX70" s="36"/>
      <c r="HY70" s="36"/>
      <c r="HZ70" s="36"/>
      <c r="IA70" s="36"/>
      <c r="IB70" s="36"/>
      <c r="IC70" s="36"/>
      <c r="ID70" s="36"/>
      <c r="IE70" s="36"/>
      <c r="IF70" s="36"/>
      <c r="IG70" s="36"/>
      <c r="IH70" s="36"/>
      <c r="II70" s="36"/>
      <c r="IJ70" s="36"/>
      <c r="IK70" s="36"/>
      <c r="IL70" s="36"/>
      <c r="IM70" s="36"/>
      <c r="IN70" s="36"/>
      <c r="IO70" s="36"/>
      <c r="IP70" s="36"/>
      <c r="IQ70" s="36"/>
      <c r="IR70" s="36"/>
      <c r="IS70" s="36"/>
      <c r="IT70" s="36"/>
      <c r="IU70" s="36"/>
      <c r="IV70" s="36"/>
      <c r="IW70" s="36"/>
      <c r="IX70" s="36"/>
      <c r="IY70" s="36"/>
      <c r="IZ70" s="36"/>
      <c r="JA70" s="36"/>
      <c r="JB70" s="36"/>
      <c r="JC70" s="36"/>
      <c r="JD70" s="36"/>
      <c r="JE70" s="36"/>
      <c r="JF70" s="36"/>
      <c r="JG70" s="36"/>
      <c r="JH70" s="36"/>
      <c r="JI70" s="36"/>
      <c r="JJ70" s="36"/>
      <c r="JK70" s="36"/>
      <c r="JL70" s="36"/>
      <c r="JM70" s="36"/>
      <c r="JN70" s="36"/>
      <c r="JO70" s="36"/>
      <c r="JP70" s="36"/>
      <c r="JQ70" s="36"/>
      <c r="JR70" s="36"/>
      <c r="JS70" s="36"/>
      <c r="JT70" s="36"/>
      <c r="JU70" s="36"/>
      <c r="JV70" s="36"/>
      <c r="JW70" s="36"/>
      <c r="JX70" s="36"/>
      <c r="JY70" s="36"/>
      <c r="JZ70" s="36"/>
      <c r="KA70" s="36"/>
      <c r="KB70" s="36"/>
      <c r="KC70" s="36"/>
      <c r="KD70" s="36"/>
      <c r="KE70" s="36"/>
      <c r="KF70" s="36"/>
      <c r="KG70" s="36"/>
      <c r="KH70" s="36"/>
      <c r="KI70" s="36"/>
      <c r="KJ70" s="36"/>
      <c r="KK70" s="36"/>
      <c r="KL70" s="36"/>
      <c r="KM70" s="36"/>
      <c r="KN70" s="36"/>
      <c r="KO70" s="36"/>
      <c r="KP70" s="36"/>
      <c r="KQ70" s="36"/>
      <c r="KR70" s="36"/>
      <c r="KS70" s="36"/>
      <c r="KT70" s="36"/>
      <c r="KU70" s="36"/>
      <c r="KV70" s="36"/>
      <c r="KW70" s="36"/>
      <c r="KX70" s="36"/>
      <c r="KY70" s="36"/>
      <c r="KZ70" s="36"/>
      <c r="LA70" s="36"/>
      <c r="LB70" s="36"/>
      <c r="LC70" s="36"/>
      <c r="LD70" s="36"/>
      <c r="LE70" s="36"/>
      <c r="LF70" s="36"/>
      <c r="LG70" s="36"/>
      <c r="LH70" s="36"/>
      <c r="LI70" s="36"/>
      <c r="LJ70" s="36"/>
      <c r="LK70" s="36"/>
      <c r="LL70" s="36"/>
      <c r="LM70" s="36"/>
      <c r="LN70" s="36"/>
      <c r="LO70" s="36"/>
      <c r="LP70" s="36"/>
      <c r="LQ70" s="36"/>
      <c r="LR70" s="36"/>
      <c r="LS70" s="36"/>
      <c r="LT70" s="36"/>
      <c r="LU70" s="36"/>
      <c r="LV70" s="36"/>
      <c r="LW70" s="36"/>
      <c r="LX70" s="36"/>
      <c r="LY70" s="36"/>
      <c r="LZ70" s="36"/>
      <c r="MA70" s="36"/>
      <c r="MB70" s="36"/>
      <c r="MC70" s="36"/>
      <c r="MD70" s="36"/>
      <c r="ME70" s="36"/>
      <c r="MF70" s="36"/>
      <c r="MG70" s="36"/>
      <c r="MH70" s="36"/>
      <c r="MI70" s="36"/>
      <c r="MJ70" s="36"/>
      <c r="MK70" s="36"/>
      <c r="ML70" s="36"/>
      <c r="MM70" s="36"/>
      <c r="MN70" s="36"/>
      <c r="MO70" s="36"/>
      <c r="MP70" s="36"/>
      <c r="MQ70" s="36"/>
      <c r="MR70" s="36"/>
      <c r="MS70" s="36"/>
      <c r="MT70" s="36"/>
      <c r="MU70" s="36"/>
      <c r="MV70" s="36"/>
      <c r="MW70" s="36"/>
      <c r="MX70" s="36"/>
      <c r="MY70" s="36"/>
    </row>
    <row r="71" spans="1:363">
      <c r="A71" s="21" t="s">
        <v>12</v>
      </c>
      <c r="B71" s="21" t="s">
        <v>47</v>
      </c>
      <c r="C71" s="21" t="s">
        <v>13</v>
      </c>
      <c r="D71" s="21" t="s">
        <v>14</v>
      </c>
      <c r="E71" s="21" t="s">
        <v>15</v>
      </c>
      <c r="F71" s="22" t="s">
        <v>16</v>
      </c>
      <c r="G71" s="21" t="s">
        <v>17</v>
      </c>
      <c r="H71" s="21" t="s">
        <v>18</v>
      </c>
      <c r="I71" s="21" t="s">
        <v>19</v>
      </c>
      <c r="J71" s="21" t="s">
        <v>20</v>
      </c>
      <c r="K71" s="21" t="s">
        <v>21</v>
      </c>
      <c r="L71" s="21" t="s">
        <v>15</v>
      </c>
      <c r="M71" s="43" t="s">
        <v>144</v>
      </c>
      <c r="N71" s="44" t="s">
        <v>22</v>
      </c>
      <c r="O71" s="21" t="s">
        <v>23</v>
      </c>
      <c r="P71" s="44" t="s">
        <v>11</v>
      </c>
      <c r="Q71" s="21" t="s">
        <v>24</v>
      </c>
      <c r="R71" s="22" t="s">
        <v>25</v>
      </c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  <c r="FT71" s="36"/>
      <c r="FU71" s="36"/>
      <c r="FV71" s="36"/>
      <c r="FW71" s="36"/>
      <c r="FX71" s="36"/>
      <c r="FY71" s="36"/>
      <c r="FZ71" s="36"/>
      <c r="GA71" s="36"/>
      <c r="GB71" s="36"/>
      <c r="GC71" s="36"/>
      <c r="GD71" s="36"/>
      <c r="GE71" s="36"/>
      <c r="GF71" s="36"/>
      <c r="GG71" s="36"/>
      <c r="GH71" s="36"/>
      <c r="GI71" s="36"/>
      <c r="GJ71" s="36"/>
      <c r="GK71" s="36"/>
      <c r="GL71" s="36"/>
      <c r="GM71" s="36"/>
      <c r="GN71" s="36"/>
      <c r="GO71" s="36"/>
      <c r="GP71" s="36"/>
      <c r="GQ71" s="36"/>
      <c r="GR71" s="36"/>
      <c r="GS71" s="36"/>
      <c r="GT71" s="36"/>
      <c r="GU71" s="36"/>
      <c r="GV71" s="36"/>
      <c r="GW71" s="36"/>
      <c r="GX71" s="36"/>
      <c r="GY71" s="36"/>
      <c r="GZ71" s="36"/>
      <c r="HA71" s="36"/>
      <c r="HB71" s="36"/>
      <c r="HC71" s="36"/>
      <c r="HD71" s="36"/>
      <c r="HE71" s="36"/>
      <c r="HF71" s="36"/>
      <c r="HG71" s="36"/>
      <c r="HH71" s="36"/>
      <c r="HI71" s="36"/>
      <c r="HJ71" s="36"/>
      <c r="HK71" s="36"/>
      <c r="HL71" s="36"/>
      <c r="HM71" s="36"/>
      <c r="HN71" s="36"/>
      <c r="HO71" s="36"/>
      <c r="HP71" s="36"/>
      <c r="HQ71" s="36"/>
      <c r="HR71" s="36"/>
      <c r="HS71" s="36"/>
      <c r="HT71" s="36"/>
      <c r="HU71" s="36"/>
      <c r="HV71" s="36"/>
      <c r="HW71" s="36"/>
      <c r="HX71" s="36"/>
      <c r="HY71" s="36"/>
      <c r="HZ71" s="36"/>
      <c r="IA71" s="36"/>
      <c r="IB71" s="36"/>
      <c r="IC71" s="36"/>
      <c r="ID71" s="36"/>
      <c r="IE71" s="36"/>
      <c r="IF71" s="36"/>
      <c r="IG71" s="36"/>
      <c r="IH71" s="36"/>
      <c r="II71" s="36"/>
      <c r="IJ71" s="36"/>
      <c r="IK71" s="36"/>
      <c r="IL71" s="36"/>
      <c r="IM71" s="36"/>
      <c r="IN71" s="36"/>
      <c r="IO71" s="36"/>
      <c r="IP71" s="36"/>
      <c r="IQ71" s="36"/>
      <c r="IR71" s="36"/>
      <c r="IS71" s="36"/>
      <c r="IT71" s="36"/>
      <c r="IU71" s="36"/>
      <c r="IV71" s="36"/>
      <c r="IW71" s="36"/>
      <c r="IX71" s="36"/>
      <c r="IY71" s="36"/>
      <c r="IZ71" s="36"/>
      <c r="JA71" s="36"/>
      <c r="JB71" s="36"/>
      <c r="JC71" s="36"/>
      <c r="JD71" s="36"/>
      <c r="JE71" s="36"/>
      <c r="JF71" s="36"/>
      <c r="JG71" s="36"/>
      <c r="JH71" s="36"/>
      <c r="JI71" s="36"/>
      <c r="JJ71" s="36"/>
      <c r="JK71" s="36"/>
      <c r="JL71" s="36"/>
      <c r="JM71" s="36"/>
      <c r="JN71" s="36"/>
      <c r="JO71" s="36"/>
      <c r="JP71" s="36"/>
      <c r="JQ71" s="36"/>
      <c r="JR71" s="36"/>
      <c r="JS71" s="36"/>
      <c r="JT71" s="36"/>
      <c r="JU71" s="36"/>
      <c r="JV71" s="36"/>
      <c r="JW71" s="36"/>
      <c r="JX71" s="36"/>
      <c r="JY71" s="36"/>
      <c r="JZ71" s="36"/>
      <c r="KA71" s="36"/>
      <c r="KB71" s="36"/>
      <c r="KC71" s="36"/>
      <c r="KD71" s="36"/>
      <c r="KE71" s="36"/>
      <c r="KF71" s="36"/>
      <c r="KG71" s="36"/>
      <c r="KH71" s="36"/>
      <c r="KI71" s="36"/>
      <c r="KJ71" s="36"/>
      <c r="KK71" s="36"/>
      <c r="KL71" s="36"/>
      <c r="KM71" s="36"/>
      <c r="KN71" s="36"/>
      <c r="KO71" s="36"/>
      <c r="KP71" s="36"/>
      <c r="KQ71" s="36"/>
      <c r="KR71" s="36"/>
      <c r="KS71" s="36"/>
      <c r="KT71" s="36"/>
      <c r="KU71" s="36"/>
      <c r="KV71" s="36"/>
      <c r="KW71" s="36"/>
      <c r="KX71" s="36"/>
      <c r="KY71" s="36"/>
      <c r="KZ71" s="36"/>
      <c r="LA71" s="36"/>
      <c r="LB71" s="36"/>
      <c r="LC71" s="36"/>
      <c r="LD71" s="36"/>
      <c r="LE71" s="36"/>
      <c r="LF71" s="36"/>
      <c r="LG71" s="36"/>
      <c r="LH71" s="36"/>
      <c r="LI71" s="36"/>
      <c r="LJ71" s="36"/>
      <c r="LK71" s="36"/>
      <c r="LL71" s="36"/>
      <c r="LM71" s="36"/>
      <c r="LN71" s="36"/>
      <c r="LO71" s="36"/>
      <c r="LP71" s="36"/>
      <c r="LQ71" s="36"/>
      <c r="LR71" s="36"/>
      <c r="LS71" s="36"/>
      <c r="LT71" s="36"/>
      <c r="LU71" s="36"/>
      <c r="LV71" s="36"/>
      <c r="LW71" s="36"/>
      <c r="LX71" s="36"/>
      <c r="LY71" s="36"/>
      <c r="LZ71" s="36"/>
      <c r="MA71" s="36"/>
      <c r="MB71" s="36"/>
      <c r="MC71" s="36"/>
      <c r="MD71" s="36"/>
      <c r="ME71" s="36"/>
      <c r="MF71" s="36"/>
      <c r="MG71" s="36"/>
      <c r="MH71" s="36"/>
      <c r="MI71" s="36"/>
      <c r="MJ71" s="36"/>
      <c r="MK71" s="36"/>
      <c r="ML71" s="36"/>
      <c r="MM71" s="36"/>
      <c r="MN71" s="36"/>
      <c r="MO71" s="36"/>
      <c r="MP71" s="36"/>
      <c r="MQ71" s="36"/>
      <c r="MR71" s="36"/>
      <c r="MS71" s="36"/>
      <c r="MT71" s="36"/>
      <c r="MU71" s="36"/>
      <c r="MV71" s="36"/>
      <c r="MW71" s="36"/>
      <c r="MX71" s="36"/>
      <c r="MY71" s="36"/>
    </row>
    <row r="72" spans="1:363" s="17" customFormat="1">
      <c r="A72" s="9" t="s">
        <v>199</v>
      </c>
      <c r="B72" s="9"/>
      <c r="C72" s="27"/>
      <c r="D72" s="27"/>
      <c r="E72" s="27"/>
      <c r="F72" s="27"/>
      <c r="G72" s="27"/>
      <c r="H72" s="9">
        <v>322</v>
      </c>
      <c r="I72" s="9">
        <v>322</v>
      </c>
      <c r="J72" s="9">
        <f>I72-H72</f>
        <v>0</v>
      </c>
      <c r="K72" s="9">
        <v>80</v>
      </c>
      <c r="L72" s="9">
        <f>K72*J72</f>
        <v>0</v>
      </c>
      <c r="M72" s="10">
        <v>1.03</v>
      </c>
      <c r="N72" s="11">
        <f>M72*L72</f>
        <v>0</v>
      </c>
      <c r="O72" s="27"/>
      <c r="P72" s="27"/>
      <c r="Q72" s="27"/>
      <c r="R72" s="27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</row>
    <row r="73" spans="1:363" s="17" customFormat="1">
      <c r="A73" s="9" t="s">
        <v>200</v>
      </c>
      <c r="B73" s="9"/>
      <c r="C73" s="27"/>
      <c r="D73" s="27"/>
      <c r="E73" s="27"/>
      <c r="F73" s="27"/>
      <c r="G73" s="27"/>
      <c r="H73" s="9">
        <v>1641</v>
      </c>
      <c r="I73" s="9">
        <v>1841</v>
      </c>
      <c r="J73" s="9">
        <f>I73-H73</f>
        <v>200</v>
      </c>
      <c r="K73" s="9">
        <v>30</v>
      </c>
      <c r="L73" s="9">
        <f>K73*J73</f>
        <v>6000</v>
      </c>
      <c r="M73" s="10">
        <v>1.03</v>
      </c>
      <c r="N73" s="11">
        <f>M73*L73</f>
        <v>6180</v>
      </c>
      <c r="O73" s="27"/>
      <c r="P73" s="27"/>
      <c r="Q73" s="27"/>
      <c r="R73" s="27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</row>
    <row r="74" spans="1:363" s="17" customFormat="1">
      <c r="A74" s="27" t="s">
        <v>11</v>
      </c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64">
        <f>N74/M74</f>
        <v>6000</v>
      </c>
      <c r="M74" s="10">
        <v>1.03</v>
      </c>
      <c r="N74" s="64">
        <f>SUM(N72:N73)</f>
        <v>6180</v>
      </c>
      <c r="O74" s="27"/>
      <c r="P74" s="27"/>
      <c r="Q74" s="27"/>
      <c r="R74" s="27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</row>
    <row r="75" spans="1:363">
      <c r="A75" s="36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  <c r="FM75" s="36"/>
      <c r="FN75" s="36"/>
      <c r="FO75" s="36"/>
      <c r="FP75" s="36"/>
      <c r="FQ75" s="36"/>
      <c r="FR75" s="36"/>
      <c r="FS75" s="36"/>
      <c r="FT75" s="36"/>
      <c r="FU75" s="36"/>
      <c r="FV75" s="36"/>
      <c r="FW75" s="36"/>
      <c r="FX75" s="36"/>
      <c r="FY75" s="36"/>
      <c r="FZ75" s="36"/>
      <c r="GA75" s="36"/>
      <c r="GB75" s="36"/>
      <c r="GC75" s="36"/>
      <c r="GD75" s="36"/>
      <c r="GE75" s="36"/>
      <c r="GF75" s="36"/>
      <c r="GG75" s="36"/>
      <c r="GH75" s="36"/>
      <c r="GI75" s="36"/>
      <c r="GJ75" s="36"/>
      <c r="GK75" s="36"/>
      <c r="GL75" s="36"/>
      <c r="GM75" s="36"/>
      <c r="GN75" s="36"/>
      <c r="GO75" s="36"/>
      <c r="GP75" s="36"/>
      <c r="GQ75" s="36"/>
      <c r="GR75" s="36"/>
      <c r="GS75" s="36"/>
      <c r="GT75" s="36"/>
      <c r="GU75" s="36"/>
      <c r="GV75" s="36"/>
      <c r="GW75" s="36"/>
      <c r="GX75" s="36"/>
      <c r="GY75" s="36"/>
      <c r="GZ75" s="36"/>
      <c r="HA75" s="36"/>
      <c r="HB75" s="36"/>
      <c r="HC75" s="36"/>
      <c r="HD75" s="36"/>
      <c r="HE75" s="36"/>
      <c r="HF75" s="36"/>
      <c r="HG75" s="36"/>
      <c r="HH75" s="36"/>
      <c r="HI75" s="36"/>
      <c r="HJ75" s="36"/>
      <c r="HK75" s="36"/>
      <c r="HL75" s="36"/>
      <c r="HM75" s="36"/>
      <c r="HN75" s="36"/>
      <c r="HO75" s="36"/>
      <c r="HP75" s="36"/>
      <c r="HQ75" s="36"/>
      <c r="HR75" s="36"/>
      <c r="HS75" s="36"/>
      <c r="HT75" s="36"/>
      <c r="HU75" s="36"/>
      <c r="HV75" s="36"/>
      <c r="HW75" s="36"/>
      <c r="HX75" s="36"/>
      <c r="HY75" s="36"/>
      <c r="HZ75" s="36"/>
      <c r="IA75" s="36"/>
      <c r="IB75" s="36"/>
      <c r="IC75" s="36"/>
      <c r="ID75" s="36"/>
      <c r="IE75" s="36"/>
      <c r="IF75" s="36"/>
      <c r="IG75" s="36"/>
      <c r="IH75" s="36"/>
      <c r="II75" s="36"/>
      <c r="IJ75" s="36"/>
      <c r="IK75" s="36"/>
      <c r="IL75" s="36"/>
      <c r="IM75" s="36"/>
      <c r="IN75" s="36"/>
      <c r="IO75" s="36"/>
      <c r="IP75" s="36"/>
      <c r="IQ75" s="36"/>
      <c r="IR75" s="36"/>
      <c r="IS75" s="36"/>
      <c r="IT75" s="36"/>
      <c r="IU75" s="36"/>
      <c r="IV75" s="36"/>
      <c r="IW75" s="36"/>
      <c r="IX75" s="36"/>
      <c r="IY75" s="36"/>
      <c r="IZ75" s="36"/>
      <c r="JA75" s="36"/>
      <c r="JB75" s="36"/>
      <c r="JC75" s="36"/>
      <c r="JD75" s="36"/>
      <c r="JE75" s="36"/>
      <c r="JF75" s="36"/>
      <c r="JG75" s="36"/>
      <c r="JH75" s="36"/>
      <c r="JI75" s="36"/>
      <c r="JJ75" s="36"/>
      <c r="JK75" s="36"/>
      <c r="JL75" s="36"/>
      <c r="JM75" s="36"/>
      <c r="JN75" s="36"/>
      <c r="JO75" s="36"/>
      <c r="JP75" s="36"/>
      <c r="JQ75" s="36"/>
      <c r="JR75" s="36"/>
      <c r="JS75" s="36"/>
      <c r="JT75" s="36"/>
      <c r="JU75" s="36"/>
      <c r="JV75" s="36"/>
      <c r="JW75" s="36"/>
      <c r="JX75" s="36"/>
      <c r="JY75" s="36"/>
      <c r="JZ75" s="36"/>
      <c r="KA75" s="36"/>
      <c r="KB75" s="36"/>
      <c r="KC75" s="36"/>
      <c r="KD75" s="36"/>
      <c r="KE75" s="36"/>
      <c r="KF75" s="36"/>
      <c r="KG75" s="36"/>
      <c r="KH75" s="36"/>
      <c r="KI75" s="36"/>
      <c r="KJ75" s="36"/>
      <c r="KK75" s="36"/>
      <c r="KL75" s="36"/>
      <c r="KM75" s="36"/>
      <c r="KN75" s="36"/>
      <c r="KO75" s="36"/>
      <c r="KP75" s="36"/>
      <c r="KQ75" s="36"/>
      <c r="KR75" s="36"/>
      <c r="KS75" s="36"/>
      <c r="KT75" s="36"/>
      <c r="KU75" s="36"/>
      <c r="KV75" s="36"/>
      <c r="KW75" s="36"/>
      <c r="KX75" s="36"/>
      <c r="KY75" s="36"/>
      <c r="KZ75" s="36"/>
      <c r="LA75" s="36"/>
      <c r="LB75" s="36"/>
      <c r="LC75" s="36"/>
      <c r="LD75" s="36"/>
      <c r="LE75" s="36"/>
      <c r="LF75" s="36"/>
      <c r="LG75" s="36"/>
      <c r="LH75" s="36"/>
      <c r="LI75" s="36"/>
      <c r="LJ75" s="36"/>
      <c r="LK75" s="36"/>
      <c r="LL75" s="36"/>
      <c r="LM75" s="36"/>
      <c r="LN75" s="36"/>
      <c r="LO75" s="36"/>
      <c r="LP75" s="36"/>
      <c r="LQ75" s="36"/>
      <c r="LR75" s="36"/>
      <c r="LS75" s="36"/>
      <c r="LT75" s="36"/>
      <c r="LU75" s="36"/>
      <c r="LV75" s="36"/>
      <c r="LW75" s="36"/>
      <c r="LX75" s="36"/>
      <c r="LY75" s="36"/>
      <c r="LZ75" s="36"/>
      <c r="MA75" s="36"/>
      <c r="MB75" s="36"/>
      <c r="MC75" s="36"/>
      <c r="MD75" s="36"/>
      <c r="ME75" s="36"/>
      <c r="MF75" s="36"/>
      <c r="MG75" s="36"/>
      <c r="MH75" s="36"/>
      <c r="MI75" s="36"/>
      <c r="MJ75" s="36"/>
      <c r="MK75" s="36"/>
      <c r="ML75" s="36"/>
      <c r="MM75" s="36"/>
      <c r="MN75" s="36"/>
      <c r="MO75" s="36"/>
      <c r="MP75" s="36"/>
      <c r="MQ75" s="36"/>
      <c r="MR75" s="36"/>
      <c r="MS75" s="36"/>
      <c r="MT75" s="36"/>
      <c r="MU75" s="36"/>
      <c r="MV75" s="36"/>
      <c r="MW75" s="36"/>
      <c r="MX75" s="36"/>
      <c r="MY75" s="36"/>
    </row>
    <row r="76" spans="1:363">
      <c r="A76" s="36"/>
      <c r="B76" s="36"/>
      <c r="C76" s="36"/>
      <c r="D76" s="36"/>
      <c r="E76" s="36"/>
      <c r="F76" s="36"/>
      <c r="G76" s="36"/>
      <c r="H76" s="36"/>
      <c r="I76" s="65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/>
      <c r="GD76" s="36"/>
      <c r="GE76" s="36"/>
      <c r="GF76" s="36"/>
      <c r="GG76" s="36"/>
      <c r="GH76" s="36"/>
      <c r="GI76" s="36"/>
      <c r="GJ76" s="36"/>
      <c r="GK76" s="36"/>
      <c r="GL76" s="36"/>
      <c r="GM76" s="36"/>
      <c r="GN76" s="36"/>
      <c r="GO76" s="36"/>
      <c r="GP76" s="36"/>
      <c r="GQ76" s="36"/>
      <c r="GR76" s="36"/>
      <c r="GS76" s="36"/>
      <c r="GT76" s="36"/>
      <c r="GU76" s="36"/>
      <c r="GV76" s="36"/>
      <c r="GW76" s="36"/>
      <c r="GX76" s="36"/>
      <c r="GY76" s="36"/>
      <c r="GZ76" s="36"/>
      <c r="HA76" s="36"/>
      <c r="HB76" s="36"/>
      <c r="HC76" s="36"/>
      <c r="HD76" s="36"/>
      <c r="HE76" s="36"/>
      <c r="HF76" s="36"/>
      <c r="HG76" s="36"/>
      <c r="HH76" s="36"/>
      <c r="HI76" s="36"/>
      <c r="HJ76" s="36"/>
      <c r="HK76" s="36"/>
      <c r="HL76" s="36"/>
      <c r="HM76" s="36"/>
      <c r="HN76" s="36"/>
      <c r="HO76" s="36"/>
      <c r="HP76" s="36"/>
      <c r="HQ76" s="36"/>
      <c r="HR76" s="36"/>
      <c r="HS76" s="36"/>
      <c r="HT76" s="36"/>
      <c r="HU76" s="36"/>
      <c r="HV76" s="36"/>
      <c r="HW76" s="36"/>
      <c r="HX76" s="36"/>
      <c r="HY76" s="36"/>
      <c r="HZ76" s="36"/>
      <c r="IA76" s="36"/>
      <c r="IB76" s="36"/>
      <c r="IC76" s="36"/>
      <c r="ID76" s="36"/>
      <c r="IE76" s="36"/>
      <c r="IF76" s="36"/>
      <c r="IG76" s="36"/>
      <c r="IH76" s="36"/>
      <c r="II76" s="36"/>
      <c r="IJ76" s="36"/>
      <c r="IK76" s="36"/>
      <c r="IL76" s="36"/>
      <c r="IM76" s="36"/>
      <c r="IN76" s="36"/>
      <c r="IO76" s="36"/>
      <c r="IP76" s="36"/>
      <c r="IQ76" s="36"/>
      <c r="IR76" s="36"/>
      <c r="IS76" s="36"/>
      <c r="IT76" s="36"/>
      <c r="IU76" s="36"/>
      <c r="IV76" s="36"/>
      <c r="IW76" s="36"/>
      <c r="IX76" s="36"/>
      <c r="IY76" s="36"/>
      <c r="IZ76" s="36"/>
      <c r="JA76" s="36"/>
      <c r="JB76" s="36"/>
      <c r="JC76" s="36"/>
      <c r="JD76" s="36"/>
      <c r="JE76" s="36"/>
      <c r="JF76" s="36"/>
      <c r="JG76" s="36"/>
      <c r="JH76" s="36"/>
      <c r="JI76" s="36"/>
      <c r="JJ76" s="36"/>
      <c r="JK76" s="36"/>
      <c r="JL76" s="36"/>
      <c r="JM76" s="36"/>
      <c r="JN76" s="36"/>
      <c r="JO76" s="36"/>
      <c r="JP76" s="36"/>
      <c r="JQ76" s="36"/>
      <c r="JR76" s="36"/>
      <c r="JS76" s="36"/>
      <c r="JT76" s="36"/>
      <c r="JU76" s="36"/>
      <c r="JV76" s="36"/>
      <c r="JW76" s="36"/>
      <c r="JX76" s="36"/>
      <c r="JY76" s="36"/>
      <c r="JZ76" s="36"/>
      <c r="KA76" s="36"/>
      <c r="KB76" s="36"/>
      <c r="KC76" s="36"/>
      <c r="KD76" s="36"/>
      <c r="KE76" s="36"/>
      <c r="KF76" s="36"/>
      <c r="KG76" s="36"/>
      <c r="KH76" s="36"/>
      <c r="KI76" s="36"/>
      <c r="KJ76" s="36"/>
      <c r="KK76" s="36"/>
      <c r="KL76" s="36"/>
      <c r="KM76" s="36"/>
      <c r="KN76" s="36"/>
      <c r="KO76" s="36"/>
      <c r="KP76" s="36"/>
      <c r="KQ76" s="36"/>
      <c r="KR76" s="36"/>
      <c r="KS76" s="36"/>
      <c r="KT76" s="36"/>
      <c r="KU76" s="36"/>
      <c r="KV76" s="36"/>
      <c r="KW76" s="36"/>
      <c r="KX76" s="36"/>
      <c r="KY76" s="36"/>
      <c r="KZ76" s="36"/>
      <c r="LA76" s="36"/>
      <c r="LB76" s="36"/>
      <c r="LC76" s="36"/>
      <c r="LD76" s="36"/>
      <c r="LE76" s="36"/>
      <c r="LF76" s="36"/>
      <c r="LG76" s="36"/>
      <c r="LH76" s="36"/>
      <c r="LI76" s="36"/>
      <c r="LJ76" s="36"/>
      <c r="LK76" s="36"/>
      <c r="LL76" s="36"/>
      <c r="LM76" s="36"/>
      <c r="LN76" s="36"/>
      <c r="LO76" s="36"/>
      <c r="LP76" s="36"/>
      <c r="LQ76" s="36"/>
      <c r="LR76" s="36"/>
      <c r="LS76" s="36"/>
      <c r="LT76" s="36"/>
      <c r="LU76" s="36"/>
      <c r="LV76" s="36"/>
      <c r="LW76" s="36"/>
      <c r="LX76" s="36"/>
      <c r="LY76" s="36"/>
      <c r="LZ76" s="36"/>
      <c r="MA76" s="36"/>
      <c r="MB76" s="36"/>
      <c r="MC76" s="36"/>
      <c r="MD76" s="36"/>
      <c r="ME76" s="36"/>
      <c r="MF76" s="36"/>
      <c r="MG76" s="36"/>
      <c r="MH76" s="36"/>
      <c r="MI76" s="36"/>
      <c r="MJ76" s="36"/>
      <c r="MK76" s="36"/>
      <c r="ML76" s="36"/>
      <c r="MM76" s="36"/>
      <c r="MN76" s="36"/>
      <c r="MO76" s="36"/>
      <c r="MP76" s="36"/>
      <c r="MQ76" s="36"/>
      <c r="MR76" s="36"/>
      <c r="MS76" s="36"/>
      <c r="MT76" s="36"/>
      <c r="MU76" s="36"/>
      <c r="MV76" s="36"/>
      <c r="MW76" s="36"/>
      <c r="MX76" s="36"/>
      <c r="MY76" s="36"/>
    </row>
    <row r="77" spans="1:363">
      <c r="A77" s="36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6"/>
      <c r="HO77" s="36"/>
      <c r="HP77" s="36"/>
      <c r="HQ77" s="36"/>
      <c r="HR77" s="36"/>
      <c r="HS77" s="36"/>
      <c r="HT77" s="36"/>
      <c r="HU77" s="36"/>
      <c r="HV77" s="36"/>
      <c r="HW77" s="36"/>
      <c r="HX77" s="36"/>
      <c r="HY77" s="36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6"/>
      <c r="IK77" s="36"/>
      <c r="IL77" s="36"/>
      <c r="IM77" s="36"/>
      <c r="IN77" s="36"/>
      <c r="IO77" s="36"/>
      <c r="IP77" s="36"/>
      <c r="IQ77" s="36"/>
      <c r="IR77" s="36"/>
      <c r="IS77" s="36"/>
      <c r="IT77" s="36"/>
      <c r="IU77" s="36"/>
      <c r="IV77" s="36"/>
      <c r="IW77" s="36"/>
      <c r="IX77" s="36"/>
      <c r="IY77" s="36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6"/>
      <c r="KC77" s="36"/>
      <c r="KD77" s="36"/>
      <c r="KE77" s="36"/>
      <c r="KF77" s="36"/>
      <c r="KG77" s="36"/>
      <c r="KH77" s="36"/>
      <c r="KI77" s="36"/>
      <c r="KJ77" s="36"/>
      <c r="KK77" s="36"/>
      <c r="KL77" s="36"/>
      <c r="KM77" s="36"/>
      <c r="KN77" s="36"/>
      <c r="KO77" s="36"/>
      <c r="KP77" s="36"/>
      <c r="KQ77" s="36"/>
      <c r="KR77" s="36"/>
      <c r="KS77" s="36"/>
      <c r="KT77" s="36"/>
      <c r="KU77" s="36"/>
      <c r="KV77" s="36"/>
      <c r="KW77" s="36"/>
      <c r="KX77" s="36"/>
      <c r="KY77" s="36"/>
      <c r="KZ77" s="36"/>
      <c r="LA77" s="36"/>
      <c r="LB77" s="36"/>
      <c r="LC77" s="36"/>
      <c r="LD77" s="36"/>
      <c r="LE77" s="36"/>
      <c r="LF77" s="36"/>
      <c r="LG77" s="36"/>
      <c r="LH77" s="36"/>
      <c r="LI77" s="36"/>
      <c r="LJ77" s="36"/>
      <c r="LK77" s="36"/>
      <c r="LL77" s="36"/>
      <c r="LM77" s="36"/>
      <c r="LN77" s="36"/>
      <c r="LO77" s="36"/>
      <c r="LP77" s="36"/>
      <c r="LQ77" s="36"/>
      <c r="LR77" s="36"/>
      <c r="LS77" s="36"/>
      <c r="LT77" s="36"/>
      <c r="LU77" s="36"/>
      <c r="LV77" s="36"/>
      <c r="LW77" s="36"/>
      <c r="LX77" s="36"/>
      <c r="LY77" s="36"/>
      <c r="LZ77" s="36"/>
      <c r="MA77" s="36"/>
      <c r="MB77" s="36"/>
      <c r="MC77" s="36"/>
      <c r="MD77" s="36"/>
      <c r="ME77" s="36"/>
      <c r="MF77" s="36"/>
      <c r="MG77" s="36"/>
      <c r="MH77" s="36"/>
      <c r="MI77" s="36"/>
      <c r="MJ77" s="36"/>
      <c r="MK77" s="36"/>
      <c r="ML77" s="36"/>
      <c r="MM77" s="36"/>
      <c r="MN77" s="36"/>
      <c r="MO77" s="36"/>
      <c r="MP77" s="36"/>
      <c r="MQ77" s="36"/>
      <c r="MR77" s="36"/>
      <c r="MS77" s="36"/>
      <c r="MT77" s="36"/>
      <c r="MU77" s="36"/>
      <c r="MV77" s="36"/>
      <c r="MW77" s="36"/>
      <c r="MX77" s="36"/>
      <c r="MY77" s="36"/>
    </row>
    <row r="78" spans="1:363" s="17" customFormat="1">
      <c r="A78" s="9" t="s">
        <v>499</v>
      </c>
      <c r="B78" s="27" t="s">
        <v>67</v>
      </c>
      <c r="C78" s="9"/>
      <c r="D78" s="9"/>
      <c r="E78" s="9"/>
      <c r="F78" s="29"/>
      <c r="G78" s="9"/>
      <c r="H78" s="9">
        <v>26262</v>
      </c>
      <c r="I78" s="9">
        <v>29650</v>
      </c>
      <c r="J78" s="9">
        <f>I78-H78</f>
        <v>3388</v>
      </c>
      <c r="K78" s="9">
        <v>1</v>
      </c>
      <c r="L78" s="9">
        <f>K78*J78</f>
        <v>3388</v>
      </c>
      <c r="M78" s="10">
        <v>1.03</v>
      </c>
      <c r="N78" s="11">
        <f>M78*L78</f>
        <v>3489.64</v>
      </c>
      <c r="O78" s="9"/>
      <c r="P78" s="11">
        <f>G78+N78+O78</f>
        <v>3489.64</v>
      </c>
      <c r="Q78" s="9">
        <v>1</v>
      </c>
      <c r="R78" s="28">
        <f>P78*Q78</f>
        <v>3489.64</v>
      </c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</row>
    <row r="79" spans="1:363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  <c r="FM79" s="36"/>
      <c r="FN79" s="36"/>
      <c r="FO79" s="36"/>
      <c r="FP79" s="36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6"/>
      <c r="GC79" s="36"/>
      <c r="GD79" s="36"/>
      <c r="GE79" s="36"/>
      <c r="GF79" s="36"/>
      <c r="GG79" s="36"/>
      <c r="GH79" s="36"/>
      <c r="GI79" s="36"/>
      <c r="GJ79" s="36"/>
      <c r="GK79" s="36"/>
      <c r="GL79" s="36"/>
      <c r="GM79" s="36"/>
      <c r="GN79" s="36"/>
      <c r="GO79" s="36"/>
      <c r="GP79" s="36"/>
      <c r="GQ79" s="36"/>
      <c r="GR79" s="36"/>
      <c r="GS79" s="36"/>
      <c r="GT79" s="36"/>
      <c r="GU79" s="36"/>
      <c r="GV79" s="36"/>
      <c r="GW79" s="36"/>
      <c r="GX79" s="36"/>
      <c r="GY79" s="36"/>
      <c r="GZ79" s="36"/>
      <c r="HA79" s="36"/>
      <c r="HB79" s="36"/>
      <c r="HC79" s="36"/>
      <c r="HD79" s="36"/>
      <c r="HE79" s="36"/>
      <c r="HF79" s="36"/>
      <c r="HG79" s="36"/>
      <c r="HH79" s="36"/>
      <c r="HI79" s="36"/>
      <c r="HJ79" s="36"/>
      <c r="HK79" s="36"/>
      <c r="HL79" s="36"/>
      <c r="HM79" s="36"/>
      <c r="HN79" s="36"/>
      <c r="HO79" s="36"/>
      <c r="HP79" s="36"/>
      <c r="HQ79" s="36"/>
      <c r="HR79" s="36"/>
      <c r="HS79" s="36"/>
      <c r="HT79" s="36"/>
      <c r="HU79" s="36"/>
      <c r="HV79" s="36"/>
      <c r="HW79" s="36"/>
      <c r="HX79" s="36"/>
      <c r="HY79" s="36"/>
      <c r="HZ79" s="36"/>
      <c r="IA79" s="36"/>
      <c r="IB79" s="36"/>
      <c r="IC79" s="36"/>
      <c r="ID79" s="36"/>
      <c r="IE79" s="36"/>
      <c r="IF79" s="36"/>
      <c r="IG79" s="36"/>
      <c r="IH79" s="36"/>
      <c r="II79" s="36"/>
      <c r="IJ79" s="36"/>
      <c r="IK79" s="36"/>
      <c r="IL79" s="36"/>
      <c r="IM79" s="36"/>
      <c r="IN79" s="36"/>
      <c r="IO79" s="36"/>
      <c r="IP79" s="36"/>
      <c r="IQ79" s="36"/>
      <c r="IR79" s="36"/>
      <c r="IS79" s="36"/>
      <c r="IT79" s="36"/>
      <c r="IU79" s="36"/>
      <c r="IV79" s="36"/>
      <c r="IW79" s="36"/>
      <c r="IX79" s="36"/>
      <c r="IY79" s="36"/>
      <c r="IZ79" s="36"/>
      <c r="JA79" s="36"/>
      <c r="JB79" s="36"/>
      <c r="JC79" s="36"/>
      <c r="JD79" s="36"/>
      <c r="JE79" s="36"/>
      <c r="JF79" s="36"/>
      <c r="JG79" s="36"/>
      <c r="JH79" s="36"/>
      <c r="JI79" s="36"/>
      <c r="JJ79" s="36"/>
      <c r="JK79" s="36"/>
      <c r="JL79" s="36"/>
      <c r="JM79" s="36"/>
      <c r="JN79" s="36"/>
      <c r="JO79" s="36"/>
      <c r="JP79" s="36"/>
      <c r="JQ79" s="36"/>
      <c r="JR79" s="36"/>
      <c r="JS79" s="36"/>
      <c r="JT79" s="36"/>
      <c r="JU79" s="36"/>
      <c r="JV79" s="36"/>
      <c r="JW79" s="36"/>
      <c r="JX79" s="36"/>
      <c r="JY79" s="36"/>
      <c r="JZ79" s="36"/>
      <c r="KA79" s="36"/>
      <c r="KB79" s="36"/>
      <c r="KC79" s="36"/>
      <c r="KD79" s="36"/>
      <c r="KE79" s="36"/>
      <c r="KF79" s="36"/>
      <c r="KG79" s="36"/>
      <c r="KH79" s="36"/>
      <c r="KI79" s="36"/>
      <c r="KJ79" s="36"/>
      <c r="KK79" s="36"/>
      <c r="KL79" s="36"/>
      <c r="KM79" s="36"/>
      <c r="KN79" s="36"/>
      <c r="KO79" s="36"/>
      <c r="KP79" s="36"/>
      <c r="KQ79" s="36"/>
      <c r="KR79" s="36"/>
      <c r="KS79" s="36"/>
      <c r="KT79" s="36"/>
      <c r="KU79" s="36"/>
      <c r="KV79" s="36"/>
      <c r="KW79" s="36"/>
      <c r="KX79" s="36"/>
      <c r="KY79" s="36"/>
      <c r="KZ79" s="36"/>
      <c r="LA79" s="36"/>
      <c r="LB79" s="36"/>
      <c r="LC79" s="36"/>
      <c r="LD79" s="36"/>
      <c r="LE79" s="36"/>
      <c r="LF79" s="36"/>
      <c r="LG79" s="36"/>
      <c r="LH79" s="36"/>
      <c r="LI79" s="36"/>
      <c r="LJ79" s="36"/>
      <c r="LK79" s="36"/>
      <c r="LL79" s="36"/>
      <c r="LM79" s="36"/>
      <c r="LN79" s="36"/>
      <c r="LO79" s="36"/>
      <c r="LP79" s="36"/>
      <c r="LQ79" s="36"/>
      <c r="LR79" s="36"/>
      <c r="LS79" s="36"/>
      <c r="LT79" s="36"/>
      <c r="LU79" s="36"/>
      <c r="LV79" s="36"/>
      <c r="LW79" s="36"/>
      <c r="LX79" s="36"/>
      <c r="LY79" s="36"/>
      <c r="LZ79" s="36"/>
      <c r="MA79" s="36"/>
      <c r="MB79" s="36"/>
      <c r="MC79" s="36"/>
      <c r="MD79" s="36"/>
      <c r="ME79" s="36"/>
      <c r="MF79" s="36"/>
      <c r="MG79" s="36"/>
      <c r="MH79" s="36"/>
      <c r="MI79" s="36"/>
      <c r="MJ79" s="36"/>
      <c r="MK79" s="36"/>
      <c r="ML79" s="36"/>
      <c r="MM79" s="36"/>
      <c r="MN79" s="36"/>
      <c r="MO79" s="36"/>
      <c r="MP79" s="36"/>
      <c r="MQ79" s="36"/>
      <c r="MR79" s="36"/>
      <c r="MS79" s="36"/>
      <c r="MT79" s="36"/>
      <c r="MU79" s="36"/>
      <c r="MV79" s="36"/>
      <c r="MW79" s="36"/>
      <c r="MX79" s="36"/>
      <c r="MY79" s="36"/>
    </row>
    <row r="80" spans="1:363">
      <c r="A80" s="36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/>
      <c r="GD80" s="36"/>
      <c r="GE80" s="36"/>
      <c r="GF80" s="36"/>
      <c r="GG80" s="36"/>
      <c r="GH80" s="36"/>
      <c r="GI80" s="36"/>
      <c r="GJ80" s="36"/>
      <c r="GK80" s="36"/>
      <c r="GL80" s="36"/>
      <c r="GM80" s="36"/>
      <c r="GN80" s="36"/>
      <c r="GO80" s="36"/>
      <c r="GP80" s="36"/>
      <c r="GQ80" s="36"/>
      <c r="GR80" s="36"/>
      <c r="GS80" s="36"/>
      <c r="GT80" s="36"/>
      <c r="GU80" s="36"/>
      <c r="GV80" s="36"/>
      <c r="GW80" s="36"/>
      <c r="GX80" s="36"/>
      <c r="GY80" s="36"/>
      <c r="GZ80" s="36"/>
      <c r="HA80" s="36"/>
      <c r="HB80" s="36"/>
      <c r="HC80" s="36"/>
      <c r="HD80" s="36"/>
      <c r="HE80" s="36"/>
      <c r="HF80" s="36"/>
      <c r="HG80" s="36"/>
      <c r="HH80" s="36"/>
      <c r="HI80" s="36"/>
      <c r="HJ80" s="36"/>
      <c r="HK80" s="36"/>
      <c r="HL80" s="36"/>
      <c r="HM80" s="36"/>
      <c r="HN80" s="36"/>
      <c r="HO80" s="36"/>
      <c r="HP80" s="36"/>
      <c r="HQ80" s="36"/>
      <c r="HR80" s="36"/>
      <c r="HS80" s="36"/>
      <c r="HT80" s="36"/>
      <c r="HU80" s="36"/>
      <c r="HV80" s="36"/>
      <c r="HW80" s="36"/>
      <c r="HX80" s="36"/>
      <c r="HY80" s="36"/>
      <c r="HZ80" s="36"/>
      <c r="IA80" s="36"/>
      <c r="IB80" s="36"/>
      <c r="IC80" s="36"/>
      <c r="ID80" s="36"/>
      <c r="IE80" s="36"/>
      <c r="IF80" s="36"/>
      <c r="IG80" s="36"/>
      <c r="IH80" s="36"/>
      <c r="II80" s="36"/>
      <c r="IJ80" s="36"/>
      <c r="IK80" s="36"/>
      <c r="IL80" s="36"/>
      <c r="IM80" s="36"/>
      <c r="IN80" s="36"/>
      <c r="IO80" s="36"/>
      <c r="IP80" s="36"/>
      <c r="IQ80" s="36"/>
      <c r="IR80" s="36"/>
      <c r="IS80" s="36"/>
      <c r="IT80" s="36"/>
      <c r="IU80" s="36"/>
      <c r="IV80" s="36"/>
      <c r="IW80" s="36"/>
      <c r="IX80" s="36"/>
      <c r="IY80" s="36"/>
      <c r="IZ80" s="36"/>
      <c r="JA80" s="36"/>
      <c r="JB80" s="36"/>
      <c r="JC80" s="36"/>
      <c r="JD80" s="36"/>
      <c r="JE80" s="36"/>
      <c r="JF80" s="36"/>
      <c r="JG80" s="36"/>
      <c r="JH80" s="36"/>
      <c r="JI80" s="36"/>
      <c r="JJ80" s="36"/>
      <c r="JK80" s="36"/>
      <c r="JL80" s="36"/>
      <c r="JM80" s="36"/>
      <c r="JN80" s="36"/>
      <c r="JO80" s="36"/>
      <c r="JP80" s="36"/>
      <c r="JQ80" s="36"/>
      <c r="JR80" s="36"/>
      <c r="JS80" s="36"/>
      <c r="JT80" s="36"/>
      <c r="JU80" s="36"/>
      <c r="JV80" s="36"/>
      <c r="JW80" s="36"/>
      <c r="JX80" s="36"/>
      <c r="JY80" s="36"/>
      <c r="JZ80" s="36"/>
      <c r="KA80" s="36"/>
      <c r="KB80" s="36"/>
      <c r="KC80" s="36"/>
      <c r="KD80" s="36"/>
      <c r="KE80" s="36"/>
      <c r="KF80" s="36"/>
      <c r="KG80" s="36"/>
      <c r="KH80" s="36"/>
      <c r="KI80" s="36"/>
      <c r="KJ80" s="36"/>
      <c r="KK80" s="36"/>
      <c r="KL80" s="36"/>
      <c r="KM80" s="36"/>
      <c r="KN80" s="36"/>
      <c r="KO80" s="36"/>
      <c r="KP80" s="36"/>
      <c r="KQ80" s="36"/>
      <c r="KR80" s="36"/>
      <c r="KS80" s="36"/>
      <c r="KT80" s="36"/>
      <c r="KU80" s="36"/>
      <c r="KV80" s="36"/>
      <c r="KW80" s="36"/>
      <c r="KX80" s="36"/>
      <c r="KY80" s="36"/>
      <c r="KZ80" s="36"/>
      <c r="LA80" s="36"/>
      <c r="LB80" s="36"/>
      <c r="LC80" s="36"/>
      <c r="LD80" s="36"/>
      <c r="LE80" s="36"/>
      <c r="LF80" s="36"/>
      <c r="LG80" s="36"/>
      <c r="LH80" s="36"/>
      <c r="LI80" s="36"/>
      <c r="LJ80" s="36"/>
      <c r="LK80" s="36"/>
      <c r="LL80" s="36"/>
      <c r="LM80" s="36"/>
      <c r="LN80" s="36"/>
      <c r="LO80" s="36"/>
      <c r="LP80" s="36"/>
      <c r="LQ80" s="36"/>
      <c r="LR80" s="36"/>
      <c r="LS80" s="36"/>
      <c r="LT80" s="36"/>
      <c r="LU80" s="36"/>
      <c r="LV80" s="36"/>
      <c r="LW80" s="36"/>
      <c r="LX80" s="36"/>
      <c r="LY80" s="36"/>
      <c r="LZ80" s="36"/>
      <c r="MA80" s="36"/>
      <c r="MB80" s="36"/>
      <c r="MC80" s="36"/>
      <c r="MD80" s="36"/>
      <c r="ME80" s="36"/>
      <c r="MF80" s="36"/>
      <c r="MG80" s="36"/>
      <c r="MH80" s="36"/>
      <c r="MI80" s="36"/>
      <c r="MJ80" s="36"/>
      <c r="MK80" s="36"/>
      <c r="ML80" s="36"/>
      <c r="MM80" s="36"/>
      <c r="MN80" s="36"/>
      <c r="MO80" s="36"/>
      <c r="MP80" s="36"/>
      <c r="MQ80" s="36"/>
      <c r="MR80" s="36"/>
      <c r="MS80" s="36"/>
      <c r="MT80" s="36"/>
      <c r="MU80" s="36"/>
      <c r="MV80" s="36"/>
      <c r="MW80" s="36"/>
      <c r="MX80" s="36"/>
      <c r="MY80" s="36"/>
    </row>
    <row r="81" spans="1:363">
      <c r="A81" s="36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6"/>
      <c r="HO81" s="36"/>
      <c r="HP81" s="36"/>
      <c r="HQ81" s="36"/>
      <c r="HR81" s="36"/>
      <c r="HS81" s="36"/>
      <c r="HT81" s="36"/>
      <c r="HU81" s="36"/>
      <c r="HV81" s="36"/>
      <c r="HW81" s="36"/>
      <c r="HX81" s="36"/>
      <c r="HY81" s="36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6"/>
      <c r="IK81" s="36"/>
      <c r="IL81" s="36"/>
      <c r="IM81" s="36"/>
      <c r="IN81" s="36"/>
      <c r="IO81" s="36"/>
      <c r="IP81" s="36"/>
      <c r="IQ81" s="36"/>
      <c r="IR81" s="36"/>
      <c r="IS81" s="36"/>
      <c r="IT81" s="36"/>
      <c r="IU81" s="36"/>
      <c r="IV81" s="36"/>
      <c r="IW81" s="36"/>
      <c r="IX81" s="36"/>
      <c r="IY81" s="36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6"/>
      <c r="KC81" s="36"/>
      <c r="KD81" s="36"/>
      <c r="KE81" s="36"/>
      <c r="KF81" s="36"/>
      <c r="KG81" s="36"/>
      <c r="KH81" s="36"/>
      <c r="KI81" s="36"/>
      <c r="KJ81" s="36"/>
      <c r="KK81" s="36"/>
      <c r="KL81" s="36"/>
      <c r="KM81" s="36"/>
      <c r="KN81" s="36"/>
      <c r="KO81" s="36"/>
      <c r="KP81" s="36"/>
      <c r="KQ81" s="36"/>
      <c r="KR81" s="36"/>
      <c r="KS81" s="36"/>
      <c r="KT81" s="36"/>
      <c r="KU81" s="36"/>
      <c r="KV81" s="36"/>
      <c r="KW81" s="36"/>
      <c r="KX81" s="36"/>
      <c r="KY81" s="36"/>
      <c r="KZ81" s="36"/>
      <c r="LA81" s="36"/>
      <c r="LB81" s="36"/>
      <c r="LC81" s="36"/>
      <c r="LD81" s="36"/>
      <c r="LE81" s="36"/>
      <c r="LF81" s="36"/>
      <c r="LG81" s="36"/>
      <c r="LH81" s="36"/>
      <c r="LI81" s="36"/>
      <c r="LJ81" s="36"/>
      <c r="LK81" s="36"/>
      <c r="LL81" s="36"/>
      <c r="LM81" s="36"/>
      <c r="LN81" s="36"/>
      <c r="LO81" s="36"/>
      <c r="LP81" s="36"/>
      <c r="LQ81" s="36"/>
      <c r="LR81" s="36"/>
      <c r="LS81" s="36"/>
      <c r="LT81" s="36"/>
      <c r="LU81" s="36"/>
      <c r="LV81" s="36"/>
      <c r="LW81" s="36"/>
      <c r="LX81" s="36"/>
      <c r="LY81" s="36"/>
      <c r="LZ81" s="36"/>
      <c r="MA81" s="36"/>
      <c r="MB81" s="36"/>
      <c r="MC81" s="36"/>
      <c r="MD81" s="36"/>
      <c r="ME81" s="36"/>
      <c r="MF81" s="36"/>
      <c r="MG81" s="36"/>
      <c r="MH81" s="36"/>
      <c r="MI81" s="36"/>
      <c r="MJ81" s="36"/>
      <c r="MK81" s="36"/>
      <c r="ML81" s="36"/>
      <c r="MM81" s="36"/>
      <c r="MN81" s="36"/>
      <c r="MO81" s="36"/>
      <c r="MP81" s="36"/>
      <c r="MQ81" s="36"/>
      <c r="MR81" s="36"/>
      <c r="MS81" s="36"/>
      <c r="MT81" s="36"/>
      <c r="MU81" s="36"/>
      <c r="MV81" s="36"/>
      <c r="MW81" s="36"/>
      <c r="MX81" s="36"/>
      <c r="MY81" s="36"/>
    </row>
    <row r="82" spans="1:363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  <c r="FM82" s="36"/>
      <c r="FN82" s="36"/>
      <c r="FO82" s="36"/>
      <c r="FP82" s="36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6"/>
      <c r="GC82" s="36"/>
      <c r="GD82" s="36"/>
      <c r="GE82" s="36"/>
      <c r="GF82" s="36"/>
      <c r="GG82" s="36"/>
      <c r="GH82" s="36"/>
      <c r="GI82" s="36"/>
      <c r="GJ82" s="36"/>
      <c r="GK82" s="36"/>
      <c r="GL82" s="36"/>
      <c r="GM82" s="36"/>
      <c r="GN82" s="36"/>
      <c r="GO82" s="36"/>
      <c r="GP82" s="36"/>
      <c r="GQ82" s="36"/>
      <c r="GR82" s="36"/>
      <c r="GS82" s="36"/>
      <c r="GT82" s="36"/>
      <c r="GU82" s="36"/>
      <c r="GV82" s="36"/>
      <c r="GW82" s="36"/>
      <c r="GX82" s="36"/>
      <c r="GY82" s="36"/>
      <c r="GZ82" s="36"/>
      <c r="HA82" s="36"/>
      <c r="HB82" s="36"/>
      <c r="HC82" s="36"/>
      <c r="HD82" s="36"/>
      <c r="HE82" s="36"/>
      <c r="HF82" s="36"/>
      <c r="HG82" s="36"/>
      <c r="HH82" s="36"/>
      <c r="HI82" s="36"/>
      <c r="HJ82" s="36"/>
      <c r="HK82" s="36"/>
      <c r="HL82" s="36"/>
      <c r="HM82" s="36"/>
      <c r="HN82" s="36"/>
      <c r="HO82" s="36"/>
      <c r="HP82" s="36"/>
      <c r="HQ82" s="36"/>
      <c r="HR82" s="36"/>
      <c r="HS82" s="36"/>
      <c r="HT82" s="36"/>
      <c r="HU82" s="36"/>
      <c r="HV82" s="36"/>
      <c r="HW82" s="36"/>
      <c r="HX82" s="36"/>
      <c r="HY82" s="36"/>
      <c r="HZ82" s="36"/>
      <c r="IA82" s="36"/>
      <c r="IB82" s="36"/>
      <c r="IC82" s="36"/>
      <c r="ID82" s="36"/>
      <c r="IE82" s="36"/>
      <c r="IF82" s="36"/>
      <c r="IG82" s="36"/>
      <c r="IH82" s="36"/>
      <c r="II82" s="36"/>
      <c r="IJ82" s="36"/>
      <c r="IK82" s="36"/>
      <c r="IL82" s="36"/>
      <c r="IM82" s="36"/>
      <c r="IN82" s="36"/>
      <c r="IO82" s="36"/>
      <c r="IP82" s="36"/>
      <c r="IQ82" s="36"/>
      <c r="IR82" s="36"/>
      <c r="IS82" s="36"/>
      <c r="IT82" s="36"/>
      <c r="IU82" s="36"/>
      <c r="IV82" s="36"/>
      <c r="IW82" s="36"/>
      <c r="IX82" s="36"/>
      <c r="IY82" s="36"/>
      <c r="IZ82" s="36"/>
      <c r="JA82" s="36"/>
      <c r="JB82" s="36"/>
      <c r="JC82" s="36"/>
      <c r="JD82" s="36"/>
      <c r="JE82" s="36"/>
      <c r="JF82" s="36"/>
      <c r="JG82" s="36"/>
      <c r="JH82" s="36"/>
      <c r="JI82" s="36"/>
      <c r="JJ82" s="36"/>
      <c r="JK82" s="36"/>
      <c r="JL82" s="36"/>
      <c r="JM82" s="36"/>
      <c r="JN82" s="36"/>
      <c r="JO82" s="36"/>
      <c r="JP82" s="36"/>
      <c r="JQ82" s="36"/>
      <c r="JR82" s="36"/>
      <c r="JS82" s="36"/>
      <c r="JT82" s="36"/>
      <c r="JU82" s="36"/>
      <c r="JV82" s="36"/>
      <c r="JW82" s="36"/>
      <c r="JX82" s="36"/>
      <c r="JY82" s="36"/>
      <c r="JZ82" s="36"/>
      <c r="KA82" s="36"/>
      <c r="KB82" s="36"/>
      <c r="KC82" s="36"/>
      <c r="KD82" s="36"/>
      <c r="KE82" s="36"/>
      <c r="KF82" s="36"/>
      <c r="KG82" s="36"/>
      <c r="KH82" s="36"/>
      <c r="KI82" s="36"/>
      <c r="KJ82" s="36"/>
      <c r="KK82" s="36"/>
      <c r="KL82" s="36"/>
      <c r="KM82" s="36"/>
      <c r="KN82" s="36"/>
      <c r="KO82" s="36"/>
      <c r="KP82" s="36"/>
      <c r="KQ82" s="36"/>
      <c r="KR82" s="36"/>
      <c r="KS82" s="36"/>
      <c r="KT82" s="36"/>
      <c r="KU82" s="36"/>
      <c r="KV82" s="36"/>
      <c r="KW82" s="36"/>
      <c r="KX82" s="36"/>
      <c r="KY82" s="36"/>
      <c r="KZ82" s="36"/>
      <c r="LA82" s="36"/>
      <c r="LB82" s="36"/>
      <c r="LC82" s="36"/>
      <c r="LD82" s="36"/>
      <c r="LE82" s="36"/>
      <c r="LF82" s="36"/>
      <c r="LG82" s="36"/>
      <c r="LH82" s="36"/>
      <c r="LI82" s="36"/>
      <c r="LJ82" s="36"/>
      <c r="LK82" s="36"/>
      <c r="LL82" s="36"/>
      <c r="LM82" s="36"/>
      <c r="LN82" s="36"/>
      <c r="LO82" s="36"/>
      <c r="LP82" s="36"/>
      <c r="LQ82" s="36"/>
      <c r="LR82" s="36"/>
      <c r="LS82" s="36"/>
      <c r="LT82" s="36"/>
      <c r="LU82" s="36"/>
      <c r="LV82" s="36"/>
      <c r="LW82" s="36"/>
      <c r="LX82" s="36"/>
      <c r="LY82" s="36"/>
      <c r="LZ82" s="36"/>
      <c r="MA82" s="36"/>
      <c r="MB82" s="36"/>
      <c r="MC82" s="36"/>
      <c r="MD82" s="36"/>
      <c r="ME82" s="36"/>
      <c r="MF82" s="36"/>
      <c r="MG82" s="36"/>
      <c r="MH82" s="36"/>
      <c r="MI82" s="36"/>
      <c r="MJ82" s="36"/>
      <c r="MK82" s="36"/>
      <c r="ML82" s="36"/>
      <c r="MM82" s="36"/>
      <c r="MN82" s="36"/>
      <c r="MO82" s="36"/>
      <c r="MP82" s="36"/>
      <c r="MQ82" s="36"/>
      <c r="MR82" s="36"/>
      <c r="MS82" s="36"/>
      <c r="MT82" s="36"/>
      <c r="MU82" s="36"/>
      <c r="MV82" s="36"/>
      <c r="MW82" s="36"/>
      <c r="MX82" s="36"/>
      <c r="MY82" s="36"/>
    </row>
    <row r="83" spans="1:363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  <c r="FM83" s="36"/>
      <c r="FN83" s="36"/>
      <c r="FO83" s="36"/>
      <c r="FP83" s="36"/>
      <c r="FQ83" s="36"/>
      <c r="FR83" s="36"/>
      <c r="FS83" s="36"/>
      <c r="FT83" s="36"/>
      <c r="FU83" s="36"/>
      <c r="FV83" s="36"/>
      <c r="FW83" s="36"/>
      <c r="FX83" s="36"/>
      <c r="FY83" s="36"/>
      <c r="FZ83" s="36"/>
      <c r="GA83" s="36"/>
      <c r="GB83" s="36"/>
      <c r="GC83" s="36"/>
      <c r="GD83" s="36"/>
      <c r="GE83" s="36"/>
      <c r="GF83" s="36"/>
      <c r="GG83" s="36"/>
      <c r="GH83" s="36"/>
      <c r="GI83" s="36"/>
      <c r="GJ83" s="36"/>
      <c r="GK83" s="36"/>
      <c r="GL83" s="36"/>
      <c r="GM83" s="36"/>
      <c r="GN83" s="36"/>
      <c r="GO83" s="36"/>
      <c r="GP83" s="36"/>
      <c r="GQ83" s="36"/>
      <c r="GR83" s="36"/>
      <c r="GS83" s="36"/>
      <c r="GT83" s="36"/>
      <c r="GU83" s="36"/>
      <c r="GV83" s="36"/>
      <c r="GW83" s="36"/>
      <c r="GX83" s="36"/>
      <c r="GY83" s="36"/>
      <c r="GZ83" s="36"/>
      <c r="HA83" s="36"/>
      <c r="HB83" s="36"/>
      <c r="HC83" s="36"/>
      <c r="HD83" s="36"/>
      <c r="HE83" s="36"/>
      <c r="HF83" s="36"/>
      <c r="HG83" s="36"/>
      <c r="HH83" s="36"/>
      <c r="HI83" s="36"/>
      <c r="HJ83" s="36"/>
      <c r="HK83" s="36"/>
      <c r="HL83" s="36"/>
      <c r="HM83" s="36"/>
      <c r="HN83" s="36"/>
      <c r="HO83" s="36"/>
      <c r="HP83" s="36"/>
      <c r="HQ83" s="36"/>
      <c r="HR83" s="36"/>
      <c r="HS83" s="36"/>
      <c r="HT83" s="36"/>
      <c r="HU83" s="36"/>
      <c r="HV83" s="36"/>
      <c r="HW83" s="36"/>
      <c r="HX83" s="36"/>
      <c r="HY83" s="36"/>
      <c r="HZ83" s="36"/>
      <c r="IA83" s="36"/>
      <c r="IB83" s="36"/>
      <c r="IC83" s="36"/>
      <c r="ID83" s="36"/>
      <c r="IE83" s="36"/>
      <c r="IF83" s="36"/>
      <c r="IG83" s="36"/>
      <c r="IH83" s="36"/>
      <c r="II83" s="36"/>
      <c r="IJ83" s="36"/>
      <c r="IK83" s="36"/>
      <c r="IL83" s="36"/>
      <c r="IM83" s="36"/>
      <c r="IN83" s="36"/>
      <c r="IO83" s="36"/>
      <c r="IP83" s="36"/>
      <c r="IQ83" s="36"/>
      <c r="IR83" s="36"/>
      <c r="IS83" s="36"/>
      <c r="IT83" s="36"/>
      <c r="IU83" s="36"/>
      <c r="IV83" s="36"/>
      <c r="IW83" s="36"/>
      <c r="IX83" s="36"/>
      <c r="IY83" s="36"/>
      <c r="IZ83" s="36"/>
      <c r="JA83" s="36"/>
      <c r="JB83" s="36"/>
      <c r="JC83" s="36"/>
      <c r="JD83" s="36"/>
      <c r="JE83" s="36"/>
      <c r="JF83" s="36"/>
      <c r="JG83" s="36"/>
      <c r="JH83" s="36"/>
      <c r="JI83" s="36"/>
      <c r="JJ83" s="36"/>
      <c r="JK83" s="36"/>
      <c r="JL83" s="36"/>
      <c r="JM83" s="36"/>
      <c r="JN83" s="36"/>
      <c r="JO83" s="36"/>
      <c r="JP83" s="36"/>
      <c r="JQ83" s="36"/>
      <c r="JR83" s="36"/>
      <c r="JS83" s="36"/>
      <c r="JT83" s="36"/>
      <c r="JU83" s="36"/>
      <c r="JV83" s="36"/>
      <c r="JW83" s="36"/>
      <c r="JX83" s="36"/>
      <c r="JY83" s="36"/>
      <c r="JZ83" s="36"/>
      <c r="KA83" s="36"/>
      <c r="KB83" s="36"/>
      <c r="KC83" s="36"/>
      <c r="KD83" s="36"/>
      <c r="KE83" s="36"/>
      <c r="KF83" s="36"/>
      <c r="KG83" s="36"/>
      <c r="KH83" s="36"/>
      <c r="KI83" s="36"/>
      <c r="KJ83" s="36"/>
      <c r="KK83" s="36"/>
      <c r="KL83" s="36"/>
      <c r="KM83" s="36"/>
      <c r="KN83" s="36"/>
      <c r="KO83" s="36"/>
      <c r="KP83" s="36"/>
      <c r="KQ83" s="36"/>
      <c r="KR83" s="36"/>
      <c r="KS83" s="36"/>
      <c r="KT83" s="36"/>
      <c r="KU83" s="36"/>
      <c r="KV83" s="36"/>
      <c r="KW83" s="36"/>
      <c r="KX83" s="36"/>
      <c r="KY83" s="36"/>
      <c r="KZ83" s="36"/>
      <c r="LA83" s="36"/>
      <c r="LB83" s="36"/>
      <c r="LC83" s="36"/>
      <c r="LD83" s="36"/>
      <c r="LE83" s="36"/>
      <c r="LF83" s="36"/>
      <c r="LG83" s="36"/>
      <c r="LH83" s="36"/>
      <c r="LI83" s="36"/>
      <c r="LJ83" s="36"/>
      <c r="LK83" s="36"/>
      <c r="LL83" s="36"/>
      <c r="LM83" s="36"/>
      <c r="LN83" s="36"/>
      <c r="LO83" s="36"/>
      <c r="LP83" s="36"/>
      <c r="LQ83" s="36"/>
      <c r="LR83" s="36"/>
      <c r="LS83" s="36"/>
      <c r="LT83" s="36"/>
      <c r="LU83" s="36"/>
      <c r="LV83" s="36"/>
      <c r="LW83" s="36"/>
      <c r="LX83" s="36"/>
      <c r="LY83" s="36"/>
      <c r="LZ83" s="36"/>
      <c r="MA83" s="36"/>
      <c r="MB83" s="36"/>
      <c r="MC83" s="36"/>
      <c r="MD83" s="36"/>
      <c r="ME83" s="36"/>
      <c r="MF83" s="36"/>
      <c r="MG83" s="36"/>
      <c r="MH83" s="36"/>
      <c r="MI83" s="36"/>
      <c r="MJ83" s="36"/>
      <c r="MK83" s="36"/>
      <c r="ML83" s="36"/>
      <c r="MM83" s="36"/>
      <c r="MN83" s="36"/>
      <c r="MO83" s="36"/>
      <c r="MP83" s="36"/>
      <c r="MQ83" s="36"/>
      <c r="MR83" s="36"/>
      <c r="MS83" s="36"/>
      <c r="MT83" s="36"/>
      <c r="MU83" s="36"/>
      <c r="MV83" s="36"/>
      <c r="MW83" s="36"/>
      <c r="MX83" s="36"/>
      <c r="MY83" s="36"/>
    </row>
    <row r="84" spans="1:363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  <c r="FM84" s="36"/>
      <c r="FN84" s="36"/>
      <c r="FO84" s="36"/>
      <c r="FP84" s="36"/>
      <c r="FQ84" s="36"/>
      <c r="FR84" s="36"/>
      <c r="FS84" s="36"/>
      <c r="FT84" s="36"/>
      <c r="FU84" s="36"/>
      <c r="FV84" s="36"/>
      <c r="FW84" s="36"/>
      <c r="FX84" s="36"/>
      <c r="FY84" s="36"/>
      <c r="FZ84" s="36"/>
      <c r="GA84" s="36"/>
      <c r="GB84" s="36"/>
      <c r="GC84" s="36"/>
      <c r="GD84" s="36"/>
      <c r="GE84" s="36"/>
      <c r="GF84" s="36"/>
      <c r="GG84" s="36"/>
      <c r="GH84" s="36"/>
      <c r="GI84" s="36"/>
      <c r="GJ84" s="36"/>
      <c r="GK84" s="36"/>
      <c r="GL84" s="36"/>
      <c r="GM84" s="36"/>
      <c r="GN84" s="36"/>
      <c r="GO84" s="36"/>
      <c r="GP84" s="36"/>
      <c r="GQ84" s="36"/>
      <c r="GR84" s="36"/>
      <c r="GS84" s="36"/>
      <c r="GT84" s="36"/>
      <c r="GU84" s="36"/>
      <c r="GV84" s="36"/>
      <c r="GW84" s="36"/>
      <c r="GX84" s="36"/>
      <c r="GY84" s="36"/>
      <c r="GZ84" s="36"/>
      <c r="HA84" s="36"/>
      <c r="HB84" s="36"/>
      <c r="HC84" s="36"/>
      <c r="HD84" s="36"/>
      <c r="HE84" s="36"/>
      <c r="HF84" s="36"/>
      <c r="HG84" s="36"/>
      <c r="HH84" s="36"/>
      <c r="HI84" s="36"/>
      <c r="HJ84" s="36"/>
      <c r="HK84" s="36"/>
      <c r="HL84" s="36"/>
      <c r="HM84" s="36"/>
      <c r="HN84" s="36"/>
      <c r="HO84" s="36"/>
      <c r="HP84" s="36"/>
      <c r="HQ84" s="36"/>
      <c r="HR84" s="36"/>
      <c r="HS84" s="36"/>
      <c r="HT84" s="36"/>
      <c r="HU84" s="36"/>
      <c r="HV84" s="36"/>
      <c r="HW84" s="36"/>
      <c r="HX84" s="36"/>
      <c r="HY84" s="36"/>
      <c r="HZ84" s="36"/>
      <c r="IA84" s="36"/>
      <c r="IB84" s="36"/>
      <c r="IC84" s="36"/>
      <c r="ID84" s="36"/>
      <c r="IE84" s="36"/>
      <c r="IF84" s="36"/>
      <c r="IG84" s="36"/>
      <c r="IH84" s="36"/>
      <c r="II84" s="36"/>
      <c r="IJ84" s="36"/>
      <c r="IK84" s="36"/>
      <c r="IL84" s="36"/>
      <c r="IM84" s="36"/>
      <c r="IN84" s="36"/>
      <c r="IO84" s="36"/>
      <c r="IP84" s="36"/>
      <c r="IQ84" s="36"/>
      <c r="IR84" s="36"/>
      <c r="IS84" s="36"/>
      <c r="IT84" s="36"/>
      <c r="IU84" s="36"/>
      <c r="IV84" s="36"/>
      <c r="IW84" s="36"/>
      <c r="IX84" s="36"/>
      <c r="IY84" s="36"/>
      <c r="IZ84" s="36"/>
      <c r="JA84" s="36"/>
      <c r="JB84" s="36"/>
      <c r="JC84" s="36"/>
      <c r="JD84" s="36"/>
      <c r="JE84" s="36"/>
      <c r="JF84" s="36"/>
      <c r="JG84" s="36"/>
      <c r="JH84" s="36"/>
      <c r="JI84" s="36"/>
      <c r="JJ84" s="36"/>
      <c r="JK84" s="36"/>
      <c r="JL84" s="36"/>
      <c r="JM84" s="36"/>
      <c r="JN84" s="36"/>
      <c r="JO84" s="36"/>
      <c r="JP84" s="36"/>
      <c r="JQ84" s="36"/>
      <c r="JR84" s="36"/>
      <c r="JS84" s="36"/>
      <c r="JT84" s="36"/>
      <c r="JU84" s="36"/>
      <c r="JV84" s="36"/>
      <c r="JW84" s="36"/>
      <c r="JX84" s="36"/>
      <c r="JY84" s="36"/>
      <c r="JZ84" s="36"/>
      <c r="KA84" s="36"/>
      <c r="KB84" s="36"/>
      <c r="KC84" s="36"/>
      <c r="KD84" s="36"/>
      <c r="KE84" s="36"/>
      <c r="KF84" s="36"/>
      <c r="KG84" s="36"/>
      <c r="KH84" s="36"/>
      <c r="KI84" s="36"/>
      <c r="KJ84" s="36"/>
      <c r="KK84" s="36"/>
      <c r="KL84" s="36"/>
      <c r="KM84" s="36"/>
      <c r="KN84" s="36"/>
      <c r="KO84" s="36"/>
      <c r="KP84" s="36"/>
      <c r="KQ84" s="36"/>
      <c r="KR84" s="36"/>
      <c r="KS84" s="36"/>
      <c r="KT84" s="36"/>
      <c r="KU84" s="36"/>
      <c r="KV84" s="36"/>
      <c r="KW84" s="36"/>
      <c r="KX84" s="36"/>
      <c r="KY84" s="36"/>
      <c r="KZ84" s="36"/>
      <c r="LA84" s="36"/>
      <c r="LB84" s="36"/>
      <c r="LC84" s="36"/>
      <c r="LD84" s="36"/>
      <c r="LE84" s="36"/>
      <c r="LF84" s="36"/>
      <c r="LG84" s="36"/>
      <c r="LH84" s="36"/>
      <c r="LI84" s="36"/>
      <c r="LJ84" s="36"/>
      <c r="LK84" s="36"/>
      <c r="LL84" s="36"/>
      <c r="LM84" s="36"/>
      <c r="LN84" s="36"/>
      <c r="LO84" s="36"/>
      <c r="LP84" s="36"/>
      <c r="LQ84" s="36"/>
      <c r="LR84" s="36"/>
      <c r="LS84" s="36"/>
      <c r="LT84" s="36"/>
      <c r="LU84" s="36"/>
      <c r="LV84" s="36"/>
      <c r="LW84" s="36"/>
      <c r="LX84" s="36"/>
      <c r="LY84" s="36"/>
      <c r="LZ84" s="36"/>
      <c r="MA84" s="36"/>
      <c r="MB84" s="36"/>
      <c r="MC84" s="36"/>
      <c r="MD84" s="36"/>
      <c r="ME84" s="36"/>
      <c r="MF84" s="36"/>
      <c r="MG84" s="36"/>
      <c r="MH84" s="36"/>
      <c r="MI84" s="36"/>
      <c r="MJ84" s="36"/>
      <c r="MK84" s="36"/>
      <c r="ML84" s="36"/>
      <c r="MM84" s="36"/>
      <c r="MN84" s="36"/>
      <c r="MO84" s="36"/>
      <c r="MP84" s="36"/>
      <c r="MQ84" s="36"/>
      <c r="MR84" s="36"/>
      <c r="MS84" s="36"/>
      <c r="MT84" s="36"/>
      <c r="MU84" s="36"/>
      <c r="MV84" s="36"/>
      <c r="MW84" s="36"/>
      <c r="MX84" s="36"/>
      <c r="MY84" s="36"/>
    </row>
  </sheetData>
  <mergeCells count="5">
    <mergeCell ref="A1:R1"/>
    <mergeCell ref="A26:R26"/>
    <mergeCell ref="A43:R43"/>
    <mergeCell ref="A55:R55"/>
    <mergeCell ref="A70:R70"/>
  </mergeCells>
  <phoneticPr fontId="38" type="noConversion"/>
  <pageMargins left="0.7" right="0.7" top="0.75" bottom="0.75" header="0.3" footer="0.3"/>
  <pageSetup paperSize="9" orientation="landscape"/>
  <headerFooter>
    <oddHeader>&amp;C&amp;F</oddHeader>
    <oddFooter>&amp;L负责人：于光军&amp;C制作人: 李健华 &amp;D&amp;R 第 &amp;P 页</oddFooter>
  </headerFooter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0000"/>
  </sheetPr>
  <dimension ref="A1:ER65536"/>
  <sheetViews>
    <sheetView topLeftCell="A30" workbookViewId="0">
      <selection activeCell="A26" sqref="A26:H26"/>
    </sheetView>
  </sheetViews>
  <sheetFormatPr defaultColWidth="9" defaultRowHeight="15.6"/>
  <cols>
    <col min="1" max="1" width="12.8984375" style="2" customWidth="1"/>
    <col min="2" max="4" width="9" style="2"/>
    <col min="5" max="5" width="5.8984375" style="2" customWidth="1"/>
    <col min="6" max="6" width="9" style="2"/>
    <col min="7" max="7" width="6.5" style="2" customWidth="1"/>
    <col min="8" max="8" width="15.09765625" style="2" customWidth="1"/>
    <col min="9" max="16384" width="9" style="2"/>
  </cols>
  <sheetData>
    <row r="1" spans="1:8" ht="1.5" customHeight="1">
      <c r="A1" s="610" t="s">
        <v>891</v>
      </c>
      <c r="B1" s="610"/>
      <c r="C1" s="610"/>
      <c r="D1" s="610"/>
      <c r="E1" s="610"/>
      <c r="F1" s="610"/>
      <c r="G1" s="610"/>
      <c r="H1" s="610"/>
    </row>
    <row r="2" spans="1:8" hidden="1">
      <c r="A2" s="3" t="s">
        <v>12</v>
      </c>
      <c r="B2" s="3" t="s">
        <v>18</v>
      </c>
      <c r="C2" s="3" t="s">
        <v>19</v>
      </c>
      <c r="D2" s="3" t="s">
        <v>20</v>
      </c>
      <c r="E2" s="3" t="s">
        <v>21</v>
      </c>
      <c r="F2" s="3" t="s">
        <v>15</v>
      </c>
      <c r="G2" s="4" t="s">
        <v>144</v>
      </c>
      <c r="H2" s="5" t="s">
        <v>22</v>
      </c>
    </row>
    <row r="3" spans="1:8" hidden="1">
      <c r="A3" s="3" t="s">
        <v>892</v>
      </c>
      <c r="B3" s="3">
        <v>11437</v>
      </c>
      <c r="C3" s="3">
        <v>13520</v>
      </c>
      <c r="D3" s="3">
        <f>C3-B3</f>
        <v>2083</v>
      </c>
      <c r="E3" s="3">
        <v>500</v>
      </c>
      <c r="F3" s="3">
        <f>E3*D3</f>
        <v>1041500</v>
      </c>
      <c r="G3" s="4">
        <v>1.03</v>
      </c>
      <c r="H3" s="5">
        <f>G3*F3</f>
        <v>1072745</v>
      </c>
    </row>
    <row r="4" spans="1:8" hidden="1">
      <c r="A4" s="3" t="s">
        <v>893</v>
      </c>
      <c r="B4" s="3">
        <v>7798</v>
      </c>
      <c r="C4" s="3">
        <v>9001</v>
      </c>
      <c r="D4" s="3">
        <f>C4-B4</f>
        <v>1203</v>
      </c>
      <c r="E4" s="3">
        <v>500</v>
      </c>
      <c r="F4" s="3">
        <f>E4*D4</f>
        <v>601500</v>
      </c>
      <c r="G4" s="4">
        <v>1.03</v>
      </c>
      <c r="H4" s="5">
        <f>G4*F4</f>
        <v>619545</v>
      </c>
    </row>
    <row r="5" spans="1:8" hidden="1">
      <c r="A5" s="3" t="s">
        <v>894</v>
      </c>
      <c r="B5" s="3"/>
      <c r="C5" s="3"/>
      <c r="D5" s="3"/>
      <c r="E5" s="3"/>
      <c r="F5" s="3">
        <f>SUM(F3:F4)</f>
        <v>1643000</v>
      </c>
      <c r="G5" s="4">
        <v>1.03</v>
      </c>
      <c r="H5" s="5">
        <f>G5*F5</f>
        <v>1692290</v>
      </c>
    </row>
    <row r="6" spans="1:8" hidden="1">
      <c r="A6" s="3"/>
      <c r="B6" s="3"/>
      <c r="C6" s="3"/>
      <c r="D6" s="3"/>
      <c r="E6" s="3"/>
      <c r="F6" s="3"/>
      <c r="G6" s="4"/>
      <c r="H6" s="5"/>
    </row>
    <row r="7" spans="1:8" hidden="1">
      <c r="A7" s="3" t="s">
        <v>892</v>
      </c>
      <c r="B7" s="3">
        <v>13520</v>
      </c>
      <c r="C7" s="3">
        <v>15397</v>
      </c>
      <c r="D7" s="3">
        <f>C7-B7</f>
        <v>1877</v>
      </c>
      <c r="E7" s="3">
        <v>500</v>
      </c>
      <c r="F7" s="3">
        <f>E7*D7</f>
        <v>938500</v>
      </c>
      <c r="G7" s="4">
        <v>1.03</v>
      </c>
      <c r="H7" s="5">
        <f t="shared" ref="H7:H17" si="0">G7*F7</f>
        <v>966655</v>
      </c>
    </row>
    <row r="8" spans="1:8" hidden="1">
      <c r="A8" s="3" t="s">
        <v>893</v>
      </c>
      <c r="B8" s="3">
        <v>9001</v>
      </c>
      <c r="C8" s="3">
        <v>10737</v>
      </c>
      <c r="D8" s="3">
        <f>C8-B8</f>
        <v>1736</v>
      </c>
      <c r="E8" s="3">
        <v>500</v>
      </c>
      <c r="F8" s="3">
        <f>E8*D8</f>
        <v>868000</v>
      </c>
      <c r="G8" s="4">
        <v>1.03</v>
      </c>
      <c r="H8" s="5">
        <f t="shared" si="0"/>
        <v>894040</v>
      </c>
    </row>
    <row r="9" spans="1:8" hidden="1">
      <c r="A9" s="3" t="s">
        <v>895</v>
      </c>
      <c r="B9" s="3"/>
      <c r="C9" s="3"/>
      <c r="D9" s="3"/>
      <c r="E9" s="3"/>
      <c r="F9" s="3">
        <f>SUM(F7:F8)</f>
        <v>1806500</v>
      </c>
      <c r="G9" s="4">
        <v>1.03</v>
      </c>
      <c r="H9" s="5">
        <f t="shared" si="0"/>
        <v>1860695</v>
      </c>
    </row>
    <row r="10" spans="1:8" ht="17.399999999999999" hidden="1">
      <c r="A10" s="610" t="s">
        <v>896</v>
      </c>
      <c r="B10" s="610"/>
      <c r="C10" s="610"/>
      <c r="D10" s="610"/>
      <c r="E10" s="610"/>
      <c r="F10" s="610"/>
      <c r="G10" s="610"/>
      <c r="H10" s="610"/>
    </row>
    <row r="11" spans="1:8" hidden="1">
      <c r="A11" s="3"/>
      <c r="B11" s="3"/>
      <c r="C11" s="3"/>
      <c r="D11" s="3"/>
      <c r="E11" s="3"/>
      <c r="F11" s="3"/>
      <c r="G11" s="4"/>
      <c r="H11" s="5"/>
    </row>
    <row r="12" spans="1:8" hidden="1">
      <c r="A12" s="3" t="s">
        <v>897</v>
      </c>
      <c r="B12" s="3">
        <v>314433</v>
      </c>
      <c r="C12" s="3">
        <v>356989</v>
      </c>
      <c r="D12" s="3">
        <f t="shared" ref="D12:D17" si="1">C12-B12</f>
        <v>42556</v>
      </c>
      <c r="E12" s="3">
        <v>1</v>
      </c>
      <c r="F12" s="3">
        <f t="shared" ref="F12:F17" si="2">E12*D12</f>
        <v>42556</v>
      </c>
      <c r="G12" s="4">
        <v>1.03</v>
      </c>
      <c r="H12" s="5">
        <f>G12*F12</f>
        <v>43832.68</v>
      </c>
    </row>
    <row r="13" spans="1:8" hidden="1">
      <c r="A13" s="3" t="s">
        <v>898</v>
      </c>
      <c r="B13" s="3">
        <v>1043</v>
      </c>
      <c r="C13" s="3">
        <v>1055</v>
      </c>
      <c r="D13" s="3">
        <f t="shared" si="1"/>
        <v>12</v>
      </c>
      <c r="E13" s="3">
        <v>400</v>
      </c>
      <c r="F13" s="3">
        <f t="shared" si="2"/>
        <v>4800</v>
      </c>
      <c r="G13" s="4">
        <v>1.03</v>
      </c>
      <c r="H13" s="5">
        <f t="shared" si="0"/>
        <v>4944</v>
      </c>
    </row>
    <row r="14" spans="1:8" hidden="1">
      <c r="A14" s="3" t="s">
        <v>899</v>
      </c>
      <c r="B14" s="3">
        <v>408287</v>
      </c>
      <c r="C14" s="3">
        <v>534690</v>
      </c>
      <c r="D14" s="3">
        <f t="shared" si="1"/>
        <v>126403</v>
      </c>
      <c r="E14" s="3">
        <v>1</v>
      </c>
      <c r="F14" s="3">
        <f t="shared" si="2"/>
        <v>126403</v>
      </c>
      <c r="G14" s="4">
        <v>1.03</v>
      </c>
      <c r="H14" s="5">
        <f t="shared" si="0"/>
        <v>130195.09</v>
      </c>
    </row>
    <row r="15" spans="1:8" hidden="1">
      <c r="A15" s="3" t="s">
        <v>900</v>
      </c>
      <c r="B15" s="3">
        <v>1076919</v>
      </c>
      <c r="C15" s="3">
        <v>1111657</v>
      </c>
      <c r="D15" s="3">
        <f t="shared" si="1"/>
        <v>34738</v>
      </c>
      <c r="E15" s="3">
        <v>1</v>
      </c>
      <c r="F15" s="3">
        <f t="shared" si="2"/>
        <v>34738</v>
      </c>
      <c r="G15" s="4">
        <v>1.03</v>
      </c>
      <c r="H15" s="5">
        <f t="shared" si="0"/>
        <v>35780.14</v>
      </c>
    </row>
    <row r="16" spans="1:8" hidden="1">
      <c r="A16" s="3" t="s">
        <v>901</v>
      </c>
      <c r="B16" s="3">
        <v>917189</v>
      </c>
      <c r="C16" s="3">
        <v>1131196</v>
      </c>
      <c r="D16" s="3">
        <f t="shared" si="1"/>
        <v>214007</v>
      </c>
      <c r="E16" s="3">
        <v>1</v>
      </c>
      <c r="F16" s="3">
        <f t="shared" si="2"/>
        <v>214007</v>
      </c>
      <c r="G16" s="4">
        <v>1.03</v>
      </c>
      <c r="H16" s="5">
        <f t="shared" si="0"/>
        <v>220427.21</v>
      </c>
    </row>
    <row r="17" spans="1:8" hidden="1">
      <c r="A17" s="3" t="s">
        <v>902</v>
      </c>
      <c r="B17" s="3">
        <v>747528</v>
      </c>
      <c r="C17" s="3">
        <v>863512</v>
      </c>
      <c r="D17" s="3">
        <f t="shared" si="1"/>
        <v>115984</v>
      </c>
      <c r="E17" s="3">
        <v>1</v>
      </c>
      <c r="F17" s="3">
        <f t="shared" si="2"/>
        <v>115984</v>
      </c>
      <c r="G17" s="4">
        <v>1.03</v>
      </c>
      <c r="H17" s="5">
        <f t="shared" si="0"/>
        <v>119463.52</v>
      </c>
    </row>
    <row r="18" spans="1:8" hidden="1">
      <c r="A18" s="3" t="s">
        <v>903</v>
      </c>
      <c r="B18" s="3"/>
      <c r="C18" s="3"/>
      <c r="D18" s="3"/>
      <c r="E18" s="3"/>
      <c r="F18" s="3">
        <f>SUM(F12:F17)</f>
        <v>538488</v>
      </c>
      <c r="G18" s="4">
        <v>1.03</v>
      </c>
      <c r="H18" s="5">
        <f>SUM(H12:H17)</f>
        <v>554642.64</v>
      </c>
    </row>
    <row r="19" spans="1:8" hidden="1">
      <c r="A19" s="3"/>
      <c r="B19" s="3"/>
      <c r="C19" s="3"/>
      <c r="D19" s="3"/>
      <c r="E19" s="3"/>
      <c r="F19" s="3"/>
      <c r="G19" s="4"/>
      <c r="H19" s="5"/>
    </row>
    <row r="20" spans="1:8" hidden="1">
      <c r="A20" s="3" t="s">
        <v>904</v>
      </c>
      <c r="B20" s="3">
        <v>19934</v>
      </c>
      <c r="C20" s="3">
        <v>20096</v>
      </c>
      <c r="D20" s="3">
        <f>C20-B20</f>
        <v>162</v>
      </c>
      <c r="E20" s="3">
        <v>1</v>
      </c>
      <c r="F20" s="3">
        <f>E20*D20</f>
        <v>162</v>
      </c>
      <c r="G20" s="4">
        <v>9.5</v>
      </c>
      <c r="H20" s="5">
        <f>G20*F20</f>
        <v>1539</v>
      </c>
    </row>
    <row r="21" spans="1:8" hidden="1">
      <c r="A21" s="3" t="s">
        <v>905</v>
      </c>
      <c r="B21" s="3">
        <v>15341</v>
      </c>
      <c r="C21" s="3">
        <v>15735</v>
      </c>
      <c r="D21" s="3">
        <f>C21-B21</f>
        <v>394</v>
      </c>
      <c r="E21" s="3">
        <v>1</v>
      </c>
      <c r="F21" s="3">
        <f>E21*D21</f>
        <v>394</v>
      </c>
      <c r="G21" s="4">
        <v>9.5</v>
      </c>
      <c r="H21" s="5">
        <f>G21*F21</f>
        <v>3743</v>
      </c>
    </row>
    <row r="22" spans="1:8" hidden="1">
      <c r="A22" s="3" t="s">
        <v>11</v>
      </c>
      <c r="B22" s="3"/>
      <c r="C22" s="3"/>
      <c r="D22" s="3"/>
      <c r="E22" s="3"/>
      <c r="F22" s="3">
        <f>SUM(F20:F21)</f>
        <v>556</v>
      </c>
      <c r="G22" s="4">
        <v>9.5</v>
      </c>
      <c r="H22" s="5">
        <f>G22*F22</f>
        <v>5282</v>
      </c>
    </row>
    <row r="23" spans="1:8" hidden="1">
      <c r="A23" s="6" t="s">
        <v>906</v>
      </c>
    </row>
    <row r="24" spans="1:8" hidden="1">
      <c r="A24" s="7" t="s">
        <v>907</v>
      </c>
      <c r="H24" s="8">
        <f>H18+H22</f>
        <v>559924.64</v>
      </c>
    </row>
    <row r="25" spans="1:8" hidden="1"/>
    <row r="26" spans="1:8" ht="17.399999999999999">
      <c r="A26" s="610" t="s">
        <v>908</v>
      </c>
      <c r="B26" s="610"/>
      <c r="C26" s="610"/>
      <c r="D26" s="610"/>
      <c r="E26" s="610"/>
      <c r="F26" s="610"/>
      <c r="G26" s="610"/>
      <c r="H26" s="610"/>
    </row>
    <row r="27" spans="1:8">
      <c r="A27" s="3"/>
      <c r="B27" s="3"/>
      <c r="C27" s="3"/>
      <c r="D27" s="3"/>
      <c r="E27" s="3"/>
      <c r="F27" s="3"/>
      <c r="G27" s="4"/>
      <c r="H27" s="5"/>
    </row>
    <row r="28" spans="1:8" s="1" customFormat="1">
      <c r="A28" s="9" t="s">
        <v>897</v>
      </c>
      <c r="B28" s="9">
        <v>1580291</v>
      </c>
      <c r="C28" s="9">
        <v>2024269</v>
      </c>
      <c r="D28" s="9">
        <f t="shared" ref="D28:D33" si="3">C28-B28</f>
        <v>443978</v>
      </c>
      <c r="E28" s="9">
        <v>1</v>
      </c>
      <c r="F28" s="9">
        <f t="shared" ref="F28:F33" si="4">E28*D28</f>
        <v>443978</v>
      </c>
      <c r="G28" s="10">
        <v>1.03</v>
      </c>
      <c r="H28" s="11">
        <f>G28*F28</f>
        <v>457297.34</v>
      </c>
    </row>
    <row r="29" spans="1:8" s="1" customFormat="1">
      <c r="A29" s="9" t="s">
        <v>898</v>
      </c>
      <c r="B29" s="9">
        <v>2005</v>
      </c>
      <c r="C29" s="9">
        <v>2013</v>
      </c>
      <c r="D29" s="9">
        <f t="shared" si="3"/>
        <v>8</v>
      </c>
      <c r="E29" s="9">
        <v>400</v>
      </c>
      <c r="F29" s="9">
        <f t="shared" si="4"/>
        <v>3200</v>
      </c>
      <c r="G29" s="10">
        <v>1.03</v>
      </c>
      <c r="H29" s="11">
        <f t="shared" ref="H29:H33" si="5">G29*F29</f>
        <v>3296</v>
      </c>
    </row>
    <row r="30" spans="1:8" s="1" customFormat="1">
      <c r="A30" s="9" t="s">
        <v>899</v>
      </c>
      <c r="B30" s="9">
        <v>1643214</v>
      </c>
      <c r="C30" s="9">
        <v>1669155</v>
      </c>
      <c r="D30" s="9">
        <f t="shared" si="3"/>
        <v>25941</v>
      </c>
      <c r="E30" s="9">
        <v>1</v>
      </c>
      <c r="F30" s="9">
        <f t="shared" si="4"/>
        <v>25941</v>
      </c>
      <c r="G30" s="10">
        <v>1.03</v>
      </c>
      <c r="H30" s="11">
        <f t="shared" si="5"/>
        <v>26719.23</v>
      </c>
    </row>
    <row r="31" spans="1:8" s="1" customFormat="1">
      <c r="A31" s="9" t="s">
        <v>900</v>
      </c>
      <c r="B31" s="9">
        <v>2444014</v>
      </c>
      <c r="C31" s="9">
        <v>2746260</v>
      </c>
      <c r="D31" s="9">
        <f t="shared" si="3"/>
        <v>302246</v>
      </c>
      <c r="E31" s="9">
        <v>1</v>
      </c>
      <c r="F31" s="9">
        <f t="shared" si="4"/>
        <v>302246</v>
      </c>
      <c r="G31" s="10">
        <v>1.03</v>
      </c>
      <c r="H31" s="11">
        <f t="shared" si="5"/>
        <v>311313.38</v>
      </c>
    </row>
    <row r="32" spans="1:8" s="1" customFormat="1">
      <c r="A32" s="9" t="s">
        <v>901</v>
      </c>
      <c r="B32" s="9">
        <v>2709486</v>
      </c>
      <c r="C32" s="9">
        <v>2761129</v>
      </c>
      <c r="D32" s="9">
        <f t="shared" si="3"/>
        <v>51643</v>
      </c>
      <c r="E32" s="9">
        <v>1</v>
      </c>
      <c r="F32" s="9">
        <f t="shared" si="4"/>
        <v>51643</v>
      </c>
      <c r="G32" s="10">
        <v>1.03</v>
      </c>
      <c r="H32" s="11">
        <f t="shared" si="5"/>
        <v>53192.29</v>
      </c>
    </row>
    <row r="33" spans="1:148" s="1" customFormat="1">
      <c r="A33" s="9" t="s">
        <v>909</v>
      </c>
      <c r="B33" s="9">
        <v>1757415</v>
      </c>
      <c r="C33" s="9">
        <v>1861897</v>
      </c>
      <c r="D33" s="9">
        <f t="shared" si="3"/>
        <v>104482</v>
      </c>
      <c r="E33" s="9">
        <v>1</v>
      </c>
      <c r="F33" s="9">
        <f t="shared" si="4"/>
        <v>104482</v>
      </c>
      <c r="G33" s="10">
        <v>1.03</v>
      </c>
      <c r="H33" s="11">
        <f t="shared" si="5"/>
        <v>107616.46</v>
      </c>
    </row>
    <row r="34" spans="1:148" s="1" customFormat="1">
      <c r="A34" s="9" t="s">
        <v>903</v>
      </c>
      <c r="B34" s="9"/>
      <c r="C34" s="9"/>
      <c r="D34" s="9"/>
      <c r="E34" s="9"/>
      <c r="F34" s="9">
        <f>SUM(F28:F33)</f>
        <v>931490</v>
      </c>
      <c r="G34" s="10">
        <v>1.03</v>
      </c>
      <c r="H34" s="11">
        <f>SUM(H28:H33)</f>
        <v>959434.7</v>
      </c>
      <c r="I34" s="1">
        <f>F34*G34</f>
        <v>959434.7</v>
      </c>
    </row>
    <row r="35" spans="1:148" s="1" customFormat="1">
      <c r="A35" s="9"/>
      <c r="B35" s="9"/>
      <c r="C35" s="9"/>
      <c r="D35" s="9"/>
      <c r="E35" s="9"/>
      <c r="F35" s="9"/>
      <c r="G35" s="10"/>
      <c r="H35" s="11"/>
    </row>
    <row r="36" spans="1:148" s="1" customFormat="1">
      <c r="A36" s="9" t="s">
        <v>904</v>
      </c>
      <c r="B36" s="9">
        <v>30805</v>
      </c>
      <c r="C36" s="9">
        <v>32617</v>
      </c>
      <c r="D36" s="9">
        <f>C36-B36</f>
        <v>1812</v>
      </c>
      <c r="E36" s="9">
        <v>1</v>
      </c>
      <c r="F36" s="9">
        <f>E36*D36</f>
        <v>1812</v>
      </c>
      <c r="G36" s="10">
        <v>9.5</v>
      </c>
      <c r="H36" s="11">
        <f>G36*F36</f>
        <v>17214</v>
      </c>
    </row>
    <row r="37" spans="1:148" s="1" customFormat="1">
      <c r="A37" s="9" t="s">
        <v>905</v>
      </c>
      <c r="B37" s="9">
        <v>40216</v>
      </c>
      <c r="C37" s="9">
        <v>45385</v>
      </c>
      <c r="D37" s="9">
        <f>C37-B37</f>
        <v>5169</v>
      </c>
      <c r="E37" s="9">
        <v>1</v>
      </c>
      <c r="F37" s="9">
        <f>E37*D37</f>
        <v>5169</v>
      </c>
      <c r="G37" s="10">
        <v>9.5</v>
      </c>
      <c r="H37" s="11">
        <f>G37*F37</f>
        <v>49105.5</v>
      </c>
    </row>
    <row r="38" spans="1:148" s="1" customFormat="1">
      <c r="A38" s="9" t="s">
        <v>11</v>
      </c>
      <c r="B38" s="9"/>
      <c r="C38" s="9"/>
      <c r="D38" s="9"/>
      <c r="E38" s="9"/>
      <c r="F38" s="9">
        <f>SUM(F36:F37)</f>
        <v>6981</v>
      </c>
      <c r="G38" s="10">
        <v>9.5</v>
      </c>
      <c r="H38" s="11">
        <f>G38*F38</f>
        <v>66319.5</v>
      </c>
    </row>
    <row r="39" spans="1:148" s="1" customFormat="1">
      <c r="A39" s="12" t="s">
        <v>906</v>
      </c>
    </row>
    <row r="40" spans="1:148" s="1" customFormat="1">
      <c r="A40" s="13" t="s">
        <v>907</v>
      </c>
      <c r="H40" s="14">
        <f>H34+H38</f>
        <v>1025754.2</v>
      </c>
    </row>
    <row r="41" spans="1:148"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</row>
    <row r="65536" spans="3:3">
      <c r="C65536" s="16"/>
    </row>
  </sheetData>
  <mergeCells count="3">
    <mergeCell ref="A1:H1"/>
    <mergeCell ref="A10:H10"/>
    <mergeCell ref="A26:H26"/>
  </mergeCells>
  <phoneticPr fontId="38" type="noConversion"/>
  <pageMargins left="0.74803149606299202" right="0.74803149606299202" top="0.196850393700787" bottom="0.39370078740157499" header="0.511811023622047" footer="0.511811023622047"/>
  <pageSetup paperSize="27" orientation="landscape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BE41"/>
  <sheetViews>
    <sheetView workbookViewId="0">
      <selection sqref="A1:R1"/>
    </sheetView>
  </sheetViews>
  <sheetFormatPr defaultColWidth="9" defaultRowHeight="15.6"/>
  <cols>
    <col min="1" max="1" width="13.8984375" style="2" customWidth="1"/>
    <col min="2" max="2" width="6.69921875" style="2" customWidth="1"/>
    <col min="3" max="3" width="7.69921875" style="2" customWidth="1"/>
    <col min="4" max="4" width="5.69921875" style="2" customWidth="1"/>
    <col min="5" max="5" width="7.3984375" style="2" customWidth="1"/>
    <col min="6" max="6" width="5.69921875" style="306" customWidth="1"/>
    <col min="7" max="7" width="9" style="2"/>
    <col min="8" max="8" width="8.19921875" style="2" customWidth="1"/>
    <col min="9" max="9" width="8.3984375" style="2" customWidth="1"/>
    <col min="10" max="10" width="6.19921875" style="2" customWidth="1"/>
    <col min="11" max="11" width="5" style="2" customWidth="1"/>
    <col min="12" max="12" width="12.09765625" style="2" customWidth="1"/>
    <col min="13" max="13" width="5.3984375" style="2" customWidth="1"/>
    <col min="14" max="14" width="11.8984375" style="2" customWidth="1"/>
    <col min="15" max="15" width="5.19921875" style="2" customWidth="1"/>
    <col min="16" max="16" width="11.69921875" style="2" customWidth="1"/>
    <col min="17" max="17" width="6.59765625" style="2" customWidth="1"/>
    <col min="18" max="18" width="10.69921875" style="2" customWidth="1"/>
    <col min="19" max="16384" width="9" style="2"/>
  </cols>
  <sheetData>
    <row r="1" spans="1:57" ht="25.8">
      <c r="A1" s="594" t="s">
        <v>38</v>
      </c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</row>
    <row r="2" spans="1:57">
      <c r="A2" s="3" t="s">
        <v>12</v>
      </c>
      <c r="B2" s="3"/>
      <c r="C2" s="3" t="s">
        <v>13</v>
      </c>
      <c r="D2" s="3" t="s">
        <v>14</v>
      </c>
      <c r="E2" s="3" t="s">
        <v>15</v>
      </c>
      <c r="F2" s="104" t="s">
        <v>16</v>
      </c>
      <c r="G2" s="3" t="s">
        <v>17</v>
      </c>
      <c r="H2" s="3" t="s">
        <v>18</v>
      </c>
      <c r="I2" s="3" t="s">
        <v>19</v>
      </c>
      <c r="J2" s="3" t="s">
        <v>20</v>
      </c>
      <c r="K2" s="3" t="s">
        <v>21</v>
      </c>
      <c r="L2" s="3" t="s">
        <v>15</v>
      </c>
      <c r="M2" s="4"/>
      <c r="N2" s="5" t="s">
        <v>22</v>
      </c>
      <c r="O2" s="3" t="s">
        <v>23</v>
      </c>
      <c r="P2" s="5" t="s">
        <v>11</v>
      </c>
      <c r="Q2" s="3" t="s">
        <v>24</v>
      </c>
      <c r="R2" s="104" t="s">
        <v>25</v>
      </c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</row>
    <row r="3" spans="1:57" s="1" customFormat="1">
      <c r="A3" s="9" t="s">
        <v>95</v>
      </c>
      <c r="B3" s="9" t="s">
        <v>96</v>
      </c>
      <c r="C3" s="9"/>
      <c r="D3" s="9"/>
      <c r="E3" s="9"/>
      <c r="F3" s="28"/>
      <c r="G3" s="9"/>
      <c r="H3" s="9">
        <v>7028</v>
      </c>
      <c r="I3" s="9">
        <v>7209</v>
      </c>
      <c r="J3" s="9">
        <f>I3-H3</f>
        <v>181</v>
      </c>
      <c r="K3" s="9">
        <v>1</v>
      </c>
      <c r="L3" s="9">
        <f>K3*J3</f>
        <v>181</v>
      </c>
      <c r="M3" s="10">
        <v>1.03</v>
      </c>
      <c r="N3" s="11">
        <f>M3*L3</f>
        <v>186.43</v>
      </c>
      <c r="O3" s="9"/>
      <c r="P3" s="11">
        <f>G3+N3+O3</f>
        <v>186.43</v>
      </c>
      <c r="Q3" s="9">
        <v>1</v>
      </c>
      <c r="R3" s="28">
        <f>P3*Q3</f>
        <v>186.43</v>
      </c>
    </row>
    <row r="4" spans="1:57" s="1" customFormat="1">
      <c r="A4" s="9" t="s">
        <v>97</v>
      </c>
      <c r="B4" s="9" t="s">
        <v>96</v>
      </c>
      <c r="C4" s="9">
        <v>207</v>
      </c>
      <c r="D4" s="9">
        <v>207</v>
      </c>
      <c r="E4" s="9">
        <f>SUM(D4-C4)</f>
        <v>0</v>
      </c>
      <c r="F4" s="28">
        <v>9.5</v>
      </c>
      <c r="G4" s="9">
        <f>E4*F4</f>
        <v>0</v>
      </c>
      <c r="H4" s="9">
        <v>24545</v>
      </c>
      <c r="I4" s="9">
        <v>24662</v>
      </c>
      <c r="J4" s="9">
        <f>I4-H4</f>
        <v>117</v>
      </c>
      <c r="K4" s="9">
        <v>1</v>
      </c>
      <c r="L4" s="9">
        <f>K4*J4</f>
        <v>117</v>
      </c>
      <c r="M4" s="10">
        <v>1.03</v>
      </c>
      <c r="N4" s="11">
        <f>M4*L4</f>
        <v>120.51</v>
      </c>
      <c r="O4" s="9">
        <v>40</v>
      </c>
      <c r="P4" s="11">
        <f>G4+N4+O4</f>
        <v>160.51</v>
      </c>
      <c r="Q4" s="9">
        <v>1</v>
      </c>
      <c r="R4" s="28">
        <f>P4*Q4</f>
        <v>160.51</v>
      </c>
    </row>
    <row r="5" spans="1:57" s="1" customFormat="1">
      <c r="A5" s="9" t="s">
        <v>98</v>
      </c>
      <c r="B5" s="9" t="s">
        <v>96</v>
      </c>
      <c r="C5" s="9">
        <v>283</v>
      </c>
      <c r="D5" s="9">
        <v>283</v>
      </c>
      <c r="E5" s="9">
        <f>SUM(D5-C5)</f>
        <v>0</v>
      </c>
      <c r="F5" s="28">
        <v>9.5</v>
      </c>
      <c r="G5" s="9">
        <f>E5*F5</f>
        <v>0</v>
      </c>
      <c r="H5" s="9">
        <v>36949</v>
      </c>
      <c r="I5" s="9">
        <v>40414</v>
      </c>
      <c r="J5" s="9">
        <f>I5-H5</f>
        <v>3465</v>
      </c>
      <c r="K5" s="9">
        <v>1</v>
      </c>
      <c r="L5" s="9">
        <f>K5*J5</f>
        <v>3465</v>
      </c>
      <c r="M5" s="10">
        <v>1.03</v>
      </c>
      <c r="N5" s="11">
        <f>M5*L5</f>
        <v>3568.95</v>
      </c>
      <c r="O5" s="9">
        <v>180</v>
      </c>
      <c r="P5" s="11">
        <f>G5+N5+O5</f>
        <v>3748.95</v>
      </c>
      <c r="Q5" s="9">
        <v>1</v>
      </c>
      <c r="R5" s="28">
        <f>P5*Q5</f>
        <v>3748.95</v>
      </c>
    </row>
    <row r="6" spans="1:57" s="1" customFormat="1">
      <c r="A6" s="9" t="s">
        <v>99</v>
      </c>
      <c r="B6" s="9" t="s">
        <v>96</v>
      </c>
      <c r="C6" s="9">
        <v>8</v>
      </c>
      <c r="D6" s="9">
        <v>16</v>
      </c>
      <c r="E6" s="9">
        <f>SUM(D6-C6)</f>
        <v>8</v>
      </c>
      <c r="F6" s="28">
        <v>9.5</v>
      </c>
      <c r="G6" s="9">
        <f>E6*F6</f>
        <v>76</v>
      </c>
      <c r="H6" s="9">
        <v>18004</v>
      </c>
      <c r="I6" s="9">
        <v>18154</v>
      </c>
      <c r="J6" s="9">
        <f>I6-H6</f>
        <v>150</v>
      </c>
      <c r="K6" s="9">
        <v>1</v>
      </c>
      <c r="L6" s="9">
        <f>K6*J6</f>
        <v>150</v>
      </c>
      <c r="M6" s="10">
        <v>1.03</v>
      </c>
      <c r="N6" s="11">
        <f>M6*L6</f>
        <v>154.5</v>
      </c>
      <c r="O6" s="9">
        <v>40</v>
      </c>
      <c r="P6" s="11">
        <f>G6+N6+O6</f>
        <v>270.5</v>
      </c>
      <c r="Q6" s="9">
        <v>1</v>
      </c>
      <c r="R6" s="28">
        <f>P6*Q6</f>
        <v>270.5</v>
      </c>
    </row>
    <row r="7" spans="1:57" s="1" customFormat="1" ht="17.25" customHeight="1">
      <c r="A7" s="9" t="s">
        <v>11</v>
      </c>
      <c r="B7" s="9"/>
      <c r="C7" s="9"/>
      <c r="D7" s="9"/>
      <c r="E7" s="277">
        <f>SUM(E4:E6)</f>
        <v>8</v>
      </c>
      <c r="F7" s="28">
        <v>9.5</v>
      </c>
      <c r="G7" s="277">
        <f>E7*F7</f>
        <v>76</v>
      </c>
      <c r="H7" s="9"/>
      <c r="I7" s="9"/>
      <c r="J7" s="9"/>
      <c r="K7" s="9"/>
      <c r="L7" s="277">
        <f>SUM(L3:L6)</f>
        <v>3913</v>
      </c>
      <c r="M7" s="10">
        <v>1.03</v>
      </c>
      <c r="N7" s="11">
        <f>L7*M7</f>
        <v>4030.39</v>
      </c>
      <c r="O7" s="9">
        <f>SUM(O4:O6)</f>
        <v>260</v>
      </c>
      <c r="P7" s="11">
        <f>G7+N7+O7</f>
        <v>4366.3900000000003</v>
      </c>
      <c r="Q7" s="9">
        <v>1</v>
      </c>
      <c r="R7" s="28">
        <f>SUM(R3:R6)</f>
        <v>4366.3900000000003</v>
      </c>
    </row>
    <row r="8" spans="1:57" s="1" customFormat="1">
      <c r="A8" s="12" t="s">
        <v>100</v>
      </c>
      <c r="B8" s="9" t="s">
        <v>101</v>
      </c>
      <c r="C8" s="9"/>
      <c r="D8" s="9"/>
      <c r="E8" s="9"/>
      <c r="F8" s="28"/>
      <c r="G8" s="9"/>
      <c r="H8" s="9"/>
      <c r="I8" s="9"/>
      <c r="J8" s="9"/>
      <c r="K8" s="9"/>
      <c r="L8" s="9"/>
      <c r="M8" s="10"/>
      <c r="N8" s="11"/>
      <c r="O8" s="9"/>
      <c r="P8" s="11"/>
      <c r="Q8" s="9"/>
      <c r="R8" s="28">
        <v>2561.42</v>
      </c>
    </row>
    <row r="9" spans="1:57" s="1" customFormat="1">
      <c r="A9" s="12" t="s">
        <v>102</v>
      </c>
      <c r="B9" s="9" t="s">
        <v>103</v>
      </c>
      <c r="C9" s="9"/>
      <c r="D9" s="9"/>
      <c r="E9" s="9"/>
      <c r="F9" s="28"/>
      <c r="G9" s="9"/>
      <c r="H9" s="9"/>
      <c r="I9" s="9"/>
      <c r="J9" s="9"/>
      <c r="K9" s="9"/>
      <c r="L9" s="9"/>
      <c r="M9" s="10"/>
      <c r="N9" s="11"/>
      <c r="O9" s="9"/>
      <c r="P9" s="11"/>
      <c r="Q9" s="9"/>
      <c r="R9" s="28">
        <f>R8-R7</f>
        <v>-1804.97</v>
      </c>
    </row>
    <row r="10" spans="1:57" ht="25.8">
      <c r="A10" s="594" t="s">
        <v>38</v>
      </c>
      <c r="B10" s="595"/>
      <c r="C10" s="595"/>
      <c r="D10" s="595"/>
      <c r="E10" s="595"/>
      <c r="F10" s="595"/>
      <c r="G10" s="595"/>
      <c r="H10" s="595"/>
      <c r="I10" s="595"/>
      <c r="J10" s="595"/>
      <c r="K10" s="595"/>
      <c r="L10" s="595"/>
      <c r="M10" s="595"/>
      <c r="N10" s="595"/>
      <c r="O10" s="595"/>
      <c r="P10" s="595"/>
      <c r="Q10" s="595"/>
      <c r="R10" s="59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</row>
    <row r="11" spans="1:57">
      <c r="A11" s="253"/>
      <c r="B11" s="255" t="s">
        <v>104</v>
      </c>
      <c r="C11" s="255">
        <v>4572</v>
      </c>
      <c r="D11" s="255"/>
      <c r="E11" s="255"/>
      <c r="F11" s="544"/>
      <c r="G11" s="255"/>
      <c r="H11" s="255"/>
      <c r="I11" s="255"/>
      <c r="J11" s="255"/>
      <c r="K11" s="255"/>
      <c r="L11" s="255" t="e">
        <f>#REF!/#REF!</f>
        <v>#REF!</v>
      </c>
      <c r="M11" s="275"/>
      <c r="N11" s="276"/>
      <c r="O11" s="255"/>
      <c r="P11" s="276"/>
      <c r="Q11" s="255"/>
      <c r="R11" s="25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15"/>
      <c r="AE11" s="36"/>
      <c r="AF11" s="36"/>
      <c r="AG11" s="36"/>
      <c r="AH11" s="36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</row>
    <row r="12" spans="1:57">
      <c r="A12" s="545" t="s">
        <v>12</v>
      </c>
      <c r="B12" s="255" t="s">
        <v>47</v>
      </c>
      <c r="C12" s="255" t="s">
        <v>13</v>
      </c>
      <c r="D12" s="255" t="s">
        <v>14</v>
      </c>
      <c r="E12" s="255" t="s">
        <v>15</v>
      </c>
      <c r="F12" s="256" t="s">
        <v>16</v>
      </c>
      <c r="G12" s="255" t="s">
        <v>17</v>
      </c>
      <c r="H12" s="255" t="s">
        <v>18</v>
      </c>
      <c r="I12" s="255" t="s">
        <v>19</v>
      </c>
      <c r="J12" s="255" t="s">
        <v>20</v>
      </c>
      <c r="K12" s="255" t="s">
        <v>21</v>
      </c>
      <c r="L12" s="255" t="s">
        <v>15</v>
      </c>
      <c r="M12" s="275"/>
      <c r="N12" s="276" t="s">
        <v>22</v>
      </c>
      <c r="O12" s="255" t="s">
        <v>23</v>
      </c>
      <c r="P12" s="276" t="s">
        <v>11</v>
      </c>
      <c r="Q12" s="255" t="s">
        <v>24</v>
      </c>
      <c r="R12" s="256" t="s">
        <v>25</v>
      </c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</row>
    <row r="13" spans="1:57" s="1" customFormat="1">
      <c r="A13" s="39" t="s">
        <v>105</v>
      </c>
      <c r="B13" s="40" t="s">
        <v>57</v>
      </c>
      <c r="C13" s="39"/>
      <c r="D13" s="39"/>
      <c r="E13" s="39"/>
      <c r="F13" s="41"/>
      <c r="G13" s="39"/>
      <c r="H13" s="39">
        <v>20285</v>
      </c>
      <c r="I13" s="39">
        <v>20285</v>
      </c>
      <c r="J13" s="39">
        <f t="shared" ref="J13:J23" si="0">I13-H13</f>
        <v>0</v>
      </c>
      <c r="K13" s="39">
        <v>1</v>
      </c>
      <c r="L13" s="39">
        <f t="shared" ref="L13:L22" si="1">K13*J13</f>
        <v>0</v>
      </c>
      <c r="M13" s="53">
        <v>1.03</v>
      </c>
      <c r="N13" s="54">
        <f t="shared" ref="N13:N22" si="2">M13*L13</f>
        <v>0</v>
      </c>
      <c r="O13" s="552"/>
      <c r="P13" s="54">
        <f t="shared" ref="P13:P22" si="3">G13+N13+O13</f>
        <v>0</v>
      </c>
      <c r="Q13" s="39">
        <v>1</v>
      </c>
      <c r="R13" s="41">
        <f t="shared" ref="R13:R23" si="4">P13*Q13</f>
        <v>0</v>
      </c>
    </row>
    <row r="14" spans="1:57" s="1" customFormat="1">
      <c r="A14" s="39" t="s">
        <v>106</v>
      </c>
      <c r="B14" s="40" t="s">
        <v>57</v>
      </c>
      <c r="C14" s="39"/>
      <c r="D14" s="39"/>
      <c r="E14" s="39"/>
      <c r="F14" s="41"/>
      <c r="G14" s="39"/>
      <c r="H14" s="39">
        <v>78374</v>
      </c>
      <c r="I14" s="39">
        <v>80572</v>
      </c>
      <c r="J14" s="39">
        <f t="shared" si="0"/>
        <v>2198</v>
      </c>
      <c r="K14" s="39">
        <v>1</v>
      </c>
      <c r="L14" s="39">
        <f t="shared" si="1"/>
        <v>2198</v>
      </c>
      <c r="M14" s="53">
        <v>1.03</v>
      </c>
      <c r="N14" s="54">
        <f t="shared" si="2"/>
        <v>2263.94</v>
      </c>
      <c r="O14" s="552"/>
      <c r="P14" s="54">
        <f t="shared" si="3"/>
        <v>2263.94</v>
      </c>
      <c r="Q14" s="39">
        <v>1</v>
      </c>
      <c r="R14" s="41">
        <f t="shared" si="4"/>
        <v>2263.94</v>
      </c>
    </row>
    <row r="15" spans="1:57" s="1" customFormat="1">
      <c r="A15" s="39" t="s">
        <v>107</v>
      </c>
      <c r="B15" s="40" t="s">
        <v>57</v>
      </c>
      <c r="C15" s="39"/>
      <c r="D15" s="39"/>
      <c r="E15" s="39"/>
      <c r="F15" s="41"/>
      <c r="G15" s="39"/>
      <c r="H15" s="41">
        <v>42913</v>
      </c>
      <c r="I15" s="41">
        <v>51770</v>
      </c>
      <c r="J15" s="39">
        <f t="shared" si="0"/>
        <v>8857</v>
      </c>
      <c r="K15" s="39">
        <v>1</v>
      </c>
      <c r="L15" s="39">
        <f t="shared" si="1"/>
        <v>8857</v>
      </c>
      <c r="M15" s="53">
        <v>1.03</v>
      </c>
      <c r="N15" s="54">
        <f t="shared" si="2"/>
        <v>9122.7099999999991</v>
      </c>
      <c r="O15" s="552"/>
      <c r="P15" s="54">
        <f t="shared" si="3"/>
        <v>9122.7099999999991</v>
      </c>
      <c r="Q15" s="39">
        <v>1</v>
      </c>
      <c r="R15" s="41">
        <f t="shared" si="4"/>
        <v>9122.7099999999991</v>
      </c>
    </row>
    <row r="16" spans="1:57" s="1" customFormat="1">
      <c r="A16" s="39" t="s">
        <v>108</v>
      </c>
      <c r="B16" s="40" t="s">
        <v>57</v>
      </c>
      <c r="C16" s="39"/>
      <c r="D16" s="39"/>
      <c r="E16" s="39"/>
      <c r="F16" s="41"/>
      <c r="G16" s="39"/>
      <c r="H16" s="39">
        <v>18687</v>
      </c>
      <c r="I16" s="39">
        <v>19541</v>
      </c>
      <c r="J16" s="39">
        <f t="shared" si="0"/>
        <v>854</v>
      </c>
      <c r="K16" s="39">
        <v>1</v>
      </c>
      <c r="L16" s="39">
        <f t="shared" si="1"/>
        <v>854</v>
      </c>
      <c r="M16" s="53">
        <v>1.03</v>
      </c>
      <c r="N16" s="54">
        <f t="shared" si="2"/>
        <v>879.62</v>
      </c>
      <c r="O16" s="39">
        <v>40</v>
      </c>
      <c r="P16" s="54">
        <f t="shared" si="3"/>
        <v>919.62</v>
      </c>
      <c r="Q16" s="39">
        <v>1</v>
      </c>
      <c r="R16" s="41">
        <f t="shared" si="4"/>
        <v>919.62</v>
      </c>
    </row>
    <row r="17" spans="1:57" s="1" customFormat="1">
      <c r="A17" s="39" t="s">
        <v>109</v>
      </c>
      <c r="B17" s="40" t="s">
        <v>57</v>
      </c>
      <c r="C17" s="39">
        <v>8</v>
      </c>
      <c r="D17" s="39">
        <v>9</v>
      </c>
      <c r="E17" s="39">
        <f>SUM(D17-C17)</f>
        <v>1</v>
      </c>
      <c r="F17" s="41">
        <v>9.5</v>
      </c>
      <c r="G17" s="39">
        <f>E17*F17</f>
        <v>9.5</v>
      </c>
      <c r="H17" s="39">
        <v>12943</v>
      </c>
      <c r="I17" s="39">
        <v>13948</v>
      </c>
      <c r="J17" s="39">
        <f t="shared" si="0"/>
        <v>1005</v>
      </c>
      <c r="K17" s="39">
        <v>1</v>
      </c>
      <c r="L17" s="39">
        <f t="shared" si="1"/>
        <v>1005</v>
      </c>
      <c r="M17" s="53">
        <v>1.03</v>
      </c>
      <c r="N17" s="41">
        <v>8.15</v>
      </c>
      <c r="O17" s="552">
        <v>40</v>
      </c>
      <c r="P17" s="54">
        <f t="shared" si="3"/>
        <v>57.65</v>
      </c>
      <c r="Q17" s="39">
        <v>1</v>
      </c>
      <c r="R17" s="41">
        <f t="shared" si="4"/>
        <v>57.65</v>
      </c>
    </row>
    <row r="18" spans="1:57" s="1" customFormat="1">
      <c r="A18" s="39" t="s">
        <v>110</v>
      </c>
      <c r="B18" s="40" t="s">
        <v>57</v>
      </c>
      <c r="C18" s="39" t="s">
        <v>111</v>
      </c>
      <c r="D18" s="39"/>
      <c r="E18" s="39"/>
      <c r="F18" s="41"/>
      <c r="G18" s="39"/>
      <c r="H18" s="39">
        <v>9794</v>
      </c>
      <c r="I18" s="39">
        <v>10662</v>
      </c>
      <c r="J18" s="39">
        <f t="shared" si="0"/>
        <v>868</v>
      </c>
      <c r="K18" s="39">
        <v>1</v>
      </c>
      <c r="L18" s="39">
        <f t="shared" si="1"/>
        <v>868</v>
      </c>
      <c r="M18" s="53">
        <v>1.03</v>
      </c>
      <c r="N18" s="54">
        <f t="shared" si="2"/>
        <v>894.04</v>
      </c>
      <c r="O18" s="552">
        <v>80</v>
      </c>
      <c r="P18" s="54">
        <f t="shared" si="3"/>
        <v>974.04</v>
      </c>
      <c r="Q18" s="39">
        <v>1</v>
      </c>
      <c r="R18" s="41">
        <f t="shared" si="4"/>
        <v>974.04</v>
      </c>
    </row>
    <row r="19" spans="1:57" s="1" customFormat="1">
      <c r="A19" s="39" t="s">
        <v>112</v>
      </c>
      <c r="B19" s="40" t="s">
        <v>57</v>
      </c>
      <c r="C19" s="39">
        <v>45</v>
      </c>
      <c r="D19" s="39">
        <v>47</v>
      </c>
      <c r="E19" s="39">
        <f>D19-C19</f>
        <v>2</v>
      </c>
      <c r="F19" s="41">
        <v>9.5</v>
      </c>
      <c r="G19" s="39">
        <f>E19*F19</f>
        <v>19</v>
      </c>
      <c r="H19" s="39">
        <v>10149</v>
      </c>
      <c r="I19" s="39">
        <v>10149</v>
      </c>
      <c r="J19" s="39">
        <f t="shared" si="0"/>
        <v>0</v>
      </c>
      <c r="K19" s="39">
        <v>1</v>
      </c>
      <c r="L19" s="39">
        <f t="shared" si="1"/>
        <v>0</v>
      </c>
      <c r="M19" s="53">
        <v>1.03</v>
      </c>
      <c r="N19" s="54">
        <f t="shared" si="2"/>
        <v>0</v>
      </c>
      <c r="O19" s="552"/>
      <c r="P19" s="54">
        <f t="shared" si="3"/>
        <v>19</v>
      </c>
      <c r="Q19" s="39">
        <v>1</v>
      </c>
      <c r="R19" s="41">
        <f t="shared" si="4"/>
        <v>19</v>
      </c>
    </row>
    <row r="20" spans="1:57" s="1" customFormat="1">
      <c r="A20" s="39" t="s">
        <v>113</v>
      </c>
      <c r="B20" s="40" t="s">
        <v>57</v>
      </c>
      <c r="C20" s="39"/>
      <c r="D20" s="39"/>
      <c r="E20" s="39"/>
      <c r="F20" s="41">
        <v>9.5</v>
      </c>
      <c r="G20" s="39"/>
      <c r="H20" s="39">
        <v>5385</v>
      </c>
      <c r="I20" s="39">
        <v>5434</v>
      </c>
      <c r="J20" s="39">
        <f t="shared" si="0"/>
        <v>49</v>
      </c>
      <c r="K20" s="39">
        <v>1</v>
      </c>
      <c r="L20" s="39">
        <f t="shared" si="1"/>
        <v>49</v>
      </c>
      <c r="M20" s="53">
        <v>1.03</v>
      </c>
      <c r="N20" s="54">
        <f t="shared" si="2"/>
        <v>50.47</v>
      </c>
      <c r="O20" s="552">
        <v>60</v>
      </c>
      <c r="P20" s="54">
        <f t="shared" si="3"/>
        <v>110.47</v>
      </c>
      <c r="Q20" s="39">
        <v>1</v>
      </c>
      <c r="R20" s="41">
        <f t="shared" si="4"/>
        <v>110.47</v>
      </c>
    </row>
    <row r="21" spans="1:57" s="1" customFormat="1">
      <c r="A21" s="39" t="s">
        <v>114</v>
      </c>
      <c r="B21" s="40" t="s">
        <v>57</v>
      </c>
      <c r="C21" s="39"/>
      <c r="D21" s="39"/>
      <c r="E21" s="39"/>
      <c r="F21" s="41"/>
      <c r="G21" s="39"/>
      <c r="H21" s="546">
        <v>325</v>
      </c>
      <c r="I21" s="546">
        <v>474</v>
      </c>
      <c r="J21" s="39">
        <f t="shared" si="0"/>
        <v>149</v>
      </c>
      <c r="K21" s="39">
        <v>30</v>
      </c>
      <c r="L21" s="39">
        <f t="shared" si="1"/>
        <v>4470</v>
      </c>
      <c r="M21" s="53">
        <v>1.03</v>
      </c>
      <c r="N21" s="54">
        <f t="shared" si="2"/>
        <v>4604.1000000000004</v>
      </c>
      <c r="O21" s="552"/>
      <c r="P21" s="54">
        <f t="shared" si="3"/>
        <v>4604.1000000000004</v>
      </c>
      <c r="Q21" s="39">
        <v>1</v>
      </c>
      <c r="R21" s="41">
        <f t="shared" si="4"/>
        <v>4604.1000000000004</v>
      </c>
    </row>
    <row r="22" spans="1:57" s="1" customFormat="1">
      <c r="A22" s="39" t="s">
        <v>115</v>
      </c>
      <c r="B22" s="40" t="s">
        <v>57</v>
      </c>
      <c r="C22" s="39">
        <v>6</v>
      </c>
      <c r="D22" s="39">
        <v>6</v>
      </c>
      <c r="E22" s="39">
        <f>SUM(D22-C22)</f>
        <v>0</v>
      </c>
      <c r="F22" s="41">
        <v>9.5</v>
      </c>
      <c r="G22" s="39">
        <f>E22*F22</f>
        <v>0</v>
      </c>
      <c r="H22" s="39">
        <v>4555</v>
      </c>
      <c r="I22" s="39">
        <v>4555</v>
      </c>
      <c r="J22" s="39">
        <f t="shared" si="0"/>
        <v>0</v>
      </c>
      <c r="K22" s="39">
        <v>1</v>
      </c>
      <c r="L22" s="39">
        <f t="shared" si="1"/>
        <v>0</v>
      </c>
      <c r="M22" s="53">
        <v>1.03</v>
      </c>
      <c r="N22" s="54">
        <f t="shared" si="2"/>
        <v>0</v>
      </c>
      <c r="O22" s="39">
        <v>120</v>
      </c>
      <c r="P22" s="54">
        <f t="shared" si="3"/>
        <v>120</v>
      </c>
      <c r="Q22" s="39">
        <v>1</v>
      </c>
      <c r="R22" s="41">
        <f t="shared" si="4"/>
        <v>120</v>
      </c>
    </row>
    <row r="23" spans="1:57" s="1" customFormat="1">
      <c r="A23" s="9" t="s">
        <v>116</v>
      </c>
      <c r="B23" s="27"/>
      <c r="C23" s="9"/>
      <c r="D23" s="9"/>
      <c r="E23" s="106"/>
      <c r="F23" s="28"/>
      <c r="G23" s="107"/>
      <c r="H23" s="9">
        <v>11918</v>
      </c>
      <c r="I23" s="90">
        <v>13040</v>
      </c>
      <c r="J23" s="9">
        <f t="shared" si="0"/>
        <v>1122</v>
      </c>
      <c r="K23" s="9">
        <v>20</v>
      </c>
      <c r="L23" s="9">
        <f>J23*K23</f>
        <v>22440</v>
      </c>
      <c r="M23" s="10">
        <v>1.03</v>
      </c>
      <c r="N23" s="107">
        <f>SUM(L23*M23)</f>
        <v>23113.200000000001</v>
      </c>
      <c r="O23" s="128"/>
      <c r="P23" s="107">
        <f>SUM(G23+N23)</f>
        <v>23113.200000000001</v>
      </c>
      <c r="Q23" s="9">
        <v>0.11799999999999999</v>
      </c>
      <c r="R23" s="28">
        <f t="shared" si="4"/>
        <v>2727.3575999999998</v>
      </c>
    </row>
    <row r="24" spans="1:57" s="1" customFormat="1">
      <c r="A24" s="39" t="s">
        <v>11</v>
      </c>
      <c r="B24" s="40" t="s">
        <v>57</v>
      </c>
      <c r="C24" s="40" t="s">
        <v>117</v>
      </c>
      <c r="D24" s="39"/>
      <c r="E24" s="39">
        <f>SUM(E13:E22)</f>
        <v>3</v>
      </c>
      <c r="F24" s="41">
        <v>9.5</v>
      </c>
      <c r="G24" s="547">
        <f>SUM(E24*F24)</f>
        <v>28.5</v>
      </c>
      <c r="H24" s="39"/>
      <c r="I24" s="39"/>
      <c r="J24" s="39"/>
      <c r="K24" s="39"/>
      <c r="L24" s="39">
        <f>SUM(L13:L22)</f>
        <v>18301</v>
      </c>
      <c r="M24" s="53">
        <v>1.03</v>
      </c>
      <c r="N24" s="547">
        <f>SUM(L24*M24)</f>
        <v>18850.03</v>
      </c>
      <c r="O24" s="553">
        <f>SUM(O13:O22)</f>
        <v>340</v>
      </c>
      <c r="P24" s="547">
        <f>SUM(G24+O24+N24)</f>
        <v>19218.53</v>
      </c>
      <c r="Q24" s="39">
        <v>1</v>
      </c>
      <c r="R24" s="41">
        <f>G24+N24+O24</f>
        <v>19218.53</v>
      </c>
    </row>
    <row r="25" spans="1:57" s="68" customFormat="1">
      <c r="A25" s="532" t="s">
        <v>118</v>
      </c>
      <c r="B25" s="548"/>
      <c r="C25" s="87" t="s">
        <v>103</v>
      </c>
      <c r="D25" s="87"/>
      <c r="F25" s="549"/>
      <c r="R25" s="555">
        <v>616447.41</v>
      </c>
    </row>
    <row r="26" spans="1:57" s="68" customFormat="1">
      <c r="A26" s="550"/>
      <c r="B26" s="548"/>
      <c r="C26" s="87"/>
      <c r="D26" s="87"/>
      <c r="F26" s="549"/>
      <c r="R26" s="555"/>
    </row>
    <row r="27" spans="1:57">
      <c r="A27" s="3" t="s">
        <v>12</v>
      </c>
      <c r="B27" s="3"/>
      <c r="C27" s="3" t="s">
        <v>13</v>
      </c>
      <c r="D27" s="3" t="s">
        <v>14</v>
      </c>
      <c r="E27" s="3" t="s">
        <v>15</v>
      </c>
      <c r="F27" s="104" t="s">
        <v>16</v>
      </c>
      <c r="G27" s="3" t="s">
        <v>17</v>
      </c>
      <c r="H27" s="3" t="s">
        <v>18</v>
      </c>
      <c r="I27" s="3" t="s">
        <v>19</v>
      </c>
      <c r="J27" s="3" t="s">
        <v>20</v>
      </c>
      <c r="K27" s="3" t="s">
        <v>21</v>
      </c>
      <c r="L27" s="3" t="s">
        <v>15</v>
      </c>
      <c r="M27" s="4"/>
      <c r="N27" s="5" t="s">
        <v>22</v>
      </c>
      <c r="O27" s="3" t="s">
        <v>23</v>
      </c>
      <c r="P27" s="5" t="s">
        <v>11</v>
      </c>
      <c r="Q27" s="3" t="s">
        <v>24</v>
      </c>
      <c r="R27" s="104" t="s">
        <v>25</v>
      </c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</row>
    <row r="28" spans="1:57" s="298" customFormat="1">
      <c r="A28" s="389" t="s">
        <v>119</v>
      </c>
      <c r="B28" s="331"/>
      <c r="C28" s="331"/>
      <c r="D28" s="331"/>
      <c r="E28" s="331"/>
      <c r="F28" s="332"/>
      <c r="G28" s="331"/>
      <c r="H28" s="331"/>
      <c r="I28" s="331"/>
      <c r="J28" s="331"/>
      <c r="K28" s="331"/>
      <c r="L28" s="331"/>
      <c r="M28" s="350">
        <v>1.03</v>
      </c>
      <c r="N28" s="351"/>
      <c r="O28" s="331"/>
      <c r="P28" s="351"/>
      <c r="Q28" s="331"/>
      <c r="R28" s="332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</row>
    <row r="29" spans="1:57" s="71" customFormat="1">
      <c r="A29" s="90" t="s">
        <v>120</v>
      </c>
      <c r="B29" s="551" t="s">
        <v>121</v>
      </c>
      <c r="C29" s="90"/>
      <c r="D29" s="90"/>
      <c r="E29" s="90"/>
      <c r="F29" s="91"/>
      <c r="G29" s="90"/>
      <c r="H29" s="90">
        <v>49638</v>
      </c>
      <c r="I29" s="90">
        <v>49638</v>
      </c>
      <c r="J29" s="90">
        <f>I29-H29</f>
        <v>0</v>
      </c>
      <c r="K29" s="90">
        <v>1</v>
      </c>
      <c r="L29" s="90">
        <f t="shared" ref="L29:L34" si="5">K29*J29</f>
        <v>0</v>
      </c>
      <c r="M29" s="112">
        <v>1.03</v>
      </c>
      <c r="N29" s="113">
        <f t="shared" ref="N29:N34" si="6">M29*L29</f>
        <v>0</v>
      </c>
      <c r="O29" s="90">
        <v>40</v>
      </c>
      <c r="P29" s="113">
        <f t="shared" ref="P29:P34" si="7">G29+N29+O29</f>
        <v>40</v>
      </c>
      <c r="Q29" s="90">
        <v>1</v>
      </c>
      <c r="R29" s="91">
        <f t="shared" ref="R29:R34" si="8">P29*Q29</f>
        <v>40</v>
      </c>
    </row>
    <row r="30" spans="1:57" s="71" customFormat="1">
      <c r="A30" s="90" t="s">
        <v>122</v>
      </c>
      <c r="B30" s="551" t="s">
        <v>121</v>
      </c>
      <c r="C30" s="90"/>
      <c r="D30" s="90"/>
      <c r="E30" s="90"/>
      <c r="F30" s="91"/>
      <c r="G30" s="90"/>
      <c r="H30" s="90">
        <v>2131</v>
      </c>
      <c r="I30" s="90">
        <v>3311</v>
      </c>
      <c r="J30" s="90">
        <f>I30-H30</f>
        <v>1180</v>
      </c>
      <c r="K30" s="90">
        <v>1</v>
      </c>
      <c r="L30" s="90">
        <f t="shared" si="5"/>
        <v>1180</v>
      </c>
      <c r="M30" s="112">
        <v>1.03</v>
      </c>
      <c r="N30" s="113">
        <f t="shared" si="6"/>
        <v>1215.4000000000001</v>
      </c>
      <c r="O30" s="90">
        <v>40</v>
      </c>
      <c r="P30" s="113">
        <f t="shared" si="7"/>
        <v>1255.4000000000001</v>
      </c>
      <c r="Q30" s="90">
        <v>1</v>
      </c>
      <c r="R30" s="91">
        <f t="shared" si="8"/>
        <v>1255.4000000000001</v>
      </c>
    </row>
    <row r="31" spans="1:57" s="71" customFormat="1">
      <c r="A31" s="90" t="s">
        <v>123</v>
      </c>
      <c r="B31" s="551" t="s">
        <v>121</v>
      </c>
      <c r="C31" s="90">
        <v>68</v>
      </c>
      <c r="D31" s="90">
        <v>68</v>
      </c>
      <c r="E31" s="90">
        <f>SUM(D31-C31)</f>
        <v>0</v>
      </c>
      <c r="F31" s="91">
        <v>9.5</v>
      </c>
      <c r="G31" s="90">
        <f>E31*F31</f>
        <v>0</v>
      </c>
      <c r="H31" s="90">
        <v>33471</v>
      </c>
      <c r="I31" s="90">
        <v>33797</v>
      </c>
      <c r="J31" s="90">
        <f>I31-H31</f>
        <v>326</v>
      </c>
      <c r="K31" s="90">
        <v>1</v>
      </c>
      <c r="L31" s="90">
        <f t="shared" si="5"/>
        <v>326</v>
      </c>
      <c r="M31" s="112">
        <v>1.03</v>
      </c>
      <c r="N31" s="113">
        <f t="shared" si="6"/>
        <v>335.78</v>
      </c>
      <c r="O31" s="554">
        <v>40</v>
      </c>
      <c r="P31" s="113">
        <f t="shared" si="7"/>
        <v>375.78</v>
      </c>
      <c r="Q31" s="90">
        <v>1</v>
      </c>
      <c r="R31" s="91">
        <f t="shared" si="8"/>
        <v>375.78</v>
      </c>
    </row>
    <row r="32" spans="1:57" s="71" customFormat="1">
      <c r="A32" s="90" t="s">
        <v>124</v>
      </c>
      <c r="B32" s="551" t="s">
        <v>121</v>
      </c>
      <c r="C32" s="90">
        <v>126</v>
      </c>
      <c r="D32" s="90">
        <v>127</v>
      </c>
      <c r="E32" s="90">
        <f>SUM(D32-C32)</f>
        <v>1</v>
      </c>
      <c r="F32" s="91">
        <v>9.5</v>
      </c>
      <c r="G32" s="90">
        <f>E32*F32</f>
        <v>9.5</v>
      </c>
      <c r="H32" s="90">
        <v>6211</v>
      </c>
      <c r="I32" s="90">
        <v>7635</v>
      </c>
      <c r="J32" s="90">
        <v>2823</v>
      </c>
      <c r="K32" s="90">
        <v>1</v>
      </c>
      <c r="L32" s="90">
        <f t="shared" si="5"/>
        <v>2823</v>
      </c>
      <c r="M32" s="112">
        <v>1.03</v>
      </c>
      <c r="N32" s="113">
        <f t="shared" si="6"/>
        <v>2907.69</v>
      </c>
      <c r="O32" s="90">
        <v>40</v>
      </c>
      <c r="P32" s="113">
        <f t="shared" si="7"/>
        <v>2957.19</v>
      </c>
      <c r="Q32" s="90">
        <v>1</v>
      </c>
      <c r="R32" s="91">
        <f t="shared" si="8"/>
        <v>2957.19</v>
      </c>
    </row>
    <row r="33" spans="1:57" s="71" customFormat="1">
      <c r="A33" s="90" t="s">
        <v>125</v>
      </c>
      <c r="B33" s="551" t="s">
        <v>121</v>
      </c>
      <c r="C33" s="90"/>
      <c r="D33" s="90"/>
      <c r="E33" s="90"/>
      <c r="F33" s="91"/>
      <c r="G33" s="90"/>
      <c r="H33" s="90">
        <v>22851</v>
      </c>
      <c r="I33" s="90">
        <v>25485</v>
      </c>
      <c r="J33" s="90">
        <f>I33-H33</f>
        <v>2634</v>
      </c>
      <c r="K33" s="90">
        <v>1</v>
      </c>
      <c r="L33" s="90">
        <f t="shared" si="5"/>
        <v>2634</v>
      </c>
      <c r="M33" s="112">
        <v>1.03</v>
      </c>
      <c r="N33" s="113">
        <f t="shared" si="6"/>
        <v>2713.02</v>
      </c>
      <c r="O33" s="90">
        <v>40</v>
      </c>
      <c r="P33" s="113">
        <f t="shared" si="7"/>
        <v>2753.02</v>
      </c>
      <c r="Q33" s="90">
        <v>1</v>
      </c>
      <c r="R33" s="91">
        <f t="shared" si="8"/>
        <v>2753.02</v>
      </c>
    </row>
    <row r="34" spans="1:57" s="71" customFormat="1">
      <c r="A34" s="90" t="s">
        <v>11</v>
      </c>
      <c r="B34" s="551" t="s">
        <v>121</v>
      </c>
      <c r="C34" s="90"/>
      <c r="D34" s="90"/>
      <c r="E34" s="90">
        <f>SUM(E29:E33)</f>
        <v>1</v>
      </c>
      <c r="F34" s="91">
        <v>9.5</v>
      </c>
      <c r="G34" s="90">
        <f>E34*F34</f>
        <v>9.5</v>
      </c>
      <c r="H34" s="90"/>
      <c r="I34" s="90"/>
      <c r="J34" s="90">
        <f>SUM(J29:J33)</f>
        <v>6963</v>
      </c>
      <c r="K34" s="90">
        <v>1</v>
      </c>
      <c r="L34" s="90">
        <f t="shared" si="5"/>
        <v>6963</v>
      </c>
      <c r="M34" s="112">
        <v>1.03</v>
      </c>
      <c r="N34" s="113">
        <f t="shared" si="6"/>
        <v>7171.89</v>
      </c>
      <c r="O34" s="90">
        <f>SUM(O29:O33)</f>
        <v>200</v>
      </c>
      <c r="P34" s="113">
        <f t="shared" si="7"/>
        <v>7381.39</v>
      </c>
      <c r="Q34" s="90">
        <v>1</v>
      </c>
      <c r="R34" s="91">
        <f t="shared" si="8"/>
        <v>7381.39</v>
      </c>
    </row>
    <row r="35" spans="1:57" s="75" customFormat="1">
      <c r="A35" s="139" t="s">
        <v>126</v>
      </c>
      <c r="B35" s="140" t="s">
        <v>127</v>
      </c>
      <c r="C35" s="140"/>
      <c r="D35" s="140"/>
      <c r="E35" s="140"/>
      <c r="F35" s="42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420">
        <v>46147.43</v>
      </c>
    </row>
    <row r="36" spans="1:57" s="75" customFormat="1">
      <c r="A36" s="140" t="s">
        <v>118</v>
      </c>
      <c r="B36" s="140" t="s">
        <v>103</v>
      </c>
      <c r="C36" s="140"/>
      <c r="D36" s="140"/>
      <c r="E36" s="140"/>
      <c r="F36" s="42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420">
        <f>R35-R34</f>
        <v>38766.04</v>
      </c>
    </row>
    <row r="37" spans="1:57"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</row>
    <row r="38" spans="1:57"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</row>
    <row r="39" spans="1:57"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</row>
    <row r="40" spans="1:57"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</row>
    <row r="41" spans="1:57"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</row>
  </sheetData>
  <mergeCells count="2">
    <mergeCell ref="A1:R1"/>
    <mergeCell ref="A10:R10"/>
  </mergeCells>
  <phoneticPr fontId="38" type="noConversion"/>
  <pageMargins left="0.75" right="0.75" top="1" bottom="1" header="0.5" footer="0.5"/>
  <pageSetup paperSize="9" orientation="portrait" horizontalDpi="200" verticalDpi="300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AR18"/>
  <sheetViews>
    <sheetView workbookViewId="0">
      <selection sqref="A1:R1"/>
    </sheetView>
  </sheetViews>
  <sheetFormatPr defaultColWidth="9" defaultRowHeight="15.6"/>
  <cols>
    <col min="1" max="1" width="16.19921875" style="2" customWidth="1"/>
    <col min="2" max="2" width="6.09765625" style="2" customWidth="1"/>
    <col min="3" max="3" width="11.5" style="2" customWidth="1"/>
    <col min="4" max="4" width="13.69921875" style="2" customWidth="1"/>
    <col min="5" max="5" width="9.09765625" style="2" customWidth="1"/>
    <col min="6" max="6" width="7.09765625" style="2" customWidth="1"/>
    <col min="7" max="7" width="9.5" style="2"/>
    <col min="8" max="8" width="7" style="2" customWidth="1"/>
    <col min="9" max="9" width="9.3984375" style="2" customWidth="1"/>
    <col min="10" max="10" width="5.09765625" style="2" customWidth="1"/>
    <col min="11" max="11" width="12.8984375" style="2" customWidth="1"/>
    <col min="12" max="12" width="14.3984375" style="2" customWidth="1"/>
    <col min="13" max="13" width="4.69921875" style="2" customWidth="1"/>
    <col min="14" max="14" width="15.09765625" style="2" customWidth="1"/>
    <col min="15" max="15" width="4.09765625" style="2" customWidth="1"/>
    <col min="16" max="16" width="11.69921875" style="2" customWidth="1"/>
    <col min="17" max="17" width="3.8984375" style="2" customWidth="1"/>
    <col min="18" max="18" width="13.8984375" style="2"/>
    <col min="19" max="16384" width="9" style="2"/>
  </cols>
  <sheetData>
    <row r="1" spans="1:44" ht="25.8">
      <c r="A1" s="594" t="s">
        <v>38</v>
      </c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6"/>
    </row>
    <row r="2" spans="1:44">
      <c r="A2" s="3" t="s">
        <v>12</v>
      </c>
      <c r="B2" s="3"/>
      <c r="C2" s="3" t="s">
        <v>13</v>
      </c>
      <c r="D2" s="3" t="s">
        <v>14</v>
      </c>
      <c r="E2" s="3" t="s">
        <v>15</v>
      </c>
      <c r="F2" s="516" t="s">
        <v>16</v>
      </c>
      <c r="G2" s="3" t="s">
        <v>17</v>
      </c>
      <c r="H2" s="3" t="s">
        <v>18</v>
      </c>
      <c r="I2" s="3" t="s">
        <v>19</v>
      </c>
      <c r="J2" s="3" t="s">
        <v>20</v>
      </c>
      <c r="K2" s="3" t="s">
        <v>21</v>
      </c>
      <c r="L2" s="3" t="s">
        <v>15</v>
      </c>
      <c r="M2" s="4"/>
      <c r="N2" s="5" t="s">
        <v>22</v>
      </c>
      <c r="O2" s="3" t="s">
        <v>23</v>
      </c>
      <c r="P2" s="5" t="s">
        <v>11</v>
      </c>
      <c r="Q2" s="3" t="s">
        <v>24</v>
      </c>
      <c r="R2" s="104" t="s">
        <v>25</v>
      </c>
    </row>
    <row r="3" spans="1:44" s="537" customFormat="1" ht="12">
      <c r="A3" s="90" t="s">
        <v>128</v>
      </c>
      <c r="B3" s="90" t="s">
        <v>129</v>
      </c>
      <c r="C3" s="90">
        <v>30</v>
      </c>
      <c r="D3" s="90">
        <v>30</v>
      </c>
      <c r="E3" s="90">
        <f>SUM(D3-C3)</f>
        <v>0</v>
      </c>
      <c r="F3" s="91">
        <v>9.5</v>
      </c>
      <c r="G3" s="90">
        <f>E3*F3</f>
        <v>0</v>
      </c>
      <c r="H3" s="90">
        <v>29477</v>
      </c>
      <c r="I3" s="90">
        <v>30337</v>
      </c>
      <c r="J3" s="90">
        <f t="shared" ref="J3:J9" si="0">I3-H3</f>
        <v>860</v>
      </c>
      <c r="K3" s="90">
        <v>1</v>
      </c>
      <c r="L3" s="90">
        <f t="shared" ref="L3:L9" si="1">K3*J3</f>
        <v>860</v>
      </c>
      <c r="M3" s="112">
        <v>1.03</v>
      </c>
      <c r="N3" s="113">
        <f>M3*L3</f>
        <v>885.8</v>
      </c>
      <c r="O3" s="90">
        <v>80</v>
      </c>
      <c r="P3" s="113">
        <f t="shared" ref="P3:P9" si="2">G3+N3+O3</f>
        <v>965.8</v>
      </c>
      <c r="Q3" s="540">
        <v>1</v>
      </c>
      <c r="R3" s="91">
        <f t="shared" ref="R3:R9" si="3">P3*Q3</f>
        <v>965.8</v>
      </c>
    </row>
    <row r="4" spans="1:44" s="71" customFormat="1">
      <c r="A4" s="90" t="s">
        <v>130</v>
      </c>
      <c r="B4" s="90" t="s">
        <v>129</v>
      </c>
      <c r="C4" s="90">
        <v>147</v>
      </c>
      <c r="D4" s="90">
        <v>147</v>
      </c>
      <c r="E4" s="90">
        <f>SUM(D4-C4)</f>
        <v>0</v>
      </c>
      <c r="F4" s="91">
        <v>9.5</v>
      </c>
      <c r="G4" s="90">
        <f>E4*F4</f>
        <v>0</v>
      </c>
      <c r="H4" s="90">
        <v>107258</v>
      </c>
      <c r="I4" s="90">
        <v>108967</v>
      </c>
      <c r="J4" s="90">
        <f t="shared" si="0"/>
        <v>1709</v>
      </c>
      <c r="K4" s="90">
        <v>1</v>
      </c>
      <c r="L4" s="90">
        <f t="shared" si="1"/>
        <v>1709</v>
      </c>
      <c r="M4" s="112">
        <v>1.03</v>
      </c>
      <c r="N4" s="113">
        <f>M4*L4</f>
        <v>1760.27</v>
      </c>
      <c r="O4" s="90">
        <v>80</v>
      </c>
      <c r="P4" s="113">
        <f t="shared" si="2"/>
        <v>1840.27</v>
      </c>
      <c r="Q4" s="540">
        <v>1</v>
      </c>
      <c r="R4" s="91">
        <f t="shared" si="3"/>
        <v>1840.27</v>
      </c>
    </row>
    <row r="5" spans="1:44" s="71" customFormat="1">
      <c r="A5" s="90" t="s">
        <v>131</v>
      </c>
      <c r="B5" s="90" t="s">
        <v>129</v>
      </c>
      <c r="C5" s="90">
        <v>542</v>
      </c>
      <c r="D5" s="90">
        <v>544</v>
      </c>
      <c r="E5" s="90">
        <f>SUM(D5-C5)</f>
        <v>2</v>
      </c>
      <c r="F5" s="91">
        <v>9.5</v>
      </c>
      <c r="G5" s="90">
        <f>E5*F5</f>
        <v>19</v>
      </c>
      <c r="H5" s="90">
        <v>79069</v>
      </c>
      <c r="I5" s="90">
        <v>80410</v>
      </c>
      <c r="J5" s="90">
        <f t="shared" si="0"/>
        <v>1341</v>
      </c>
      <c r="K5" s="90">
        <v>1</v>
      </c>
      <c r="L5" s="90">
        <f t="shared" si="1"/>
        <v>1341</v>
      </c>
      <c r="M5" s="112">
        <v>1.03</v>
      </c>
      <c r="N5" s="113">
        <f t="shared" ref="N5:N10" si="4">M5*L5</f>
        <v>1381.23</v>
      </c>
      <c r="O5" s="90">
        <v>80</v>
      </c>
      <c r="P5" s="113">
        <f t="shared" si="2"/>
        <v>1480.23</v>
      </c>
      <c r="Q5" s="540">
        <v>1</v>
      </c>
      <c r="R5" s="91">
        <f t="shared" si="3"/>
        <v>1480.23</v>
      </c>
      <c r="S5" s="537"/>
      <c r="T5" s="537"/>
    </row>
    <row r="6" spans="1:44" s="71" customFormat="1">
      <c r="A6" s="90" t="s">
        <v>132</v>
      </c>
      <c r="B6" s="90" t="s">
        <v>129</v>
      </c>
      <c r="C6" s="90">
        <v>59</v>
      </c>
      <c r="D6" s="90">
        <v>59</v>
      </c>
      <c r="E6" s="90">
        <f>SUM(D6-C6)</f>
        <v>0</v>
      </c>
      <c r="F6" s="91">
        <v>9.5</v>
      </c>
      <c r="G6" s="90">
        <f>E6*F6</f>
        <v>0</v>
      </c>
      <c r="H6" s="90">
        <v>6197</v>
      </c>
      <c r="I6" s="90">
        <v>6197</v>
      </c>
      <c r="J6" s="90">
        <f t="shared" si="0"/>
        <v>0</v>
      </c>
      <c r="K6" s="90">
        <v>1</v>
      </c>
      <c r="L6" s="90">
        <f t="shared" si="1"/>
        <v>0</v>
      </c>
      <c r="M6" s="112">
        <v>1.03</v>
      </c>
      <c r="N6" s="113">
        <f t="shared" si="4"/>
        <v>0</v>
      </c>
      <c r="O6" s="90">
        <v>40</v>
      </c>
      <c r="P6" s="113">
        <f t="shared" si="2"/>
        <v>40</v>
      </c>
      <c r="Q6" s="540">
        <v>1</v>
      </c>
      <c r="R6" s="91">
        <f t="shared" si="3"/>
        <v>40</v>
      </c>
    </row>
    <row r="7" spans="1:44" s="71" customFormat="1">
      <c r="A7" s="90" t="s">
        <v>133</v>
      </c>
      <c r="B7" s="90" t="s">
        <v>129</v>
      </c>
      <c r="C7" s="90">
        <v>10</v>
      </c>
      <c r="D7" s="90">
        <v>10</v>
      </c>
      <c r="E7" s="90">
        <f>SUM(D7-C7)</f>
        <v>0</v>
      </c>
      <c r="F7" s="91">
        <v>9.5</v>
      </c>
      <c r="G7" s="90">
        <f>E7*F7</f>
        <v>0</v>
      </c>
      <c r="H7" s="90">
        <v>31060</v>
      </c>
      <c r="I7" s="90">
        <v>31449</v>
      </c>
      <c r="J7" s="90">
        <f t="shared" si="0"/>
        <v>389</v>
      </c>
      <c r="K7" s="90">
        <v>1</v>
      </c>
      <c r="L7" s="90">
        <f t="shared" si="1"/>
        <v>389</v>
      </c>
      <c r="M7" s="112">
        <v>1.03</v>
      </c>
      <c r="N7" s="113">
        <f t="shared" si="4"/>
        <v>400.67</v>
      </c>
      <c r="O7" s="90">
        <v>160</v>
      </c>
      <c r="P7" s="113">
        <f t="shared" si="2"/>
        <v>560.66999999999996</v>
      </c>
      <c r="Q7" s="90">
        <v>1</v>
      </c>
      <c r="R7" s="91">
        <f t="shared" si="3"/>
        <v>560.66999999999996</v>
      </c>
    </row>
    <row r="8" spans="1:44" s="71" customFormat="1">
      <c r="A8" s="90" t="s">
        <v>134</v>
      </c>
      <c r="B8" s="90" t="s">
        <v>129</v>
      </c>
      <c r="C8" s="90"/>
      <c r="D8" s="90"/>
      <c r="E8" s="90"/>
      <c r="F8" s="91"/>
      <c r="G8" s="90"/>
      <c r="H8" s="90">
        <v>5330</v>
      </c>
      <c r="I8" s="90">
        <v>5489</v>
      </c>
      <c r="J8" s="90">
        <f t="shared" si="0"/>
        <v>159</v>
      </c>
      <c r="K8" s="90">
        <v>1</v>
      </c>
      <c r="L8" s="90">
        <f t="shared" si="1"/>
        <v>159</v>
      </c>
      <c r="M8" s="112">
        <v>1.03</v>
      </c>
      <c r="N8" s="113">
        <f t="shared" si="4"/>
        <v>163.77000000000001</v>
      </c>
      <c r="O8" s="90">
        <v>60</v>
      </c>
      <c r="P8" s="113">
        <f t="shared" si="2"/>
        <v>223.77</v>
      </c>
      <c r="Q8" s="90">
        <v>1</v>
      </c>
      <c r="R8" s="91">
        <f t="shared" si="3"/>
        <v>223.77</v>
      </c>
    </row>
    <row r="9" spans="1:44" s="71" customFormat="1">
      <c r="A9" s="90" t="s">
        <v>135</v>
      </c>
      <c r="B9" s="90" t="s">
        <v>129</v>
      </c>
      <c r="C9" s="90"/>
      <c r="D9" s="90"/>
      <c r="E9" s="90"/>
      <c r="F9" s="91"/>
      <c r="G9" s="90"/>
      <c r="H9" s="90">
        <v>850</v>
      </c>
      <c r="I9" s="90">
        <v>878</v>
      </c>
      <c r="J9" s="90">
        <f t="shared" si="0"/>
        <v>28</v>
      </c>
      <c r="K9" s="90">
        <v>40</v>
      </c>
      <c r="L9" s="90">
        <f t="shared" si="1"/>
        <v>1120</v>
      </c>
      <c r="M9" s="112">
        <v>1.03</v>
      </c>
      <c r="N9" s="113">
        <f t="shared" si="4"/>
        <v>1153.5999999999999</v>
      </c>
      <c r="O9" s="90"/>
      <c r="P9" s="113">
        <f t="shared" si="2"/>
        <v>1153.5999999999999</v>
      </c>
      <c r="Q9" s="540">
        <v>1</v>
      </c>
      <c r="R9" s="91">
        <f t="shared" si="3"/>
        <v>1153.5999999999999</v>
      </c>
    </row>
    <row r="10" spans="1:44" s="71" customFormat="1">
      <c r="A10" s="90" t="s">
        <v>11</v>
      </c>
      <c r="B10" s="90"/>
      <c r="C10" s="90"/>
      <c r="D10" s="90"/>
      <c r="E10" s="90">
        <f>SUM(E3:E9)</f>
        <v>2</v>
      </c>
      <c r="F10" s="91">
        <v>9.5</v>
      </c>
      <c r="G10" s="90">
        <f>E10*F10</f>
        <v>19</v>
      </c>
      <c r="H10" s="90"/>
      <c r="I10" s="90"/>
      <c r="J10" s="90"/>
      <c r="K10" s="90"/>
      <c r="L10" s="90">
        <f>SUM(L3:L9)</f>
        <v>5578</v>
      </c>
      <c r="M10" s="112">
        <v>1.03</v>
      </c>
      <c r="N10" s="113">
        <f t="shared" si="4"/>
        <v>5745.34</v>
      </c>
      <c r="O10" s="90">
        <f>SUM(O3:O9)</f>
        <v>500</v>
      </c>
      <c r="P10" s="113">
        <f>G10+G11+N10+O10</f>
        <v>6264.34</v>
      </c>
      <c r="Q10" s="540">
        <v>1</v>
      </c>
      <c r="R10" s="91">
        <f>P10*Q10+G10</f>
        <v>6283.34</v>
      </c>
    </row>
    <row r="11" spans="1:44">
      <c r="A11" s="144"/>
      <c r="B11" s="3"/>
      <c r="C11" s="3"/>
      <c r="D11" s="3"/>
      <c r="E11" s="3"/>
      <c r="F11" s="98"/>
      <c r="G11" s="3"/>
      <c r="H11" s="3"/>
      <c r="I11" s="3"/>
      <c r="J11" s="3"/>
      <c r="K11" s="3"/>
      <c r="L11" s="3"/>
      <c r="M11" s="4"/>
      <c r="N11" s="5"/>
      <c r="O11" s="3"/>
      <c r="P11" s="5"/>
      <c r="Q11" s="541"/>
      <c r="R11" s="104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</row>
    <row r="12" spans="1:44" s="15" customFormat="1">
      <c r="A12" s="209" t="s">
        <v>136</v>
      </c>
      <c r="B12" s="209"/>
      <c r="C12" s="208"/>
      <c r="D12" s="208"/>
      <c r="E12" s="210"/>
      <c r="F12" s="210"/>
      <c r="G12" s="210">
        <v>1340.34</v>
      </c>
      <c r="H12" s="208"/>
      <c r="I12" s="208"/>
      <c r="J12" s="208"/>
      <c r="K12" s="208"/>
      <c r="L12" s="210"/>
      <c r="M12" s="226"/>
      <c r="N12" s="227">
        <v>181863.84</v>
      </c>
      <c r="O12" s="208"/>
      <c r="P12" s="227">
        <f>G12+N12</f>
        <v>183204.18</v>
      </c>
      <c r="Q12" s="208"/>
      <c r="R12" s="210">
        <f>P12</f>
        <v>183204.18</v>
      </c>
    </row>
    <row r="13" spans="1:44" s="15" customFormat="1">
      <c r="A13" s="208" t="s">
        <v>137</v>
      </c>
      <c r="B13" s="209"/>
      <c r="C13" s="209"/>
      <c r="D13" s="209"/>
      <c r="E13" s="224">
        <f>E10+E12</f>
        <v>2</v>
      </c>
      <c r="F13" s="210">
        <v>9.5</v>
      </c>
      <c r="G13" s="538">
        <f>E13*F13</f>
        <v>19</v>
      </c>
      <c r="H13" s="209"/>
      <c r="I13" s="209"/>
      <c r="J13" s="209"/>
      <c r="K13" s="209"/>
      <c r="L13" s="538">
        <f>SUM(L10:L12)</f>
        <v>5578</v>
      </c>
      <c r="M13" s="226">
        <v>1.03</v>
      </c>
      <c r="N13" s="227">
        <f>L13*M13</f>
        <v>5745.34</v>
      </c>
      <c r="O13" s="209">
        <v>500</v>
      </c>
      <c r="P13" s="539">
        <f>G13+N13+O13</f>
        <v>6264.34</v>
      </c>
      <c r="Q13" s="542">
        <v>1</v>
      </c>
      <c r="R13" s="223">
        <f>SUM(R10:R12)</f>
        <v>189487.52</v>
      </c>
    </row>
    <row r="14" spans="1:44" ht="0.75" customHeight="1">
      <c r="A14" s="6" t="s">
        <v>138</v>
      </c>
      <c r="L14" s="2">
        <f>N14/M14</f>
        <v>10013.135922330101</v>
      </c>
      <c r="M14" s="4">
        <v>1.03</v>
      </c>
      <c r="N14" s="2">
        <v>10313.530000000001</v>
      </c>
      <c r="R14" s="2">
        <v>46706.74</v>
      </c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</row>
    <row r="15" spans="1:44" hidden="1">
      <c r="A15" s="6" t="s">
        <v>139</v>
      </c>
      <c r="E15" s="2" t="s">
        <v>140</v>
      </c>
      <c r="M15" s="4">
        <v>1.03</v>
      </c>
      <c r="N15" s="2">
        <v>10313.530000000001</v>
      </c>
      <c r="R15" s="2">
        <v>93413.48</v>
      </c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</row>
    <row r="16" spans="1:44" hidden="1">
      <c r="A16" s="6" t="s">
        <v>141</v>
      </c>
      <c r="M16" s="4">
        <v>1.03</v>
      </c>
      <c r="N16" s="2">
        <v>10313.530000000001</v>
      </c>
      <c r="R16" s="2">
        <v>18542.060000000001</v>
      </c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</row>
    <row r="17" spans="1:44" hidden="1">
      <c r="A17" s="6" t="s">
        <v>142</v>
      </c>
      <c r="M17" s="4">
        <v>1.03</v>
      </c>
      <c r="N17" s="2">
        <v>10313.530000000001</v>
      </c>
      <c r="R17" s="543">
        <v>18550</v>
      </c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</row>
    <row r="18" spans="1:44" hidden="1">
      <c r="A18" s="6" t="s">
        <v>143</v>
      </c>
      <c r="M18" s="425">
        <v>1.03</v>
      </c>
      <c r="N18" s="2">
        <v>10313.530000000001</v>
      </c>
      <c r="R18" s="543">
        <v>18550</v>
      </c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</row>
  </sheetData>
  <mergeCells count="1">
    <mergeCell ref="A1:R1"/>
  </mergeCells>
  <phoneticPr fontId="38" type="noConversion"/>
  <pageMargins left="0.7" right="0.7" top="0.75" bottom="0.75" header="0.3" footer="0.3"/>
  <pageSetup paperSize="9"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CU123"/>
  <sheetViews>
    <sheetView topLeftCell="A83" workbookViewId="0">
      <selection activeCell="R78" sqref="R78"/>
    </sheetView>
  </sheetViews>
  <sheetFormatPr defaultColWidth="9" defaultRowHeight="15.6"/>
  <cols>
    <col min="1" max="1" width="10.19921875" style="2" customWidth="1"/>
    <col min="2" max="2" width="9" style="2"/>
    <col min="3" max="3" width="6.19921875" style="2" customWidth="1"/>
    <col min="4" max="4" width="6" style="2" customWidth="1"/>
    <col min="5" max="5" width="9.3984375" style="2" customWidth="1"/>
    <col min="6" max="6" width="5.69921875" style="2" customWidth="1"/>
    <col min="7" max="7" width="12.59765625" style="2"/>
    <col min="8" max="9" width="6.8984375" style="2" customWidth="1"/>
    <col min="10" max="10" width="6" style="2" customWidth="1"/>
    <col min="11" max="11" width="3.19921875" style="2" customWidth="1"/>
    <col min="12" max="12" width="12.69921875" style="2" customWidth="1"/>
    <col min="13" max="13" width="4.3984375" style="2" customWidth="1"/>
    <col min="14" max="14" width="15.5" style="2" customWidth="1"/>
    <col min="15" max="15" width="3.5" style="2" customWidth="1"/>
    <col min="16" max="16" width="15.796875" style="2" customWidth="1"/>
    <col min="17" max="17" width="7.8984375" style="2" customWidth="1"/>
    <col min="18" max="18" width="15.5" style="2" customWidth="1"/>
    <col min="19" max="16384" width="9" style="2"/>
  </cols>
  <sheetData>
    <row r="1" spans="1:68" ht="25.8">
      <c r="A1" s="594" t="s">
        <v>38</v>
      </c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6"/>
    </row>
    <row r="2" spans="1:68">
      <c r="A2" s="3" t="s">
        <v>12</v>
      </c>
      <c r="B2" s="3"/>
      <c r="C2" s="3" t="s">
        <v>13</v>
      </c>
      <c r="D2" s="3" t="s">
        <v>14</v>
      </c>
      <c r="E2" s="3" t="s">
        <v>15</v>
      </c>
      <c r="F2" s="516" t="s">
        <v>16</v>
      </c>
      <c r="G2" s="3" t="s">
        <v>17</v>
      </c>
      <c r="H2" s="3" t="s">
        <v>18</v>
      </c>
      <c r="I2" s="3" t="s">
        <v>19</v>
      </c>
      <c r="J2" s="3" t="s">
        <v>20</v>
      </c>
      <c r="K2" s="3" t="s">
        <v>21</v>
      </c>
      <c r="L2" s="3" t="s">
        <v>15</v>
      </c>
      <c r="M2" s="4" t="s">
        <v>144</v>
      </c>
      <c r="N2" s="5" t="s">
        <v>22</v>
      </c>
      <c r="O2" s="3" t="s">
        <v>23</v>
      </c>
      <c r="P2" s="5" t="s">
        <v>11</v>
      </c>
      <c r="Q2" s="3" t="s">
        <v>24</v>
      </c>
      <c r="R2" s="104" t="s">
        <v>25</v>
      </c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</row>
    <row r="3" spans="1:68" s="1" customFormat="1">
      <c r="A3" s="9" t="s">
        <v>145</v>
      </c>
      <c r="B3" s="9" t="s">
        <v>146</v>
      </c>
      <c r="C3" s="9"/>
      <c r="D3" s="9"/>
      <c r="E3" s="9"/>
      <c r="F3" s="311"/>
      <c r="G3" s="9"/>
      <c r="H3" s="9">
        <v>79945</v>
      </c>
      <c r="I3" s="9">
        <v>82605</v>
      </c>
      <c r="J3" s="9">
        <f>I3-H3</f>
        <v>2660</v>
      </c>
      <c r="K3" s="9">
        <v>400</v>
      </c>
      <c r="L3" s="9">
        <f>K3*J3</f>
        <v>1064000</v>
      </c>
      <c r="M3" s="10">
        <v>1.03</v>
      </c>
      <c r="N3" s="11">
        <f>M3*L3</f>
        <v>1095920</v>
      </c>
      <c r="O3" s="9"/>
      <c r="P3" s="11">
        <f>G3+N3+O3</f>
        <v>1095920</v>
      </c>
      <c r="Q3" s="9">
        <v>1</v>
      </c>
      <c r="R3" s="28">
        <f>P3*Q3</f>
        <v>1095920</v>
      </c>
    </row>
    <row r="4" spans="1:68" s="1" customFormat="1">
      <c r="A4" s="9" t="s">
        <v>147</v>
      </c>
      <c r="B4" s="9" t="s">
        <v>148</v>
      </c>
      <c r="C4" s="9"/>
      <c r="D4" s="9"/>
      <c r="E4" s="9"/>
      <c r="F4" s="311"/>
      <c r="G4" s="9"/>
      <c r="H4" s="9">
        <v>26721</v>
      </c>
      <c r="I4" s="9">
        <v>31946</v>
      </c>
      <c r="J4" s="9">
        <f>I4-H4</f>
        <v>5225</v>
      </c>
      <c r="K4" s="9">
        <v>400</v>
      </c>
      <c r="L4" s="9">
        <f>K4*J4</f>
        <v>2090000</v>
      </c>
      <c r="M4" s="10">
        <v>1.03</v>
      </c>
      <c r="N4" s="11">
        <f>M4*L4</f>
        <v>2152700</v>
      </c>
      <c r="O4" s="9"/>
      <c r="P4" s="11">
        <f>G4+N4+O4</f>
        <v>2152700</v>
      </c>
      <c r="Q4" s="9">
        <v>1</v>
      </c>
      <c r="R4" s="28">
        <f>P4*Q4</f>
        <v>2152700</v>
      </c>
    </row>
    <row r="5" spans="1:68" s="1" customFormat="1">
      <c r="A5" s="9" t="s">
        <v>149</v>
      </c>
      <c r="B5" s="9"/>
      <c r="C5" s="9"/>
      <c r="D5" s="9"/>
      <c r="E5" s="9"/>
      <c r="F5" s="311"/>
      <c r="G5" s="9"/>
      <c r="H5" s="9"/>
      <c r="I5" s="9"/>
      <c r="J5" s="9">
        <f>SUM(J3:J4)</f>
        <v>7885</v>
      </c>
      <c r="K5" s="9">
        <v>400</v>
      </c>
      <c r="L5" s="9">
        <f>K5*J5</f>
        <v>3154000</v>
      </c>
      <c r="M5" s="10">
        <v>1.03</v>
      </c>
      <c r="N5" s="11">
        <f>M5*L5</f>
        <v>3248620</v>
      </c>
      <c r="O5" s="9"/>
      <c r="P5" s="11">
        <f>G5+N5+O5</f>
        <v>3248620</v>
      </c>
      <c r="Q5" s="9">
        <v>1</v>
      </c>
      <c r="R5" s="28">
        <f>P5*Q5</f>
        <v>3248620</v>
      </c>
    </row>
    <row r="6" spans="1:68" s="1" customFormat="1">
      <c r="A6" s="9" t="s">
        <v>150</v>
      </c>
      <c r="B6" s="9"/>
      <c r="C6" s="9">
        <v>137907</v>
      </c>
      <c r="D6" s="9">
        <v>139970</v>
      </c>
      <c r="E6" s="9">
        <f>SUM(D6-C6)</f>
        <v>2063</v>
      </c>
      <c r="F6" s="28">
        <v>9.5</v>
      </c>
      <c r="G6" s="277">
        <f>E6*F6</f>
        <v>19598.5</v>
      </c>
      <c r="H6" s="9"/>
      <c r="I6" s="9"/>
      <c r="J6" s="9"/>
      <c r="K6" s="9"/>
      <c r="L6" s="9"/>
      <c r="M6" s="10"/>
      <c r="N6" s="11"/>
      <c r="O6" s="9"/>
      <c r="P6" s="11"/>
      <c r="Q6" s="9"/>
      <c r="R6" s="28">
        <f>G6</f>
        <v>19598.5</v>
      </c>
    </row>
    <row r="7" spans="1:68" s="1" customFormat="1">
      <c r="A7" s="9" t="s">
        <v>151</v>
      </c>
      <c r="B7" s="9"/>
      <c r="C7" s="9">
        <v>5627</v>
      </c>
      <c r="D7" s="9">
        <v>5627</v>
      </c>
      <c r="E7" s="9">
        <f>SUM(D7-C7)</f>
        <v>0</v>
      </c>
      <c r="F7" s="28">
        <v>9.5</v>
      </c>
      <c r="G7" s="277">
        <f>E7*F7</f>
        <v>0</v>
      </c>
      <c r="H7" s="9"/>
      <c r="I7" s="9"/>
      <c r="J7" s="9"/>
      <c r="K7" s="9"/>
      <c r="L7" s="9"/>
      <c r="M7" s="10"/>
      <c r="N7" s="11"/>
      <c r="O7" s="9"/>
      <c r="P7" s="11"/>
      <c r="Q7" s="9"/>
      <c r="R7" s="28"/>
    </row>
    <row r="8" spans="1:68" s="1" customFormat="1">
      <c r="A8" s="9" t="s">
        <v>152</v>
      </c>
      <c r="B8" s="9"/>
      <c r="C8" s="9"/>
      <c r="D8" s="9"/>
      <c r="E8" s="9"/>
      <c r="F8" s="311"/>
      <c r="G8" s="277"/>
      <c r="H8" s="9"/>
      <c r="I8" s="9"/>
      <c r="J8" s="9"/>
      <c r="K8" s="9"/>
      <c r="L8" s="9"/>
      <c r="M8" s="10"/>
      <c r="N8" s="11"/>
      <c r="O8" s="9"/>
      <c r="P8" s="518"/>
      <c r="Q8" s="9"/>
      <c r="R8" s="28"/>
    </row>
    <row r="9" spans="1:68" s="1" customFormat="1">
      <c r="A9" s="9" t="s">
        <v>11</v>
      </c>
      <c r="B9" s="9"/>
      <c r="C9" s="9"/>
      <c r="D9" s="9"/>
      <c r="E9" s="9"/>
      <c r="F9" s="28"/>
      <c r="G9" s="277">
        <f>SUM(G6:G8)</f>
        <v>19598.5</v>
      </c>
      <c r="H9" s="9"/>
      <c r="I9" s="9"/>
      <c r="J9" s="9"/>
      <c r="K9" s="9"/>
      <c r="L9" s="9">
        <f>SUM(L5:L8)</f>
        <v>3154000</v>
      </c>
      <c r="M9" s="10">
        <v>1.03</v>
      </c>
      <c r="N9" s="11">
        <f>M9*L9</f>
        <v>3248620</v>
      </c>
      <c r="O9" s="9"/>
      <c r="P9" s="11">
        <f>G9+N9+O9</f>
        <v>3268218.5</v>
      </c>
      <c r="Q9" s="9">
        <v>1</v>
      </c>
      <c r="R9" s="28">
        <f>P9*Q9</f>
        <v>3268218.5</v>
      </c>
    </row>
    <row r="10" spans="1:68">
      <c r="A10" s="3"/>
      <c r="B10" s="3"/>
      <c r="C10" s="3"/>
      <c r="D10" s="3"/>
      <c r="E10" s="3"/>
      <c r="F10" s="516"/>
      <c r="G10" s="127"/>
      <c r="H10" s="3"/>
      <c r="I10" s="3"/>
      <c r="J10" s="3"/>
      <c r="K10" s="3"/>
      <c r="L10" s="3"/>
      <c r="M10" s="4"/>
      <c r="N10" s="5"/>
      <c r="O10" s="3"/>
      <c r="P10" s="519"/>
      <c r="Q10" s="3"/>
      <c r="R10" s="104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</row>
    <row r="11" spans="1:68">
      <c r="A11" s="3" t="s">
        <v>12</v>
      </c>
      <c r="B11" s="3"/>
      <c r="C11" s="3" t="s">
        <v>13</v>
      </c>
      <c r="D11" s="3" t="s">
        <v>14</v>
      </c>
      <c r="E11" s="3" t="s">
        <v>15</v>
      </c>
      <c r="F11" s="516" t="s">
        <v>16</v>
      </c>
      <c r="G11" s="3" t="s">
        <v>17</v>
      </c>
      <c r="H11" s="3" t="s">
        <v>18</v>
      </c>
      <c r="I11" s="3" t="s">
        <v>19</v>
      </c>
      <c r="J11" s="3" t="s">
        <v>20</v>
      </c>
      <c r="K11" s="3" t="s">
        <v>21</v>
      </c>
      <c r="L11" s="3" t="s">
        <v>15</v>
      </c>
      <c r="M11" s="4"/>
      <c r="N11" s="5" t="s">
        <v>22</v>
      </c>
      <c r="O11" s="3" t="s">
        <v>23</v>
      </c>
      <c r="P11" s="5" t="s">
        <v>11</v>
      </c>
      <c r="Q11" s="3" t="s">
        <v>24</v>
      </c>
      <c r="R11" s="104" t="s">
        <v>25</v>
      </c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68" s="1" customFormat="1" ht="15" customHeight="1">
      <c r="A12" s="9" t="s">
        <v>153</v>
      </c>
      <c r="B12" s="27" t="s">
        <v>154</v>
      </c>
      <c r="C12" s="9"/>
      <c r="D12" s="9"/>
      <c r="E12" s="9"/>
      <c r="F12" s="311"/>
      <c r="G12" s="9"/>
      <c r="H12" s="9">
        <v>3202</v>
      </c>
      <c r="I12" s="9">
        <v>3941</v>
      </c>
      <c r="J12" s="9">
        <f t="shared" ref="J12:J20" si="0">I12-H12</f>
        <v>739</v>
      </c>
      <c r="K12" s="9">
        <v>60</v>
      </c>
      <c r="L12" s="9">
        <f t="shared" ref="L12:L20" si="1">K12*J12</f>
        <v>44340</v>
      </c>
      <c r="M12" s="10">
        <v>1.03</v>
      </c>
      <c r="N12" s="11">
        <f t="shared" ref="N12:N21" si="2">M12*L12</f>
        <v>45670.2</v>
      </c>
      <c r="O12" s="9"/>
      <c r="P12" s="11">
        <f t="shared" ref="P12:P21" si="3">G12+N12+O12</f>
        <v>45670.2</v>
      </c>
      <c r="Q12" s="9">
        <v>1</v>
      </c>
      <c r="R12" s="28">
        <f t="shared" ref="R12:R21" si="4">P12*Q12</f>
        <v>45670.2</v>
      </c>
    </row>
    <row r="13" spans="1:68" s="1" customFormat="1" ht="15" customHeight="1">
      <c r="A13" s="9" t="s">
        <v>155</v>
      </c>
      <c r="B13" s="27" t="s">
        <v>154</v>
      </c>
      <c r="C13" s="9"/>
      <c r="D13" s="9"/>
      <c r="E13" s="9"/>
      <c r="F13" s="311"/>
      <c r="G13" s="9"/>
      <c r="H13" s="9">
        <v>1393</v>
      </c>
      <c r="I13" s="9">
        <v>1741</v>
      </c>
      <c r="J13" s="9">
        <f t="shared" si="0"/>
        <v>348</v>
      </c>
      <c r="K13" s="9">
        <v>120</v>
      </c>
      <c r="L13" s="9">
        <f t="shared" si="1"/>
        <v>41760</v>
      </c>
      <c r="M13" s="10">
        <v>1.03</v>
      </c>
      <c r="N13" s="11">
        <f t="shared" si="2"/>
        <v>43012.800000000003</v>
      </c>
      <c r="O13" s="9"/>
      <c r="P13" s="11">
        <f t="shared" si="3"/>
        <v>43012.800000000003</v>
      </c>
      <c r="Q13" s="9">
        <v>1</v>
      </c>
      <c r="R13" s="28">
        <f t="shared" si="4"/>
        <v>43012.800000000003</v>
      </c>
    </row>
    <row r="14" spans="1:68" s="1" customFormat="1" ht="16.5" customHeight="1">
      <c r="A14" s="9" t="s">
        <v>156</v>
      </c>
      <c r="B14" s="27" t="s">
        <v>154</v>
      </c>
      <c r="C14" s="9"/>
      <c r="D14" s="9"/>
      <c r="E14" s="9"/>
      <c r="F14" s="311"/>
      <c r="G14" s="9"/>
      <c r="H14" s="9">
        <v>3272</v>
      </c>
      <c r="I14" s="9">
        <v>3272</v>
      </c>
      <c r="J14" s="9">
        <f t="shared" si="0"/>
        <v>0</v>
      </c>
      <c r="K14" s="9">
        <v>240</v>
      </c>
      <c r="L14" s="9">
        <f t="shared" si="1"/>
        <v>0</v>
      </c>
      <c r="M14" s="10">
        <v>1.03</v>
      </c>
      <c r="N14" s="11">
        <f t="shared" si="2"/>
        <v>0</v>
      </c>
      <c r="O14" s="9"/>
      <c r="P14" s="11">
        <f t="shared" si="3"/>
        <v>0</v>
      </c>
      <c r="Q14" s="9">
        <v>1</v>
      </c>
      <c r="R14" s="28">
        <f t="shared" si="4"/>
        <v>0</v>
      </c>
    </row>
    <row r="15" spans="1:68" s="1" customFormat="1" ht="18" customHeight="1">
      <c r="A15" s="9" t="s">
        <v>157</v>
      </c>
      <c r="B15" s="27" t="s">
        <v>154</v>
      </c>
      <c r="C15" s="9"/>
      <c r="D15" s="9"/>
      <c r="E15" s="9"/>
      <c r="F15" s="311"/>
      <c r="G15" s="9"/>
      <c r="H15" s="9">
        <v>353</v>
      </c>
      <c r="I15" s="9">
        <v>353</v>
      </c>
      <c r="J15" s="9">
        <f t="shared" si="0"/>
        <v>0</v>
      </c>
      <c r="K15" s="9">
        <v>120</v>
      </c>
      <c r="L15" s="9">
        <f t="shared" si="1"/>
        <v>0</v>
      </c>
      <c r="M15" s="10">
        <v>1.03</v>
      </c>
      <c r="N15" s="11">
        <f t="shared" si="2"/>
        <v>0</v>
      </c>
      <c r="O15" s="9"/>
      <c r="P15" s="11">
        <f t="shared" si="3"/>
        <v>0</v>
      </c>
      <c r="Q15" s="9">
        <v>1</v>
      </c>
      <c r="R15" s="28">
        <f t="shared" si="4"/>
        <v>0</v>
      </c>
    </row>
    <row r="16" spans="1:68" s="1" customFormat="1" ht="18.75" customHeight="1">
      <c r="A16" s="9" t="s">
        <v>158</v>
      </c>
      <c r="B16" s="27" t="s">
        <v>154</v>
      </c>
      <c r="C16" s="9"/>
      <c r="D16" s="9"/>
      <c r="E16" s="9"/>
      <c r="F16" s="311"/>
      <c r="G16" s="9"/>
      <c r="H16" s="9">
        <v>421</v>
      </c>
      <c r="I16" s="520" t="s">
        <v>159</v>
      </c>
      <c r="J16" s="9">
        <f t="shared" si="0"/>
        <v>554</v>
      </c>
      <c r="K16" s="9">
        <v>300</v>
      </c>
      <c r="L16" s="9">
        <f t="shared" si="1"/>
        <v>166200</v>
      </c>
      <c r="M16" s="10">
        <v>1.03</v>
      </c>
      <c r="N16" s="11">
        <f t="shared" si="2"/>
        <v>171186</v>
      </c>
      <c r="O16" s="9"/>
      <c r="P16" s="11">
        <f t="shared" si="3"/>
        <v>171186</v>
      </c>
      <c r="Q16" s="9">
        <v>1</v>
      </c>
      <c r="R16" s="28">
        <f t="shared" si="4"/>
        <v>171186</v>
      </c>
    </row>
    <row r="17" spans="1:68" s="1" customFormat="1" ht="13.5" customHeight="1">
      <c r="A17" s="9" t="s">
        <v>160</v>
      </c>
      <c r="B17" s="27" t="s">
        <v>154</v>
      </c>
      <c r="C17" s="9"/>
      <c r="D17" s="9"/>
      <c r="E17" s="9"/>
      <c r="F17" s="311"/>
      <c r="G17" s="9"/>
      <c r="H17" s="9">
        <v>7691</v>
      </c>
      <c r="I17" s="9">
        <v>8164</v>
      </c>
      <c r="J17" s="9">
        <f t="shared" si="0"/>
        <v>473</v>
      </c>
      <c r="K17" s="9">
        <v>60</v>
      </c>
      <c r="L17" s="9">
        <f t="shared" si="1"/>
        <v>28380</v>
      </c>
      <c r="M17" s="10">
        <v>1.03</v>
      </c>
      <c r="N17" s="11">
        <f t="shared" si="2"/>
        <v>29231.4</v>
      </c>
      <c r="O17" s="9"/>
      <c r="P17" s="11">
        <f t="shared" si="3"/>
        <v>29231.4</v>
      </c>
      <c r="Q17" s="9">
        <v>1</v>
      </c>
      <c r="R17" s="28">
        <f t="shared" si="4"/>
        <v>29231.4</v>
      </c>
    </row>
    <row r="18" spans="1:68" s="1" customFormat="1" ht="16.5" customHeight="1">
      <c r="A18" s="9" t="s">
        <v>161</v>
      </c>
      <c r="B18" s="27" t="s">
        <v>154</v>
      </c>
      <c r="C18" s="9"/>
      <c r="D18" s="9"/>
      <c r="E18" s="9"/>
      <c r="F18" s="311"/>
      <c r="G18" s="9"/>
      <c r="H18" s="9">
        <v>3777</v>
      </c>
      <c r="I18" s="9">
        <v>4437</v>
      </c>
      <c r="J18" s="9">
        <f t="shared" si="0"/>
        <v>660</v>
      </c>
      <c r="K18" s="9">
        <v>120</v>
      </c>
      <c r="L18" s="9">
        <f t="shared" si="1"/>
        <v>79200</v>
      </c>
      <c r="M18" s="10">
        <v>1.03</v>
      </c>
      <c r="N18" s="11">
        <f t="shared" si="2"/>
        <v>81576</v>
      </c>
      <c r="O18" s="9"/>
      <c r="P18" s="11">
        <f t="shared" si="3"/>
        <v>81576</v>
      </c>
      <c r="Q18" s="9">
        <v>1</v>
      </c>
      <c r="R18" s="28">
        <f t="shared" si="4"/>
        <v>81576</v>
      </c>
    </row>
    <row r="19" spans="1:68" s="1" customFormat="1" ht="19.5" customHeight="1">
      <c r="A19" s="9" t="s">
        <v>162</v>
      </c>
      <c r="B19" s="27" t="s">
        <v>154</v>
      </c>
      <c r="C19" s="9"/>
      <c r="D19" s="9"/>
      <c r="E19" s="9"/>
      <c r="F19" s="311"/>
      <c r="G19" s="9"/>
      <c r="H19" s="9">
        <v>7706</v>
      </c>
      <c r="I19" s="9">
        <v>7975</v>
      </c>
      <c r="J19" s="9">
        <f t="shared" si="0"/>
        <v>269</v>
      </c>
      <c r="K19" s="9">
        <v>60</v>
      </c>
      <c r="L19" s="9">
        <f t="shared" si="1"/>
        <v>16140</v>
      </c>
      <c r="M19" s="10">
        <v>1.03</v>
      </c>
      <c r="N19" s="11">
        <f t="shared" si="2"/>
        <v>16624.2</v>
      </c>
      <c r="O19" s="9"/>
      <c r="P19" s="11">
        <f t="shared" si="3"/>
        <v>16624.2</v>
      </c>
      <c r="Q19" s="9">
        <v>1</v>
      </c>
      <c r="R19" s="28">
        <f t="shared" si="4"/>
        <v>16624.2</v>
      </c>
    </row>
    <row r="20" spans="1:68" s="1" customFormat="1" ht="19.5" customHeight="1">
      <c r="A20" s="9" t="s">
        <v>163</v>
      </c>
      <c r="B20" s="27" t="s">
        <v>154</v>
      </c>
      <c r="C20" s="9"/>
      <c r="D20" s="9"/>
      <c r="E20" s="9"/>
      <c r="F20" s="311"/>
      <c r="G20" s="9"/>
      <c r="H20" s="9">
        <v>3839</v>
      </c>
      <c r="I20" s="9">
        <v>3949</v>
      </c>
      <c r="J20" s="9">
        <f t="shared" si="0"/>
        <v>110</v>
      </c>
      <c r="K20" s="9">
        <v>120</v>
      </c>
      <c r="L20" s="9">
        <f t="shared" si="1"/>
        <v>13200</v>
      </c>
      <c r="M20" s="10">
        <v>1.03</v>
      </c>
      <c r="N20" s="11">
        <f t="shared" si="2"/>
        <v>13596</v>
      </c>
      <c r="O20" s="9"/>
      <c r="P20" s="11">
        <f t="shared" si="3"/>
        <v>13596</v>
      </c>
      <c r="Q20" s="9">
        <v>1</v>
      </c>
      <c r="R20" s="28">
        <f t="shared" si="4"/>
        <v>13596</v>
      </c>
    </row>
    <row r="21" spans="1:68" s="1" customFormat="1" ht="14.25" customHeight="1">
      <c r="A21" s="9" t="s">
        <v>11</v>
      </c>
      <c r="B21" s="27" t="s">
        <v>154</v>
      </c>
      <c r="C21" s="9"/>
      <c r="D21" s="9"/>
      <c r="E21" s="9"/>
      <c r="F21" s="311"/>
      <c r="G21" s="9"/>
      <c r="H21" s="9"/>
      <c r="I21" s="9"/>
      <c r="J21" s="9"/>
      <c r="K21" s="9"/>
      <c r="L21" s="9">
        <f>SUM(L12:L20)</f>
        <v>389220</v>
      </c>
      <c r="M21" s="10">
        <v>1.03</v>
      </c>
      <c r="N21" s="11">
        <f t="shared" si="2"/>
        <v>400896.6</v>
      </c>
      <c r="O21" s="9"/>
      <c r="P21" s="11">
        <f t="shared" si="3"/>
        <v>400896.6</v>
      </c>
      <c r="Q21" s="9">
        <v>1</v>
      </c>
      <c r="R21" s="28">
        <f t="shared" si="4"/>
        <v>400896.6</v>
      </c>
    </row>
    <row r="22" spans="1:68" ht="14.25" customHeight="1"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</row>
    <row r="23" spans="1:68" ht="14.25" customHeight="1">
      <c r="A23" s="3" t="s">
        <v>12</v>
      </c>
      <c r="B23" s="3"/>
      <c r="C23" s="3" t="s">
        <v>13</v>
      </c>
      <c r="D23" s="3" t="s">
        <v>14</v>
      </c>
      <c r="E23" s="3" t="s">
        <v>15</v>
      </c>
      <c r="F23" s="516" t="s">
        <v>16</v>
      </c>
      <c r="G23" s="3" t="s">
        <v>17</v>
      </c>
      <c r="H23" s="3" t="s">
        <v>18</v>
      </c>
      <c r="I23" s="3" t="s">
        <v>19</v>
      </c>
      <c r="J23" s="3" t="s">
        <v>20</v>
      </c>
      <c r="K23" s="3" t="s">
        <v>21</v>
      </c>
      <c r="L23" s="3" t="s">
        <v>15</v>
      </c>
      <c r="M23" s="4">
        <v>1.03</v>
      </c>
      <c r="N23" s="5" t="s">
        <v>22</v>
      </c>
      <c r="O23" s="3" t="s">
        <v>23</v>
      </c>
      <c r="P23" s="5" t="s">
        <v>11</v>
      </c>
      <c r="Q23" s="3" t="s">
        <v>24</v>
      </c>
      <c r="R23" s="104" t="s">
        <v>25</v>
      </c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</row>
    <row r="24" spans="1:68" s="1" customFormat="1" ht="15.75" customHeight="1">
      <c r="A24" s="9" t="s">
        <v>164</v>
      </c>
      <c r="B24" s="27" t="s">
        <v>129</v>
      </c>
      <c r="C24" s="9"/>
      <c r="D24" s="9"/>
      <c r="E24" s="9"/>
      <c r="F24" s="311"/>
      <c r="G24" s="9"/>
      <c r="H24" s="9">
        <v>346</v>
      </c>
      <c r="I24" s="9">
        <v>349</v>
      </c>
      <c r="J24" s="9">
        <f>I24-H24</f>
        <v>3</v>
      </c>
      <c r="K24" s="9">
        <v>120</v>
      </c>
      <c r="L24" s="9">
        <f>K24*J24</f>
        <v>360</v>
      </c>
      <c r="M24" s="10">
        <v>1.03</v>
      </c>
      <c r="N24" s="11">
        <f>M24*L24</f>
        <v>370.8</v>
      </c>
      <c r="O24" s="9"/>
      <c r="P24" s="11">
        <f>G24+N24+O24</f>
        <v>370.8</v>
      </c>
      <c r="Q24" s="9">
        <v>1</v>
      </c>
      <c r="R24" s="28">
        <f>P24*Q24</f>
        <v>370.8</v>
      </c>
    </row>
    <row r="25" spans="1:68" s="1" customFormat="1" ht="15.75" customHeight="1">
      <c r="A25" s="9" t="s">
        <v>165</v>
      </c>
      <c r="B25" s="27" t="s">
        <v>129</v>
      </c>
      <c r="C25" s="9"/>
      <c r="D25" s="9"/>
      <c r="E25" s="9"/>
      <c r="F25" s="311"/>
      <c r="G25" s="9"/>
      <c r="H25" s="9">
        <v>1338</v>
      </c>
      <c r="I25" s="9">
        <v>1447</v>
      </c>
      <c r="J25" s="9">
        <f>I25-H25</f>
        <v>109</v>
      </c>
      <c r="K25" s="9">
        <v>150</v>
      </c>
      <c r="L25" s="9">
        <f>K25*J25</f>
        <v>16350</v>
      </c>
      <c r="M25" s="10">
        <v>1.03</v>
      </c>
      <c r="N25" s="11">
        <f>M25*L25</f>
        <v>16840.5</v>
      </c>
      <c r="O25" s="9"/>
      <c r="P25" s="11">
        <f>G25+N25+O25</f>
        <v>16840.5</v>
      </c>
      <c r="Q25" s="9">
        <v>1</v>
      </c>
      <c r="R25" s="28">
        <f>P25*Q25</f>
        <v>16840.5</v>
      </c>
    </row>
    <row r="26" spans="1:68" s="1" customFormat="1" ht="15.75" customHeight="1">
      <c r="A26" s="9" t="s">
        <v>166</v>
      </c>
      <c r="B26" s="27" t="s">
        <v>129</v>
      </c>
      <c r="C26" s="9"/>
      <c r="D26" s="9"/>
      <c r="E26" s="9"/>
      <c r="F26" s="311"/>
      <c r="G26" s="9"/>
      <c r="H26" s="9"/>
      <c r="I26" s="9"/>
      <c r="J26" s="9"/>
      <c r="K26" s="9"/>
      <c r="L26" s="9">
        <f>SUM(L24:L25)</f>
        <v>16710</v>
      </c>
      <c r="M26" s="10">
        <v>1.03</v>
      </c>
      <c r="N26" s="11">
        <f>M26*L26</f>
        <v>17211.3</v>
      </c>
      <c r="O26" s="9"/>
      <c r="P26" s="11">
        <f>G26+N26+O26</f>
        <v>17211.3</v>
      </c>
      <c r="Q26" s="9">
        <v>1</v>
      </c>
      <c r="R26" s="28">
        <f>P26*Q26</f>
        <v>17211.3</v>
      </c>
    </row>
    <row r="27" spans="1:68" ht="12.75" customHeight="1">
      <c r="A27" s="3"/>
      <c r="B27" s="211"/>
      <c r="C27" s="3"/>
      <c r="D27" s="3"/>
      <c r="E27" s="3"/>
      <c r="F27" s="516"/>
      <c r="G27" s="3"/>
      <c r="H27" s="3"/>
      <c r="I27" s="3"/>
      <c r="J27" s="3"/>
      <c r="K27" s="3"/>
      <c r="L27" s="3"/>
      <c r="M27" s="4"/>
      <c r="N27" s="5"/>
      <c r="O27" s="3"/>
      <c r="P27" s="5"/>
      <c r="Q27" s="3"/>
      <c r="R27" s="104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</row>
    <row r="28" spans="1:68" ht="14.25" customHeight="1">
      <c r="A28" s="3"/>
      <c r="B28" s="211"/>
      <c r="C28" s="3"/>
      <c r="D28" s="3"/>
      <c r="E28" s="3"/>
      <c r="F28" s="516"/>
      <c r="G28" s="3"/>
      <c r="H28" s="3"/>
      <c r="I28" s="3"/>
      <c r="J28" s="3"/>
      <c r="K28" s="3"/>
      <c r="L28" s="3"/>
      <c r="M28" s="4"/>
      <c r="N28" s="5"/>
      <c r="O28" s="3"/>
      <c r="P28" s="5"/>
      <c r="Q28" s="3"/>
      <c r="R28" s="104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</row>
    <row r="29" spans="1:68" ht="15" customHeight="1">
      <c r="A29" s="3" t="s">
        <v>12</v>
      </c>
      <c r="B29" s="3"/>
      <c r="C29" s="3" t="s">
        <v>13</v>
      </c>
      <c r="D29" s="3" t="s">
        <v>14</v>
      </c>
      <c r="E29" s="3" t="s">
        <v>15</v>
      </c>
      <c r="F29" s="516" t="s">
        <v>16</v>
      </c>
      <c r="G29" s="3" t="s">
        <v>17</v>
      </c>
      <c r="H29" s="3" t="s">
        <v>18</v>
      </c>
      <c r="I29" s="3" t="s">
        <v>19</v>
      </c>
      <c r="J29" s="3" t="s">
        <v>20</v>
      </c>
      <c r="K29" s="3" t="s">
        <v>21</v>
      </c>
      <c r="L29" s="3" t="s">
        <v>15</v>
      </c>
      <c r="M29" s="4">
        <v>1.03</v>
      </c>
      <c r="N29" s="5" t="s">
        <v>22</v>
      </c>
      <c r="O29" s="3" t="s">
        <v>23</v>
      </c>
      <c r="P29" s="5" t="s">
        <v>11</v>
      </c>
      <c r="Q29" s="3" t="s">
        <v>24</v>
      </c>
      <c r="R29" s="104" t="s">
        <v>25</v>
      </c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</row>
    <row r="30" spans="1:68" s="1" customFormat="1" ht="21" customHeight="1">
      <c r="A30" s="9" t="s">
        <v>167</v>
      </c>
      <c r="B30" s="27" t="s">
        <v>168</v>
      </c>
      <c r="C30" s="9"/>
      <c r="D30" s="9"/>
      <c r="E30" s="9"/>
      <c r="F30" s="311"/>
      <c r="G30" s="9"/>
      <c r="H30" s="9">
        <v>2981</v>
      </c>
      <c r="I30" s="9">
        <v>2716</v>
      </c>
      <c r="J30" s="9">
        <f>H30-I30</f>
        <v>265</v>
      </c>
      <c r="K30" s="9">
        <v>240</v>
      </c>
      <c r="L30" s="9">
        <f t="shared" ref="L30:L36" si="5">K30*J30</f>
        <v>63600</v>
      </c>
      <c r="M30" s="10">
        <v>1.03</v>
      </c>
      <c r="N30" s="11">
        <f t="shared" ref="N30:N37" si="6">M30*L30</f>
        <v>65508</v>
      </c>
      <c r="O30" s="9"/>
      <c r="P30" s="11">
        <f t="shared" ref="P30:P37" si="7">G30+N30+O30</f>
        <v>65508</v>
      </c>
      <c r="Q30" s="9">
        <v>1</v>
      </c>
      <c r="R30" s="28">
        <f t="shared" ref="R30:R37" si="8">P30*Q30</f>
        <v>65508</v>
      </c>
    </row>
    <row r="31" spans="1:68" s="1" customFormat="1" ht="14.25" customHeight="1">
      <c r="A31" s="9" t="s">
        <v>169</v>
      </c>
      <c r="B31" s="27" t="s">
        <v>168</v>
      </c>
      <c r="C31" s="9"/>
      <c r="D31" s="9"/>
      <c r="E31" s="9"/>
      <c r="F31" s="311"/>
      <c r="G31" s="9"/>
      <c r="H31" s="9">
        <v>2447</v>
      </c>
      <c r="I31" s="9">
        <v>2561</v>
      </c>
      <c r="J31" s="9">
        <f t="shared" ref="J31:J36" si="9">I31-H31</f>
        <v>114</v>
      </c>
      <c r="K31" s="9">
        <v>240</v>
      </c>
      <c r="L31" s="9">
        <f t="shared" si="5"/>
        <v>27360</v>
      </c>
      <c r="M31" s="10">
        <v>1.03</v>
      </c>
      <c r="N31" s="11">
        <f t="shared" si="6"/>
        <v>28180.799999999999</v>
      </c>
      <c r="O31" s="9"/>
      <c r="P31" s="11">
        <f t="shared" si="7"/>
        <v>28180.799999999999</v>
      </c>
      <c r="Q31" s="9">
        <v>1</v>
      </c>
      <c r="R31" s="28">
        <f t="shared" si="8"/>
        <v>28180.799999999999</v>
      </c>
    </row>
    <row r="32" spans="1:68" s="1" customFormat="1" ht="18.75" customHeight="1">
      <c r="A32" s="9" t="s">
        <v>170</v>
      </c>
      <c r="B32" s="27" t="s">
        <v>168</v>
      </c>
      <c r="C32" s="9"/>
      <c r="D32" s="9"/>
      <c r="E32" s="9"/>
      <c r="F32" s="311"/>
      <c r="G32" s="9"/>
      <c r="H32" s="9">
        <v>6959</v>
      </c>
      <c r="I32" s="9">
        <v>7175</v>
      </c>
      <c r="J32" s="9">
        <f t="shared" si="9"/>
        <v>216</v>
      </c>
      <c r="K32" s="9">
        <v>300</v>
      </c>
      <c r="L32" s="9">
        <f t="shared" si="5"/>
        <v>64800</v>
      </c>
      <c r="M32" s="10">
        <v>1.03</v>
      </c>
      <c r="N32" s="11">
        <f t="shared" si="6"/>
        <v>66744</v>
      </c>
      <c r="O32" s="9"/>
      <c r="P32" s="11">
        <f t="shared" si="7"/>
        <v>66744</v>
      </c>
      <c r="Q32" s="9">
        <v>1</v>
      </c>
      <c r="R32" s="28">
        <f t="shared" si="8"/>
        <v>66744</v>
      </c>
    </row>
    <row r="33" spans="1:68" s="1" customFormat="1" ht="19.5" customHeight="1">
      <c r="A33" s="9" t="s">
        <v>171</v>
      </c>
      <c r="B33" s="27" t="s">
        <v>168</v>
      </c>
      <c r="C33" s="9"/>
      <c r="D33" s="9"/>
      <c r="E33" s="9"/>
      <c r="F33" s="311"/>
      <c r="G33" s="9"/>
      <c r="H33" s="9">
        <v>810</v>
      </c>
      <c r="I33" s="9">
        <v>811</v>
      </c>
      <c r="J33" s="9">
        <f t="shared" si="9"/>
        <v>1</v>
      </c>
      <c r="K33" s="9">
        <v>120</v>
      </c>
      <c r="L33" s="9">
        <f t="shared" si="5"/>
        <v>120</v>
      </c>
      <c r="M33" s="10">
        <v>1.03</v>
      </c>
      <c r="N33" s="11">
        <f t="shared" si="6"/>
        <v>123.6</v>
      </c>
      <c r="O33" s="9"/>
      <c r="P33" s="11">
        <f t="shared" si="7"/>
        <v>123.6</v>
      </c>
      <c r="Q33" s="9">
        <v>1</v>
      </c>
      <c r="R33" s="28">
        <f t="shared" si="8"/>
        <v>123.6</v>
      </c>
    </row>
    <row r="34" spans="1:68" s="1" customFormat="1" ht="15" customHeight="1">
      <c r="A34" s="9" t="s">
        <v>172</v>
      </c>
      <c r="B34" s="27" t="s">
        <v>168</v>
      </c>
      <c r="C34" s="9"/>
      <c r="D34" s="9"/>
      <c r="E34" s="9"/>
      <c r="F34" s="311"/>
      <c r="G34" s="9"/>
      <c r="H34" s="9">
        <v>6742</v>
      </c>
      <c r="I34" s="9">
        <v>7313</v>
      </c>
      <c r="J34" s="9">
        <f t="shared" si="9"/>
        <v>571</v>
      </c>
      <c r="K34" s="9">
        <v>120</v>
      </c>
      <c r="L34" s="9">
        <f t="shared" si="5"/>
        <v>68520</v>
      </c>
      <c r="M34" s="10">
        <v>1.03</v>
      </c>
      <c r="N34" s="11">
        <f t="shared" si="6"/>
        <v>70575.600000000006</v>
      </c>
      <c r="O34" s="9"/>
      <c r="P34" s="11">
        <f t="shared" si="7"/>
        <v>70575.600000000006</v>
      </c>
      <c r="Q34" s="9">
        <v>1</v>
      </c>
      <c r="R34" s="28">
        <f t="shared" si="8"/>
        <v>70575.600000000006</v>
      </c>
    </row>
    <row r="35" spans="1:68" s="1" customFormat="1" ht="14.25" customHeight="1">
      <c r="A35" s="9" t="s">
        <v>173</v>
      </c>
      <c r="B35" s="27" t="s">
        <v>168</v>
      </c>
      <c r="C35" s="9"/>
      <c r="D35" s="9"/>
      <c r="E35" s="9"/>
      <c r="F35" s="311"/>
      <c r="G35" s="9"/>
      <c r="H35" s="9">
        <v>3882</v>
      </c>
      <c r="I35" s="9">
        <v>4083</v>
      </c>
      <c r="J35" s="9">
        <f t="shared" si="9"/>
        <v>201</v>
      </c>
      <c r="K35" s="9">
        <v>120</v>
      </c>
      <c r="L35" s="9">
        <f t="shared" si="5"/>
        <v>24120</v>
      </c>
      <c r="M35" s="10">
        <v>1.03</v>
      </c>
      <c r="N35" s="11">
        <f t="shared" si="6"/>
        <v>24843.599999999999</v>
      </c>
      <c r="O35" s="9"/>
      <c r="P35" s="11">
        <f t="shared" si="7"/>
        <v>24843.599999999999</v>
      </c>
      <c r="Q35" s="9">
        <v>1</v>
      </c>
      <c r="R35" s="28">
        <f t="shared" si="8"/>
        <v>24843.599999999999</v>
      </c>
    </row>
    <row r="36" spans="1:68" s="1" customFormat="1" ht="13.5" customHeight="1">
      <c r="A36" s="9" t="s">
        <v>174</v>
      </c>
      <c r="B36" s="27" t="s">
        <v>168</v>
      </c>
      <c r="C36" s="9"/>
      <c r="D36" s="9"/>
      <c r="E36" s="9"/>
      <c r="F36" s="311"/>
      <c r="G36" s="9"/>
      <c r="H36" s="9">
        <v>5174</v>
      </c>
      <c r="I36" s="9">
        <v>5327</v>
      </c>
      <c r="J36" s="9">
        <f t="shared" si="9"/>
        <v>153</v>
      </c>
      <c r="K36" s="9">
        <v>120</v>
      </c>
      <c r="L36" s="9">
        <f t="shared" si="5"/>
        <v>18360</v>
      </c>
      <c r="M36" s="10">
        <v>1.03</v>
      </c>
      <c r="N36" s="11">
        <f t="shared" si="6"/>
        <v>18910.8</v>
      </c>
      <c r="O36" s="9"/>
      <c r="P36" s="11">
        <f t="shared" si="7"/>
        <v>18910.8</v>
      </c>
      <c r="Q36" s="9">
        <v>1</v>
      </c>
      <c r="R36" s="28">
        <f t="shared" si="8"/>
        <v>18910.8</v>
      </c>
    </row>
    <row r="37" spans="1:68" s="1" customFormat="1" ht="19.5" customHeight="1">
      <c r="A37" s="9" t="s">
        <v>11</v>
      </c>
      <c r="B37" s="27" t="s">
        <v>168</v>
      </c>
      <c r="C37" s="9"/>
      <c r="D37" s="9"/>
      <c r="E37" s="9"/>
      <c r="F37" s="311"/>
      <c r="G37" s="9"/>
      <c r="H37" s="9"/>
      <c r="I37" s="9"/>
      <c r="J37" s="9" t="s">
        <v>140</v>
      </c>
      <c r="K37" s="9"/>
      <c r="L37" s="9">
        <f>SUM(L30:L36)</f>
        <v>266880</v>
      </c>
      <c r="M37" s="10">
        <v>1.03</v>
      </c>
      <c r="N37" s="11">
        <f t="shared" si="6"/>
        <v>274886.40000000002</v>
      </c>
      <c r="O37" s="9"/>
      <c r="P37" s="11">
        <f t="shared" si="7"/>
        <v>274886.40000000002</v>
      </c>
      <c r="Q37" s="9">
        <v>1</v>
      </c>
      <c r="R37" s="28">
        <f t="shared" si="8"/>
        <v>274886.40000000002</v>
      </c>
    </row>
    <row r="38" spans="1:68" s="1" customFormat="1" ht="19.5" customHeight="1">
      <c r="A38" s="9" t="s">
        <v>175</v>
      </c>
      <c r="B38" s="27"/>
      <c r="C38" s="9"/>
      <c r="D38" s="9"/>
      <c r="E38" s="9"/>
      <c r="F38" s="311"/>
      <c r="G38" s="9"/>
      <c r="H38" s="9"/>
      <c r="I38" s="9"/>
      <c r="J38" s="9"/>
      <c r="K38" s="9"/>
      <c r="L38" s="9"/>
      <c r="M38" s="10"/>
      <c r="N38" s="11"/>
      <c r="O38" s="9"/>
      <c r="P38" s="11"/>
      <c r="Q38" s="9"/>
      <c r="R38" s="28">
        <v>226309.79</v>
      </c>
    </row>
    <row r="39" spans="1:68" s="1" customFormat="1" ht="19.5" customHeight="1">
      <c r="A39" s="9"/>
      <c r="B39" s="27" t="s">
        <v>176</v>
      </c>
      <c r="C39" s="9"/>
      <c r="D39" s="9"/>
      <c r="E39" s="9"/>
      <c r="F39" s="311"/>
      <c r="G39" s="9"/>
      <c r="H39" s="9"/>
      <c r="I39" s="9"/>
      <c r="J39" s="9"/>
      <c r="K39" s="9"/>
      <c r="L39" s="9"/>
      <c r="M39" s="10"/>
      <c r="N39" s="11"/>
      <c r="O39" s="9"/>
      <c r="P39" s="11"/>
      <c r="Q39" s="9"/>
      <c r="R39" s="28">
        <v>223512.79</v>
      </c>
    </row>
    <row r="40" spans="1:68" s="1" customFormat="1" ht="19.5" customHeight="1">
      <c r="A40" s="9"/>
      <c r="B40" s="27" t="s">
        <v>177</v>
      </c>
      <c r="C40" s="9"/>
      <c r="D40" s="9"/>
      <c r="E40" s="9"/>
      <c r="F40" s="311"/>
      <c r="G40" s="9"/>
      <c r="H40" s="9"/>
      <c r="I40" s="9"/>
      <c r="J40" s="9"/>
      <c r="K40" s="9"/>
      <c r="L40" s="9"/>
      <c r="M40" s="10"/>
      <c r="N40" s="11"/>
      <c r="O40" s="9"/>
      <c r="P40" s="11"/>
      <c r="Q40" s="9"/>
      <c r="R40" s="28">
        <v>2796.82</v>
      </c>
    </row>
    <row r="41" spans="1:68">
      <c r="A41" s="3"/>
      <c r="B41" s="211"/>
      <c r="C41" s="3"/>
      <c r="D41" s="3"/>
      <c r="E41" s="3"/>
      <c r="F41" s="516"/>
      <c r="G41" s="3"/>
      <c r="H41" s="3"/>
      <c r="I41" s="3"/>
      <c r="J41" s="3"/>
      <c r="K41" s="3"/>
      <c r="L41" s="3"/>
      <c r="M41" s="4"/>
      <c r="N41" s="5"/>
      <c r="O41" s="3"/>
      <c r="P41" s="5"/>
      <c r="Q41" s="3"/>
      <c r="R41" s="104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</row>
    <row r="42" spans="1:68" s="1" customFormat="1">
      <c r="A42" s="9" t="s">
        <v>178</v>
      </c>
      <c r="B42" s="27" t="s">
        <v>179</v>
      </c>
      <c r="C42" s="9"/>
      <c r="D42" s="9"/>
      <c r="E42" s="9"/>
      <c r="F42" s="311"/>
      <c r="G42" s="9"/>
      <c r="H42" s="9">
        <v>5424</v>
      </c>
      <c r="I42" s="9">
        <v>5722</v>
      </c>
      <c r="J42" s="9">
        <f>I42-H42</f>
        <v>298</v>
      </c>
      <c r="K42" s="9">
        <v>240</v>
      </c>
      <c r="L42" s="9">
        <f>K42*J42</f>
        <v>71520</v>
      </c>
      <c r="M42" s="10">
        <v>1.03</v>
      </c>
      <c r="N42" s="11">
        <f t="shared" ref="N42:N47" si="10">M42*L42</f>
        <v>73665.600000000006</v>
      </c>
      <c r="O42" s="9"/>
      <c r="P42" s="11">
        <f t="shared" ref="P42:P47" si="11">G42+N42+O42</f>
        <v>73665.600000000006</v>
      </c>
      <c r="Q42" s="9">
        <v>1</v>
      </c>
      <c r="R42" s="28">
        <f t="shared" ref="R42:R47" si="12">P42*Q42</f>
        <v>73665.600000000006</v>
      </c>
    </row>
    <row r="43" spans="1:68" s="1" customFormat="1">
      <c r="A43" s="9" t="s">
        <v>180</v>
      </c>
      <c r="B43" s="27" t="s">
        <v>179</v>
      </c>
      <c r="C43" s="9"/>
      <c r="D43" s="9"/>
      <c r="E43" s="9"/>
      <c r="F43" s="311"/>
      <c r="G43" s="9"/>
      <c r="H43" s="9">
        <v>503</v>
      </c>
      <c r="I43" s="9">
        <v>547</v>
      </c>
      <c r="J43" s="9">
        <f>I43-H43</f>
        <v>44</v>
      </c>
      <c r="K43" s="9">
        <v>240</v>
      </c>
      <c r="L43" s="9">
        <f>K43*J43</f>
        <v>10560</v>
      </c>
      <c r="M43" s="10">
        <v>1.03</v>
      </c>
      <c r="N43" s="11">
        <f t="shared" si="10"/>
        <v>10876.8</v>
      </c>
      <c r="O43" s="9"/>
      <c r="P43" s="11">
        <f t="shared" si="11"/>
        <v>10876.8</v>
      </c>
      <c r="Q43" s="9">
        <v>1</v>
      </c>
      <c r="R43" s="28">
        <f t="shared" si="12"/>
        <v>10876.8</v>
      </c>
    </row>
    <row r="44" spans="1:68" s="1" customFormat="1">
      <c r="A44" s="9" t="s">
        <v>181</v>
      </c>
      <c r="B44" s="27" t="s">
        <v>179</v>
      </c>
      <c r="C44" s="9"/>
      <c r="D44" s="9"/>
      <c r="E44" s="9"/>
      <c r="F44" s="311"/>
      <c r="G44" s="9"/>
      <c r="H44" s="9">
        <v>1536</v>
      </c>
      <c r="I44" s="9">
        <v>1594</v>
      </c>
      <c r="J44" s="9">
        <f>I44-H44</f>
        <v>58</v>
      </c>
      <c r="K44" s="9">
        <v>120</v>
      </c>
      <c r="L44" s="9">
        <f>K44*J44</f>
        <v>6960</v>
      </c>
      <c r="M44" s="10">
        <v>1.03</v>
      </c>
      <c r="N44" s="11">
        <f t="shared" si="10"/>
        <v>7168.8</v>
      </c>
      <c r="O44" s="9"/>
      <c r="P44" s="11">
        <f t="shared" si="11"/>
        <v>7168.8</v>
      </c>
      <c r="Q44" s="9">
        <v>1</v>
      </c>
      <c r="R44" s="28">
        <f t="shared" si="12"/>
        <v>7168.8</v>
      </c>
    </row>
    <row r="45" spans="1:68" s="1" customFormat="1">
      <c r="A45" s="9" t="s">
        <v>182</v>
      </c>
      <c r="B45" s="27" t="s">
        <v>179</v>
      </c>
      <c r="C45" s="9"/>
      <c r="D45" s="9"/>
      <c r="E45" s="9"/>
      <c r="F45" s="311"/>
      <c r="G45" s="9"/>
      <c r="H45" s="9">
        <v>18422</v>
      </c>
      <c r="I45" s="9">
        <v>19326</v>
      </c>
      <c r="J45" s="9">
        <f>I45-H45</f>
        <v>904</v>
      </c>
      <c r="K45" s="9">
        <v>60</v>
      </c>
      <c r="L45" s="9">
        <f>K45*J45</f>
        <v>54240</v>
      </c>
      <c r="M45" s="10">
        <v>1.03</v>
      </c>
      <c r="N45" s="11">
        <f t="shared" si="10"/>
        <v>55867.199999999997</v>
      </c>
      <c r="O45" s="9"/>
      <c r="P45" s="11">
        <f t="shared" si="11"/>
        <v>55867.199999999997</v>
      </c>
      <c r="Q45" s="9">
        <v>1</v>
      </c>
      <c r="R45" s="28">
        <f t="shared" si="12"/>
        <v>55867.199999999997</v>
      </c>
    </row>
    <row r="46" spans="1:68" s="1" customFormat="1">
      <c r="A46" s="9" t="s">
        <v>183</v>
      </c>
      <c r="B46" s="27" t="s">
        <v>179</v>
      </c>
      <c r="C46" s="9"/>
      <c r="D46" s="9"/>
      <c r="E46" s="9"/>
      <c r="F46" s="311"/>
      <c r="G46" s="9"/>
      <c r="H46" s="9">
        <v>660</v>
      </c>
      <c r="I46" s="9">
        <v>668</v>
      </c>
      <c r="J46" s="9">
        <f>I46-H46</f>
        <v>8</v>
      </c>
      <c r="K46" s="9">
        <v>60</v>
      </c>
      <c r="L46" s="9">
        <f>K46*J46</f>
        <v>480</v>
      </c>
      <c r="M46" s="10">
        <v>1.03</v>
      </c>
      <c r="N46" s="11">
        <f t="shared" si="10"/>
        <v>494.4</v>
      </c>
      <c r="O46" s="9"/>
      <c r="P46" s="11">
        <f t="shared" si="11"/>
        <v>494.4</v>
      </c>
      <c r="Q46" s="9">
        <v>1</v>
      </c>
      <c r="R46" s="28">
        <f t="shared" si="12"/>
        <v>494.4</v>
      </c>
    </row>
    <row r="47" spans="1:68" s="1" customFormat="1">
      <c r="A47" s="9" t="s">
        <v>11</v>
      </c>
      <c r="B47" s="27"/>
      <c r="C47" s="9"/>
      <c r="D47" s="9"/>
      <c r="E47" s="9"/>
      <c r="F47" s="311"/>
      <c r="G47" s="9"/>
      <c r="H47" s="9"/>
      <c r="I47" s="9"/>
      <c r="J47" s="9"/>
      <c r="K47" s="9"/>
      <c r="L47" s="9">
        <f>SUM(L42:L46)</f>
        <v>143760</v>
      </c>
      <c r="M47" s="10">
        <v>1.03</v>
      </c>
      <c r="N47" s="11">
        <f t="shared" si="10"/>
        <v>148072.79999999999</v>
      </c>
      <c r="O47" s="9"/>
      <c r="P47" s="11">
        <f t="shared" si="11"/>
        <v>148072.79999999999</v>
      </c>
      <c r="Q47" s="9">
        <v>1</v>
      </c>
      <c r="R47" s="28">
        <f t="shared" si="12"/>
        <v>148072.79999999999</v>
      </c>
    </row>
    <row r="48" spans="1:68" s="1" customFormat="1">
      <c r="A48" s="9"/>
      <c r="B48" s="27"/>
      <c r="C48" s="9"/>
      <c r="D48" s="9"/>
      <c r="E48" s="9"/>
      <c r="F48" s="311"/>
      <c r="G48" s="9"/>
      <c r="H48" s="9"/>
      <c r="I48" s="9"/>
      <c r="J48" s="9"/>
      <c r="K48" s="9"/>
      <c r="L48" s="9"/>
      <c r="M48" s="10"/>
      <c r="N48" s="11"/>
      <c r="O48" s="9"/>
      <c r="P48" s="11"/>
      <c r="Q48" s="9"/>
      <c r="R48" s="28"/>
    </row>
    <row r="49" spans="1:18" s="1" customFormat="1">
      <c r="A49" s="9" t="s">
        <v>184</v>
      </c>
      <c r="B49" s="27"/>
      <c r="C49" s="9"/>
      <c r="D49" s="9"/>
      <c r="E49" s="9"/>
      <c r="F49" s="311"/>
      <c r="G49" s="9"/>
      <c r="H49" s="9"/>
      <c r="I49" s="9"/>
      <c r="J49" s="9"/>
      <c r="K49" s="9"/>
      <c r="L49" s="9"/>
      <c r="M49" s="10"/>
      <c r="N49" s="11">
        <f>N21+N26+N37+N47</f>
        <v>841067.1</v>
      </c>
      <c r="O49" s="9"/>
      <c r="P49" s="11"/>
      <c r="Q49" s="9"/>
      <c r="R49" s="28">
        <f>N49</f>
        <v>841067.1</v>
      </c>
    </row>
    <row r="50" spans="1:18" s="1" customFormat="1">
      <c r="A50" s="9"/>
      <c r="B50" s="27"/>
      <c r="C50" s="9"/>
      <c r="D50" s="9"/>
      <c r="E50" s="9"/>
      <c r="F50" s="28">
        <v>9.5</v>
      </c>
      <c r="G50" s="9"/>
      <c r="H50" s="9"/>
      <c r="I50" s="9"/>
      <c r="J50" s="9"/>
      <c r="K50" s="9"/>
      <c r="L50" s="9"/>
      <c r="M50" s="10"/>
      <c r="N50" s="11"/>
      <c r="O50" s="9"/>
      <c r="P50" s="11"/>
      <c r="Q50" s="9"/>
      <c r="R50" s="28"/>
    </row>
    <row r="51" spans="1:18" s="1" customFormat="1">
      <c r="A51" s="9" t="s">
        <v>185</v>
      </c>
      <c r="B51" s="27"/>
      <c r="C51" s="9"/>
      <c r="D51" s="9"/>
      <c r="E51" s="9">
        <f>G51/F50</f>
        <v>2063</v>
      </c>
      <c r="F51" s="28">
        <v>9.5</v>
      </c>
      <c r="G51" s="277">
        <f>G9</f>
        <v>19598.5</v>
      </c>
      <c r="H51" s="9"/>
      <c r="I51" s="9"/>
      <c r="J51" s="9"/>
      <c r="K51" s="9"/>
      <c r="L51" s="521">
        <f>N51/M51</f>
        <v>2337430</v>
      </c>
      <c r="M51" s="10">
        <v>1.03</v>
      </c>
      <c r="N51" s="11">
        <f>R51-G51</f>
        <v>2407552.9</v>
      </c>
      <c r="O51" s="9"/>
      <c r="P51" s="11">
        <f>G51+N51</f>
        <v>2427151.4</v>
      </c>
      <c r="Q51" s="9">
        <v>1</v>
      </c>
      <c r="R51" s="28">
        <f>R9-R49</f>
        <v>2427151.4</v>
      </c>
    </row>
    <row r="52" spans="1:18" s="36" customFormat="1">
      <c r="A52" s="21"/>
      <c r="B52" s="72"/>
      <c r="C52" s="21"/>
      <c r="D52" s="21"/>
      <c r="E52" s="21"/>
      <c r="F52" s="517"/>
      <c r="G52" s="21"/>
      <c r="H52" s="21"/>
      <c r="I52" s="21"/>
      <c r="J52" s="21"/>
      <c r="K52" s="21"/>
      <c r="L52" s="21"/>
      <c r="M52" s="43"/>
      <c r="N52" s="44"/>
      <c r="O52" s="21"/>
      <c r="P52" s="44"/>
      <c r="Q52" s="21"/>
      <c r="R52" s="22"/>
    </row>
    <row r="53" spans="1:18" s="1" customFormat="1">
      <c r="A53" s="9" t="s">
        <v>12</v>
      </c>
      <c r="B53" s="9"/>
      <c r="C53" s="9" t="s">
        <v>13</v>
      </c>
      <c r="D53" s="9" t="s">
        <v>14</v>
      </c>
      <c r="E53" s="9" t="s">
        <v>15</v>
      </c>
      <c r="F53" s="311" t="s">
        <v>16</v>
      </c>
      <c r="G53" s="9" t="s">
        <v>17</v>
      </c>
      <c r="H53" s="9" t="s">
        <v>18</v>
      </c>
      <c r="I53" s="9" t="s">
        <v>19</v>
      </c>
      <c r="J53" s="9" t="s">
        <v>20</v>
      </c>
      <c r="K53" s="9" t="s">
        <v>21</v>
      </c>
      <c r="L53" s="9" t="s">
        <v>15</v>
      </c>
      <c r="M53" s="10"/>
      <c r="N53" s="11" t="s">
        <v>22</v>
      </c>
      <c r="O53" s="9" t="s">
        <v>23</v>
      </c>
      <c r="P53" s="11" t="s">
        <v>11</v>
      </c>
      <c r="Q53" s="9" t="s">
        <v>24</v>
      </c>
      <c r="R53" s="28" t="s">
        <v>25</v>
      </c>
    </row>
    <row r="54" spans="1:18" s="1" customFormat="1">
      <c r="A54" s="27" t="s">
        <v>186</v>
      </c>
      <c r="B54" s="27"/>
      <c r="C54" s="9"/>
      <c r="D54" s="9"/>
      <c r="E54" s="277">
        <f>E51*Q54</f>
        <v>965.82233199999996</v>
      </c>
      <c r="F54" s="311">
        <v>9.5</v>
      </c>
      <c r="G54" s="277">
        <f>E54*F54</f>
        <v>9175.3121539999993</v>
      </c>
      <c r="H54" s="9"/>
      <c r="I54" s="9"/>
      <c r="J54" s="9"/>
      <c r="K54" s="9"/>
      <c r="L54" s="9"/>
      <c r="M54" s="10"/>
      <c r="N54" s="11"/>
      <c r="O54" s="9"/>
      <c r="P54" s="518"/>
      <c r="Q54" s="9">
        <v>0.46816400000000002</v>
      </c>
      <c r="R54" s="28">
        <f>R51*Q54</f>
        <v>1136304.9080296</v>
      </c>
    </row>
    <row r="55" spans="1:18" s="1" customFormat="1">
      <c r="A55" s="27" t="s">
        <v>187</v>
      </c>
      <c r="B55" s="27"/>
      <c r="C55" s="9"/>
      <c r="D55" s="9"/>
      <c r="E55" s="277">
        <f>E51*Q55</f>
        <v>141.08857</v>
      </c>
      <c r="F55" s="311">
        <v>9.5</v>
      </c>
      <c r="G55" s="277">
        <f>E55*F55</f>
        <v>1340.3414150000001</v>
      </c>
      <c r="H55" s="9"/>
      <c r="I55" s="9"/>
      <c r="J55" s="9"/>
      <c r="K55" s="9"/>
      <c r="L55" s="9"/>
      <c r="M55" s="10"/>
      <c r="N55" s="11"/>
      <c r="O55" s="9"/>
      <c r="P55" s="11"/>
      <c r="Q55" s="9">
        <v>6.8390000000000006E-2</v>
      </c>
      <c r="R55" s="28">
        <f>R51*Q55</f>
        <v>165992.884246</v>
      </c>
    </row>
    <row r="56" spans="1:18" s="1" customFormat="1">
      <c r="A56" s="27" t="s">
        <v>188</v>
      </c>
      <c r="B56" s="27"/>
      <c r="C56" s="9"/>
      <c r="D56" s="9"/>
      <c r="E56" s="277">
        <f>E51*Q56</f>
        <v>722.92264899999998</v>
      </c>
      <c r="F56" s="311">
        <v>9.5</v>
      </c>
      <c r="G56" s="277">
        <f>E56*F56</f>
        <v>6867.7651655</v>
      </c>
      <c r="H56" s="9"/>
      <c r="I56" s="9"/>
      <c r="J56" s="9"/>
      <c r="K56" s="9"/>
      <c r="L56" s="277"/>
      <c r="M56" s="10"/>
      <c r="N56" s="11"/>
      <c r="O56" s="9"/>
      <c r="P56" s="11"/>
      <c r="Q56" s="9">
        <v>0.35042299999999998</v>
      </c>
      <c r="R56" s="28">
        <f>R51*Q56</f>
        <v>850529.67504220002</v>
      </c>
    </row>
    <row r="57" spans="1:18" s="1" customFormat="1">
      <c r="A57" s="27" t="s">
        <v>189</v>
      </c>
      <c r="B57" s="27"/>
      <c r="C57" s="9"/>
      <c r="D57" s="9"/>
      <c r="E57" s="277">
        <f>E51*Q57</f>
        <v>233.166449</v>
      </c>
      <c r="F57" s="311">
        <v>9.5</v>
      </c>
      <c r="G57" s="277">
        <f>E57*F57</f>
        <v>2215.0812655</v>
      </c>
      <c r="H57" s="9"/>
      <c r="I57" s="9"/>
      <c r="J57" s="9"/>
      <c r="K57" s="9"/>
      <c r="L57" s="9"/>
      <c r="M57" s="10"/>
      <c r="N57" s="11"/>
      <c r="O57" s="9"/>
      <c r="P57" s="11"/>
      <c r="Q57" s="9">
        <v>0.113023</v>
      </c>
      <c r="R57" s="28">
        <f>R51*Q57</f>
        <v>274323.93268219999</v>
      </c>
    </row>
    <row r="58" spans="1:18" s="1" customFormat="1">
      <c r="A58" s="27"/>
      <c r="B58" s="27"/>
      <c r="C58" s="9"/>
      <c r="D58" s="9"/>
      <c r="E58" s="9"/>
      <c r="F58" s="311"/>
      <c r="G58" s="277"/>
      <c r="H58" s="9"/>
      <c r="I58" s="9"/>
      <c r="J58" s="9"/>
      <c r="K58" s="9"/>
      <c r="L58" s="9"/>
      <c r="M58" s="10"/>
      <c r="N58" s="11"/>
      <c r="O58" s="9"/>
      <c r="P58" s="11"/>
      <c r="Q58" s="9"/>
      <c r="R58" s="28"/>
    </row>
    <row r="59" spans="1:18" s="1" customFormat="1">
      <c r="A59" s="9" t="s">
        <v>12</v>
      </c>
      <c r="B59" s="9"/>
      <c r="C59" s="9" t="s">
        <v>13</v>
      </c>
      <c r="D59" s="9" t="s">
        <v>14</v>
      </c>
      <c r="E59" s="9" t="s">
        <v>15</v>
      </c>
      <c r="F59" s="311" t="s">
        <v>16</v>
      </c>
      <c r="G59" s="9" t="s">
        <v>17</v>
      </c>
      <c r="H59" s="9" t="s">
        <v>18</v>
      </c>
      <c r="I59" s="9" t="s">
        <v>19</v>
      </c>
      <c r="J59" s="9" t="s">
        <v>20</v>
      </c>
      <c r="K59" s="9" t="s">
        <v>21</v>
      </c>
      <c r="L59" s="9" t="s">
        <v>15</v>
      </c>
      <c r="M59" s="10"/>
      <c r="N59" s="11" t="s">
        <v>22</v>
      </c>
      <c r="O59" s="9" t="s">
        <v>23</v>
      </c>
      <c r="P59" s="11" t="s">
        <v>11</v>
      </c>
      <c r="Q59" s="9" t="s">
        <v>24</v>
      </c>
      <c r="R59" s="28" t="s">
        <v>25</v>
      </c>
    </row>
    <row r="60" spans="1:18" s="1" customFormat="1">
      <c r="A60" s="27" t="s">
        <v>190</v>
      </c>
      <c r="B60" s="9"/>
      <c r="C60" s="9"/>
      <c r="D60" s="9"/>
      <c r="E60" s="28">
        <f>G60/F60</f>
        <v>965.82233199999996</v>
      </c>
      <c r="F60" s="311">
        <v>9.5</v>
      </c>
      <c r="G60" s="28">
        <f>G51*Q54</f>
        <v>9175.3121539999993</v>
      </c>
      <c r="H60" s="9"/>
      <c r="I60" s="9"/>
      <c r="J60" s="9"/>
      <c r="K60" s="9"/>
      <c r="L60" s="28">
        <f>N60/M60</f>
        <v>1483520.57852</v>
      </c>
      <c r="M60" s="10">
        <v>1.03</v>
      </c>
      <c r="N60" s="11">
        <f>P60-G60</f>
        <v>1528026.1958756</v>
      </c>
      <c r="O60" s="9"/>
      <c r="P60" s="11">
        <f>R60</f>
        <v>1537201.5080295999</v>
      </c>
      <c r="Q60" s="9"/>
      <c r="R60" s="28">
        <f>R54+N21</f>
        <v>1537201.5080295999</v>
      </c>
    </row>
    <row r="61" spans="1:18" s="1" customFormat="1">
      <c r="A61" s="9" t="s">
        <v>191</v>
      </c>
      <c r="B61" s="27" t="s">
        <v>154</v>
      </c>
      <c r="C61" s="9">
        <v>2</v>
      </c>
      <c r="D61" s="9">
        <v>2</v>
      </c>
      <c r="E61" s="9">
        <f>SUM(D61-C61)</f>
        <v>0</v>
      </c>
      <c r="F61" s="311">
        <v>9.5</v>
      </c>
      <c r="G61" s="277">
        <f>E61*F61</f>
        <v>0</v>
      </c>
      <c r="H61" s="9">
        <v>1661</v>
      </c>
      <c r="I61" s="9">
        <v>1661</v>
      </c>
      <c r="J61" s="9">
        <f t="shared" ref="J61:J67" si="13">I61-H61</f>
        <v>0</v>
      </c>
      <c r="K61" s="9">
        <v>1</v>
      </c>
      <c r="L61" s="9">
        <f t="shared" ref="L61:L67" si="14">K61*J61</f>
        <v>0</v>
      </c>
      <c r="M61" s="10">
        <v>1.03</v>
      </c>
      <c r="N61" s="11">
        <f t="shared" ref="N61:N67" si="15">M61*L61</f>
        <v>0</v>
      </c>
      <c r="O61" s="9">
        <v>40</v>
      </c>
      <c r="P61" s="11">
        <f>G61+N61+O61</f>
        <v>40</v>
      </c>
      <c r="Q61" s="9">
        <v>1</v>
      </c>
      <c r="R61" s="28">
        <f t="shared" ref="R61:R68" si="16">P61*Q61</f>
        <v>40</v>
      </c>
    </row>
    <row r="62" spans="1:18" s="1" customFormat="1">
      <c r="A62" s="9" t="s">
        <v>192</v>
      </c>
      <c r="B62" s="27" t="s">
        <v>154</v>
      </c>
      <c r="C62" s="9" t="s">
        <v>193</v>
      </c>
      <c r="D62" s="9"/>
      <c r="E62" s="9"/>
      <c r="F62" s="311"/>
      <c r="G62" s="277"/>
      <c r="H62" s="9">
        <v>9</v>
      </c>
      <c r="I62" s="9">
        <v>9</v>
      </c>
      <c r="J62" s="9">
        <f t="shared" si="13"/>
        <v>0</v>
      </c>
      <c r="K62" s="9">
        <v>1</v>
      </c>
      <c r="L62" s="9">
        <f t="shared" si="14"/>
        <v>0</v>
      </c>
      <c r="M62" s="10">
        <v>1.03</v>
      </c>
      <c r="N62" s="11">
        <f t="shared" si="15"/>
        <v>0</v>
      </c>
      <c r="O62" s="9"/>
      <c r="P62" s="11">
        <f>N62+O62</f>
        <v>0</v>
      </c>
      <c r="Q62" s="9">
        <v>1</v>
      </c>
      <c r="R62" s="28">
        <f t="shared" si="16"/>
        <v>0</v>
      </c>
    </row>
    <row r="63" spans="1:18" s="1" customFormat="1">
      <c r="A63" s="9" t="s">
        <v>194</v>
      </c>
      <c r="B63" s="27" t="s">
        <v>195</v>
      </c>
      <c r="C63" s="9">
        <v>4443</v>
      </c>
      <c r="D63" s="9"/>
      <c r="E63" s="9"/>
      <c r="F63" s="29"/>
      <c r="G63" s="9"/>
      <c r="H63" s="9">
        <v>113247</v>
      </c>
      <c r="I63" s="9">
        <v>116765</v>
      </c>
      <c r="J63" s="9">
        <f t="shared" si="13"/>
        <v>3518</v>
      </c>
      <c r="K63" s="9">
        <v>1</v>
      </c>
      <c r="L63" s="9">
        <f t="shared" si="14"/>
        <v>3518</v>
      </c>
      <c r="M63" s="10">
        <v>1.03</v>
      </c>
      <c r="N63" s="11">
        <f t="shared" si="15"/>
        <v>3623.54</v>
      </c>
      <c r="O63" s="9">
        <v>40</v>
      </c>
      <c r="P63" s="11">
        <f>G63+N63+O63</f>
        <v>3663.54</v>
      </c>
      <c r="Q63" s="9">
        <v>1</v>
      </c>
      <c r="R63" s="28">
        <f t="shared" si="16"/>
        <v>3663.54</v>
      </c>
    </row>
    <row r="64" spans="1:18" s="1" customFormat="1">
      <c r="A64" s="9" t="s">
        <v>196</v>
      </c>
      <c r="B64" s="27" t="s">
        <v>195</v>
      </c>
      <c r="C64" s="9" t="s">
        <v>197</v>
      </c>
      <c r="D64" s="9"/>
      <c r="E64" s="9"/>
      <c r="F64" s="29"/>
      <c r="G64" s="9"/>
      <c r="H64" s="9">
        <v>7143</v>
      </c>
      <c r="I64" s="9">
        <v>7147</v>
      </c>
      <c r="J64" s="9">
        <f t="shared" si="13"/>
        <v>4</v>
      </c>
      <c r="K64" s="9">
        <v>1</v>
      </c>
      <c r="L64" s="9">
        <f t="shared" si="14"/>
        <v>4</v>
      </c>
      <c r="M64" s="10">
        <v>1.03</v>
      </c>
      <c r="N64" s="11">
        <f t="shared" si="15"/>
        <v>4.12</v>
      </c>
      <c r="O64" s="9"/>
      <c r="P64" s="11">
        <f>G64+N64+O64</f>
        <v>4.12</v>
      </c>
      <c r="Q64" s="9">
        <v>1</v>
      </c>
      <c r="R64" s="28">
        <f t="shared" si="16"/>
        <v>4.12</v>
      </c>
    </row>
    <row r="65" spans="1:18" s="1" customFormat="1">
      <c r="A65" s="9" t="s">
        <v>198</v>
      </c>
      <c r="B65" s="27" t="s">
        <v>195</v>
      </c>
      <c r="C65" s="9"/>
      <c r="D65" s="9"/>
      <c r="E65" s="9"/>
      <c r="F65" s="29"/>
      <c r="G65" s="9"/>
      <c r="H65" s="9">
        <v>13015</v>
      </c>
      <c r="I65" s="9">
        <v>18722</v>
      </c>
      <c r="J65" s="9">
        <f t="shared" si="13"/>
        <v>5707</v>
      </c>
      <c r="K65" s="9">
        <v>1</v>
      </c>
      <c r="L65" s="9">
        <f t="shared" si="14"/>
        <v>5707</v>
      </c>
      <c r="M65" s="10">
        <v>1.03</v>
      </c>
      <c r="N65" s="11">
        <f t="shared" si="15"/>
        <v>5878.21</v>
      </c>
      <c r="O65" s="9">
        <v>40</v>
      </c>
      <c r="P65" s="11">
        <f>G65+N65+O65</f>
        <v>5918.21</v>
      </c>
      <c r="Q65" s="9">
        <v>1</v>
      </c>
      <c r="R65" s="28">
        <f t="shared" si="16"/>
        <v>5918.21</v>
      </c>
    </row>
    <row r="66" spans="1:18" s="1" customFormat="1">
      <c r="A66" s="9" t="s">
        <v>199</v>
      </c>
      <c r="B66" s="9"/>
      <c r="C66" s="27"/>
      <c r="D66" s="27"/>
      <c r="E66" s="27"/>
      <c r="F66" s="27"/>
      <c r="G66" s="27"/>
      <c r="H66" s="9">
        <v>322</v>
      </c>
      <c r="I66" s="9">
        <v>322</v>
      </c>
      <c r="J66" s="9">
        <f t="shared" si="13"/>
        <v>0</v>
      </c>
      <c r="K66" s="9">
        <v>80</v>
      </c>
      <c r="L66" s="9">
        <f t="shared" si="14"/>
        <v>0</v>
      </c>
      <c r="M66" s="10">
        <v>1.03</v>
      </c>
      <c r="N66" s="11">
        <f t="shared" si="15"/>
        <v>0</v>
      </c>
      <c r="O66" s="27"/>
      <c r="P66" s="64">
        <f>N66</f>
        <v>0</v>
      </c>
      <c r="Q66" s="9">
        <v>1</v>
      </c>
      <c r="R66" s="64">
        <f t="shared" si="16"/>
        <v>0</v>
      </c>
    </row>
    <row r="67" spans="1:18" s="1" customFormat="1">
      <c r="A67" s="9" t="s">
        <v>200</v>
      </c>
      <c r="B67" s="9"/>
      <c r="C67" s="27"/>
      <c r="D67" s="27"/>
      <c r="E67" s="27"/>
      <c r="F67" s="27"/>
      <c r="G67" s="27"/>
      <c r="H67" s="9">
        <v>1641</v>
      </c>
      <c r="I67" s="9">
        <v>1841</v>
      </c>
      <c r="J67" s="9">
        <f t="shared" si="13"/>
        <v>200</v>
      </c>
      <c r="K67" s="9">
        <v>30</v>
      </c>
      <c r="L67" s="9">
        <f t="shared" si="14"/>
        <v>6000</v>
      </c>
      <c r="M67" s="10">
        <v>1.03</v>
      </c>
      <c r="N67" s="11">
        <f t="shared" si="15"/>
        <v>6180</v>
      </c>
      <c r="O67" s="27"/>
      <c r="P67" s="64">
        <f>N67</f>
        <v>6180</v>
      </c>
      <c r="Q67" s="9">
        <v>1</v>
      </c>
      <c r="R67" s="64">
        <f t="shared" si="16"/>
        <v>6180</v>
      </c>
    </row>
    <row r="68" spans="1:18" s="1" customFormat="1">
      <c r="A68" s="27" t="s">
        <v>201</v>
      </c>
      <c r="B68" s="27"/>
      <c r="C68" s="9"/>
      <c r="D68" s="9"/>
      <c r="E68" s="28">
        <f>SUM(E60:E61)</f>
        <v>965.82233199999996</v>
      </c>
      <c r="F68" s="311">
        <v>9.5</v>
      </c>
      <c r="G68" s="28">
        <f>SUM(G60:G61)</f>
        <v>9175.3121539999993</v>
      </c>
      <c r="H68" s="9"/>
      <c r="I68" s="9"/>
      <c r="J68" s="9"/>
      <c r="K68" s="9"/>
      <c r="L68" s="28">
        <f>SUM(L60:L67)</f>
        <v>1498749.57852</v>
      </c>
      <c r="M68" s="10">
        <v>1.03</v>
      </c>
      <c r="N68" s="11">
        <f>L68*M68</f>
        <v>1543712.0658756001</v>
      </c>
      <c r="O68" s="9">
        <f>SUM(O60:O61)</f>
        <v>40</v>
      </c>
      <c r="P68" s="11">
        <f>G68+N68+O68</f>
        <v>1552927.3780296</v>
      </c>
      <c r="Q68" s="9">
        <v>1</v>
      </c>
      <c r="R68" s="28">
        <f t="shared" si="16"/>
        <v>1552927.3780296</v>
      </c>
    </row>
    <row r="69" spans="1:18" s="36" customFormat="1">
      <c r="A69" s="72"/>
      <c r="B69" s="72"/>
      <c r="C69" s="21"/>
      <c r="D69" s="21"/>
      <c r="E69" s="22"/>
      <c r="F69" s="517"/>
      <c r="G69" s="22"/>
      <c r="H69" s="21"/>
      <c r="I69" s="21"/>
      <c r="J69" s="21"/>
      <c r="K69" s="21"/>
      <c r="L69" s="22">
        <f>N69/M68</f>
        <v>1498788.4134714601</v>
      </c>
      <c r="M69" s="43">
        <v>1.03</v>
      </c>
      <c r="N69" s="44">
        <f>R68-G68</f>
        <v>1543752.0658756001</v>
      </c>
      <c r="O69" s="21"/>
      <c r="P69" s="44"/>
      <c r="Q69" s="21"/>
      <c r="R69" s="22"/>
    </row>
    <row r="70" spans="1:18" s="515" customFormat="1">
      <c r="A70" s="407" t="s">
        <v>202</v>
      </c>
      <c r="B70" s="407" t="s">
        <v>154</v>
      </c>
      <c r="C70" s="522" t="s">
        <v>203</v>
      </c>
      <c r="D70" s="407" t="s">
        <v>204</v>
      </c>
      <c r="E70" s="523"/>
      <c r="F70" s="524"/>
      <c r="G70" s="523"/>
      <c r="H70" s="407"/>
      <c r="I70" s="407"/>
      <c r="J70" s="407"/>
      <c r="K70" s="407"/>
      <c r="L70" s="523"/>
      <c r="M70" s="407"/>
      <c r="N70" s="533"/>
      <c r="O70" s="407"/>
      <c r="P70" s="533"/>
      <c r="Q70" s="407"/>
      <c r="R70" s="523">
        <v>400000</v>
      </c>
    </row>
    <row r="71" spans="1:18" s="15" customFormat="1">
      <c r="A71" s="209"/>
      <c r="B71" s="209"/>
      <c r="C71" s="208"/>
      <c r="D71" s="208"/>
      <c r="E71" s="210"/>
      <c r="F71" s="525"/>
      <c r="G71" s="210"/>
      <c r="H71" s="208"/>
      <c r="I71" s="208"/>
      <c r="J71" s="208"/>
      <c r="K71" s="208"/>
      <c r="L71" s="210"/>
      <c r="M71" s="226"/>
      <c r="N71" s="227"/>
      <c r="O71" s="208"/>
      <c r="P71" s="227"/>
      <c r="Q71" s="208"/>
      <c r="R71" s="210"/>
    </row>
    <row r="72" spans="1:18" s="75" customFormat="1">
      <c r="A72" s="140" t="s">
        <v>205</v>
      </c>
      <c r="B72" s="140"/>
      <c r="C72" s="140"/>
      <c r="D72" s="140"/>
      <c r="E72" s="420">
        <f>G72/F72</f>
        <v>722.92264899999998</v>
      </c>
      <c r="F72" s="526">
        <v>9.5</v>
      </c>
      <c r="G72" s="420">
        <f>G51*Q56</f>
        <v>6867.7651655</v>
      </c>
      <c r="H72" s="140"/>
      <c r="I72" s="140"/>
      <c r="J72" s="140"/>
      <c r="K72" s="140"/>
      <c r="L72" s="420">
        <f>N72/M72</f>
        <v>1085969.2328900001</v>
      </c>
      <c r="M72" s="140">
        <v>1.03</v>
      </c>
      <c r="N72" s="533">
        <f>R72-G72</f>
        <v>1118548.3098766999</v>
      </c>
      <c r="O72" s="140"/>
      <c r="P72" s="533">
        <f>G72+N72</f>
        <v>1125416.0750422</v>
      </c>
      <c r="Q72" s="140"/>
      <c r="R72" s="420">
        <f>R37+R56</f>
        <v>1125416.0750422</v>
      </c>
    </row>
    <row r="73" spans="1:18" s="15" customFormat="1">
      <c r="A73" s="209" t="s">
        <v>206</v>
      </c>
      <c r="B73" s="209" t="s">
        <v>207</v>
      </c>
      <c r="C73" s="209"/>
      <c r="D73" s="209"/>
      <c r="E73" s="209">
        <f>'5#楼'!E41</f>
        <v>202</v>
      </c>
      <c r="F73" s="527">
        <v>9.5</v>
      </c>
      <c r="G73" s="209">
        <f>E73*F73</f>
        <v>1919</v>
      </c>
      <c r="H73" s="209"/>
      <c r="I73" s="209"/>
      <c r="J73" s="209">
        <f>'5#楼'!L41</f>
        <v>67456</v>
      </c>
      <c r="K73" s="209">
        <v>1</v>
      </c>
      <c r="L73" s="224">
        <f>J73*K73</f>
        <v>67456</v>
      </c>
      <c r="M73" s="209">
        <v>1.03</v>
      </c>
      <c r="N73" s="224">
        <f>L73*M73</f>
        <v>69479.680000000008</v>
      </c>
      <c r="O73" s="209">
        <v>0</v>
      </c>
      <c r="P73" s="224">
        <f>N73+O73</f>
        <v>69479.680000000008</v>
      </c>
      <c r="Q73" s="209"/>
      <c r="R73" s="224">
        <f>G73+P73</f>
        <v>71398.680000000008</v>
      </c>
    </row>
    <row r="74" spans="1:18" s="75" customFormat="1">
      <c r="A74" s="140" t="s">
        <v>208</v>
      </c>
      <c r="B74" s="140"/>
      <c r="C74" s="140"/>
      <c r="D74" s="140"/>
      <c r="E74" s="420">
        <f>SUM(E72:E73)</f>
        <v>924.92264899999998</v>
      </c>
      <c r="F74" s="526">
        <v>9.5</v>
      </c>
      <c r="G74" s="528">
        <f>E74*F74</f>
        <v>8786.7651654999991</v>
      </c>
      <c r="H74" s="140"/>
      <c r="I74" s="140"/>
      <c r="J74" s="140"/>
      <c r="K74" s="140"/>
      <c r="L74" s="420">
        <f>M74*M74</f>
        <v>1.0609</v>
      </c>
      <c r="M74" s="140">
        <v>1.03</v>
      </c>
      <c r="N74" s="533">
        <f>R74-G74</f>
        <v>1188027.9898766999</v>
      </c>
      <c r="O74" s="140"/>
      <c r="P74" s="533">
        <f>G74+N74</f>
        <v>1196814.7550422</v>
      </c>
      <c r="Q74" s="140"/>
      <c r="R74" s="420">
        <f>SUM(R72:R73)</f>
        <v>1196814.7550422</v>
      </c>
    </row>
    <row r="75" spans="1:18" s="75" customFormat="1">
      <c r="A75" s="140" t="s">
        <v>209</v>
      </c>
      <c r="B75" s="140" t="s">
        <v>210</v>
      </c>
      <c r="C75" s="140"/>
      <c r="D75" s="140"/>
      <c r="E75" s="420"/>
      <c r="F75" s="526"/>
      <c r="G75" s="528"/>
      <c r="H75" s="140">
        <v>0</v>
      </c>
      <c r="I75" s="140">
        <v>46852</v>
      </c>
      <c r="J75" s="140"/>
      <c r="K75" s="140">
        <v>1</v>
      </c>
      <c r="L75" s="420">
        <f>I75-H75</f>
        <v>46852</v>
      </c>
      <c r="M75" s="140">
        <v>1.03</v>
      </c>
      <c r="N75" s="533">
        <f>L75*M75</f>
        <v>48257.56</v>
      </c>
      <c r="O75" s="140"/>
      <c r="P75" s="533"/>
      <c r="Q75" s="140"/>
      <c r="R75" s="420">
        <f>N75</f>
        <v>48257.56</v>
      </c>
    </row>
    <row r="76" spans="1:18" s="75" customFormat="1">
      <c r="A76" s="140"/>
      <c r="B76" s="140" t="s">
        <v>211</v>
      </c>
      <c r="C76" s="140"/>
      <c r="D76" s="140"/>
      <c r="E76" s="420"/>
      <c r="F76" s="526"/>
      <c r="G76" s="528"/>
      <c r="H76" s="140">
        <v>0</v>
      </c>
      <c r="I76" s="140">
        <v>69318</v>
      </c>
      <c r="J76" s="140"/>
      <c r="K76" s="140">
        <v>1</v>
      </c>
      <c r="L76" s="420">
        <f>I76-H76</f>
        <v>69318</v>
      </c>
      <c r="M76" s="140">
        <v>1.03</v>
      </c>
      <c r="N76" s="533">
        <f>L76*M76</f>
        <v>71397.539999999994</v>
      </c>
      <c r="O76" s="140"/>
      <c r="P76" s="533"/>
      <c r="Q76" s="140"/>
      <c r="R76" s="420">
        <f>N76</f>
        <v>71397.539999999994</v>
      </c>
    </row>
    <row r="77" spans="1:18" s="75" customFormat="1">
      <c r="A77" s="140" t="s">
        <v>212</v>
      </c>
      <c r="B77" s="140"/>
      <c r="C77" s="140"/>
      <c r="D77" s="140"/>
      <c r="E77" s="420"/>
      <c r="F77" s="526"/>
      <c r="G77" s="528"/>
      <c r="H77" s="140"/>
      <c r="I77" s="140"/>
      <c r="J77" s="140"/>
      <c r="K77" s="140"/>
      <c r="L77" s="420"/>
      <c r="M77" s="140"/>
      <c r="N77" s="533"/>
      <c r="O77" s="140"/>
      <c r="P77" s="533"/>
      <c r="Q77" s="140"/>
      <c r="R77" s="420">
        <f>R74+R75+R76</f>
        <v>1316469.8550422001</v>
      </c>
    </row>
    <row r="78" spans="1:18" s="75" customFormat="1">
      <c r="A78" s="140"/>
      <c r="B78" s="140"/>
      <c r="C78" s="139"/>
      <c r="D78" s="139"/>
      <c r="E78" s="142"/>
      <c r="F78" s="529"/>
      <c r="G78" s="142"/>
      <c r="H78" s="139"/>
      <c r="I78" s="139"/>
      <c r="J78" s="139"/>
      <c r="K78" s="139"/>
      <c r="L78" s="142"/>
      <c r="M78" s="172"/>
      <c r="N78" s="173"/>
      <c r="O78" s="139"/>
      <c r="P78" s="173"/>
      <c r="Q78" s="139"/>
      <c r="R78" s="141"/>
    </row>
    <row r="79" spans="1:18" s="75" customFormat="1">
      <c r="A79" s="140" t="s">
        <v>213</v>
      </c>
      <c r="B79" s="140"/>
      <c r="C79" s="139"/>
      <c r="D79" s="139"/>
      <c r="E79" s="142">
        <f>G79/F79</f>
        <v>141.08857</v>
      </c>
      <c r="F79" s="529">
        <v>9.5</v>
      </c>
      <c r="G79" s="142">
        <f>G51*Q55</f>
        <v>1340.3414150000001</v>
      </c>
      <c r="H79" s="139"/>
      <c r="I79" s="139"/>
      <c r="J79" s="139"/>
      <c r="K79" s="139"/>
      <c r="L79" s="142">
        <f>N79/M79</f>
        <v>176566.8377</v>
      </c>
      <c r="M79" s="172">
        <v>1.03</v>
      </c>
      <c r="N79" s="173">
        <f>R79-G79</f>
        <v>181863.84283099999</v>
      </c>
      <c r="O79" s="139"/>
      <c r="P79" s="173">
        <f>G79+N79</f>
        <v>183204.18424599999</v>
      </c>
      <c r="Q79" s="139"/>
      <c r="R79" s="142">
        <f>R26+R55</f>
        <v>183204.18424599999</v>
      </c>
    </row>
    <row r="80" spans="1:18" s="75" customFormat="1" ht="17.25" customHeight="1">
      <c r="A80" s="140" t="s">
        <v>214</v>
      </c>
      <c r="B80" s="140"/>
      <c r="C80" s="140"/>
      <c r="D80" s="140"/>
      <c r="E80" s="140">
        <f>全固态!E10</f>
        <v>2</v>
      </c>
      <c r="F80" s="140">
        <f>F79</f>
        <v>9.5</v>
      </c>
      <c r="G80" s="140">
        <f>E80*F80</f>
        <v>19</v>
      </c>
      <c r="H80" s="140"/>
      <c r="I80" s="140"/>
      <c r="J80" s="140"/>
      <c r="K80" s="140"/>
      <c r="L80" s="140"/>
      <c r="M80" s="140"/>
      <c r="N80" s="140"/>
      <c r="O80" s="140"/>
      <c r="P80" s="140">
        <f>全固态!P10</f>
        <v>6264.34</v>
      </c>
      <c r="Q80" s="140"/>
      <c r="R80" s="535">
        <f>全固态!R10</f>
        <v>6283.34</v>
      </c>
    </row>
    <row r="81" spans="1:18" s="75" customFormat="1" ht="15" customHeight="1">
      <c r="A81" s="140" t="s">
        <v>215</v>
      </c>
      <c r="B81" s="140"/>
      <c r="C81" s="140"/>
      <c r="D81" s="140"/>
      <c r="E81" s="420">
        <f>E79+E80</f>
        <v>143.08857</v>
      </c>
      <c r="F81" s="140"/>
      <c r="G81" s="420">
        <f>G79+G80</f>
        <v>1359.3414150000001</v>
      </c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535">
        <f>SUM(R79:R80)</f>
        <v>189487.52424599999</v>
      </c>
    </row>
    <row r="82" spans="1:18" s="75" customFormat="1" ht="24.75" customHeight="1">
      <c r="A82" s="530" t="s">
        <v>216</v>
      </c>
      <c r="L82" s="534">
        <f>N82/M79</f>
        <v>27998.6685291262</v>
      </c>
      <c r="N82" s="534">
        <f>R82-G79</f>
        <v>28838.628584999999</v>
      </c>
      <c r="R82" s="534">
        <v>30178.97</v>
      </c>
    </row>
    <row r="83" spans="1:18" s="75" customFormat="1" ht="21.75" customHeight="1">
      <c r="R83" s="534"/>
    </row>
    <row r="84" spans="1:18" s="75" customFormat="1">
      <c r="A84" s="140" t="s">
        <v>217</v>
      </c>
      <c r="B84" s="140"/>
      <c r="C84" s="140"/>
      <c r="D84" s="140"/>
      <c r="E84" s="528">
        <f>G84/F84</f>
        <v>233.166449</v>
      </c>
      <c r="F84" s="420">
        <v>9.5</v>
      </c>
      <c r="G84" s="420">
        <f>G51*Q57</f>
        <v>2215.0812655</v>
      </c>
      <c r="H84" s="140"/>
      <c r="I84" s="140">
        <f>E84*K84</f>
        <v>233.166449</v>
      </c>
      <c r="J84" s="140">
        <f>L84*K84</f>
        <v>407943.35089</v>
      </c>
      <c r="K84" s="140">
        <v>1</v>
      </c>
      <c r="L84" s="528">
        <f>N84/M84</f>
        <v>407943.35089</v>
      </c>
      <c r="M84" s="140">
        <v>1.03</v>
      </c>
      <c r="N84" s="420">
        <f>P84-G84</f>
        <v>420181.65141669998</v>
      </c>
      <c r="O84" s="140"/>
      <c r="P84" s="420">
        <f>R84</f>
        <v>422396.73268219997</v>
      </c>
      <c r="Q84" s="140">
        <v>1</v>
      </c>
      <c r="R84" s="420">
        <f>R57+R47</f>
        <v>422396.73268219997</v>
      </c>
    </row>
    <row r="85" spans="1:18" s="75" customFormat="1" ht="15" customHeight="1">
      <c r="A85" s="140" t="s">
        <v>12</v>
      </c>
      <c r="B85" s="140" t="s">
        <v>47</v>
      </c>
      <c r="C85" s="140" t="s">
        <v>218</v>
      </c>
      <c r="D85" s="530" t="s">
        <v>219</v>
      </c>
      <c r="E85" s="140" t="s">
        <v>15</v>
      </c>
      <c r="F85" s="420" t="s">
        <v>16</v>
      </c>
      <c r="G85" s="140" t="s">
        <v>17</v>
      </c>
      <c r="H85" s="140" t="s">
        <v>18</v>
      </c>
      <c r="I85" s="140" t="s">
        <v>19</v>
      </c>
      <c r="J85" s="140" t="s">
        <v>20</v>
      </c>
      <c r="K85" s="140" t="s">
        <v>21</v>
      </c>
      <c r="L85" s="140" t="s">
        <v>15</v>
      </c>
      <c r="M85" s="140"/>
      <c r="N85" s="533" t="s">
        <v>22</v>
      </c>
      <c r="O85" s="140" t="s">
        <v>23</v>
      </c>
      <c r="P85" s="533" t="s">
        <v>11</v>
      </c>
      <c r="Q85" s="140" t="s">
        <v>24</v>
      </c>
      <c r="R85" s="420" t="s">
        <v>25</v>
      </c>
    </row>
    <row r="86" spans="1:18" s="75" customFormat="1">
      <c r="A86" s="140"/>
      <c r="B86" s="140"/>
      <c r="C86" s="140"/>
      <c r="D86" s="530"/>
      <c r="E86" s="140"/>
      <c r="F86" s="420"/>
      <c r="G86" s="140"/>
      <c r="H86" s="140"/>
      <c r="I86" s="140"/>
      <c r="J86" s="140"/>
      <c r="K86" s="140"/>
      <c r="L86" s="140"/>
      <c r="M86" s="140"/>
      <c r="N86" s="533"/>
      <c r="O86" s="140"/>
      <c r="P86" s="533"/>
      <c r="Q86" s="140"/>
      <c r="R86" s="420"/>
    </row>
    <row r="87" spans="1:18" s="75" customFormat="1">
      <c r="A87" s="140" t="s">
        <v>220</v>
      </c>
      <c r="B87" s="140" t="s">
        <v>179</v>
      </c>
      <c r="C87" s="140">
        <v>4959</v>
      </c>
      <c r="D87" s="140"/>
      <c r="E87" s="528">
        <f>E84*Q87</f>
        <v>93.2665796</v>
      </c>
      <c r="F87" s="420">
        <v>9.5</v>
      </c>
      <c r="G87" s="420">
        <f>E87*F87</f>
        <v>886.03250619999994</v>
      </c>
      <c r="H87" s="140"/>
      <c r="I87" s="140"/>
      <c r="J87" s="140"/>
      <c r="K87" s="140"/>
      <c r="L87" s="140">
        <f>N87/M87</f>
        <v>163177.340356</v>
      </c>
      <c r="M87" s="140">
        <v>1.03</v>
      </c>
      <c r="N87" s="420">
        <f>R87-G87</f>
        <v>168072.66056667999</v>
      </c>
      <c r="O87" s="140"/>
      <c r="P87" s="420">
        <f>G87+N87</f>
        <v>168958.69307288001</v>
      </c>
      <c r="Q87" s="140">
        <v>0.4</v>
      </c>
      <c r="R87" s="420">
        <f>R84*Q87</f>
        <v>168958.69307288001</v>
      </c>
    </row>
    <row r="88" spans="1:18" s="75" customFormat="1">
      <c r="A88" s="140" t="s">
        <v>221</v>
      </c>
      <c r="B88" s="140" t="s">
        <v>179</v>
      </c>
      <c r="C88" s="140">
        <v>161</v>
      </c>
      <c r="D88" s="140">
        <v>163</v>
      </c>
      <c r="E88" s="140">
        <f>SUM(D88-C88)</f>
        <v>2</v>
      </c>
      <c r="F88" s="420">
        <v>9.5</v>
      </c>
      <c r="G88" s="140">
        <f>E88*F88</f>
        <v>19</v>
      </c>
      <c r="H88" s="140">
        <v>25757</v>
      </c>
      <c r="I88" s="140">
        <v>26386</v>
      </c>
      <c r="J88" s="140">
        <f>I88-H88</f>
        <v>629</v>
      </c>
      <c r="K88" s="140">
        <v>1</v>
      </c>
      <c r="L88" s="140">
        <f>K88*J88</f>
        <v>629</v>
      </c>
      <c r="M88" s="140">
        <v>1.03</v>
      </c>
      <c r="N88" s="533">
        <f>M88*L88</f>
        <v>647.87</v>
      </c>
      <c r="O88" s="140">
        <v>80</v>
      </c>
      <c r="P88" s="533">
        <f>G88+N88+O88</f>
        <v>746.87</v>
      </c>
      <c r="Q88" s="140">
        <v>1</v>
      </c>
      <c r="R88" s="420">
        <f t="shared" ref="R88:R89" si="17">P88*Q88</f>
        <v>746.87</v>
      </c>
    </row>
    <row r="89" spans="1:18" s="75" customFormat="1">
      <c r="A89" s="140" t="s">
        <v>222</v>
      </c>
      <c r="B89" s="140" t="s">
        <v>179</v>
      </c>
      <c r="C89" s="140"/>
      <c r="D89" s="140"/>
      <c r="E89" s="528">
        <f>SUM(E87:E88)</f>
        <v>95.2665796</v>
      </c>
      <c r="F89" s="420">
        <v>9.5</v>
      </c>
      <c r="G89" s="420">
        <f>E89*F89</f>
        <v>905.03250619999994</v>
      </c>
      <c r="H89" s="140"/>
      <c r="I89" s="140"/>
      <c r="J89" s="140"/>
      <c r="K89" s="140"/>
      <c r="L89" s="528">
        <f>SUM(L87:L88)</f>
        <v>163806.340356</v>
      </c>
      <c r="M89" s="140">
        <v>1.03</v>
      </c>
      <c r="N89" s="533">
        <f>M89*L89</f>
        <v>168720.53056668001</v>
      </c>
      <c r="O89" s="140">
        <f>SUM(O88:O88)</f>
        <v>80</v>
      </c>
      <c r="P89" s="533">
        <f>G89+N89+O89</f>
        <v>169705.56307288</v>
      </c>
      <c r="Q89" s="140">
        <v>1</v>
      </c>
      <c r="R89" s="420">
        <f t="shared" si="17"/>
        <v>169705.56307288</v>
      </c>
    </row>
    <row r="90" spans="1:18" s="75" customFormat="1">
      <c r="A90" s="140"/>
      <c r="B90" s="140"/>
      <c r="C90" s="140"/>
      <c r="D90" s="140"/>
      <c r="E90" s="140"/>
      <c r="F90" s="531"/>
      <c r="G90" s="420"/>
      <c r="H90" s="140"/>
      <c r="I90" s="140"/>
      <c r="J90" s="140"/>
      <c r="K90" s="140"/>
      <c r="L90" s="528">
        <f>N90/M89</f>
        <v>49116.6868871845</v>
      </c>
      <c r="M90" s="140"/>
      <c r="N90" s="420">
        <f>P90-G89</f>
        <v>50590.187493799996</v>
      </c>
      <c r="O90" s="140"/>
      <c r="P90" s="140">
        <v>51495.22</v>
      </c>
      <c r="Q90" s="140"/>
      <c r="R90" s="420"/>
    </row>
    <row r="91" spans="1:18" s="1" customFormat="1">
      <c r="A91" s="27" t="s">
        <v>223</v>
      </c>
      <c r="B91" s="27"/>
      <c r="C91" s="27"/>
      <c r="D91" s="27"/>
      <c r="E91" s="27"/>
      <c r="F91" s="480"/>
      <c r="G91" s="60"/>
      <c r="H91" s="27"/>
      <c r="I91" s="27"/>
      <c r="J91" s="27"/>
      <c r="K91" s="27"/>
      <c r="L91" s="440"/>
      <c r="M91" s="27"/>
      <c r="N91" s="60"/>
      <c r="O91" s="27"/>
      <c r="P91" s="27"/>
      <c r="Q91" s="27"/>
      <c r="R91" s="60">
        <v>147763.76</v>
      </c>
    </row>
    <row r="92" spans="1:18" s="1" customFormat="1">
      <c r="A92" s="27" t="s">
        <v>224</v>
      </c>
      <c r="B92" s="27"/>
      <c r="C92" s="27" t="s">
        <v>203</v>
      </c>
      <c r="D92" s="27" t="s">
        <v>225</v>
      </c>
      <c r="E92" s="27"/>
      <c r="F92" s="480"/>
      <c r="G92" s="60"/>
      <c r="H92" s="27"/>
      <c r="I92" s="27"/>
      <c r="J92" s="27"/>
      <c r="K92" s="27"/>
      <c r="L92" s="440"/>
      <c r="M92" s="27"/>
      <c r="N92" s="60"/>
      <c r="O92" s="27"/>
      <c r="P92" s="27"/>
      <c r="Q92" s="27"/>
      <c r="R92" s="536">
        <v>199999.19</v>
      </c>
    </row>
    <row r="93" spans="1:18" s="1" customFormat="1">
      <c r="A93" s="27" t="s">
        <v>226</v>
      </c>
      <c r="B93" s="27" t="s">
        <v>127</v>
      </c>
      <c r="C93" s="27"/>
      <c r="D93" s="27"/>
      <c r="E93" s="27"/>
      <c r="F93" s="480"/>
      <c r="G93" s="60"/>
      <c r="H93" s="27"/>
      <c r="I93" s="27"/>
      <c r="J93" s="27"/>
      <c r="K93" s="27"/>
      <c r="L93" s="27"/>
      <c r="M93" s="27"/>
      <c r="N93" s="60"/>
      <c r="O93" s="27"/>
      <c r="P93" s="27"/>
      <c r="Q93" s="27"/>
      <c r="R93" s="536">
        <v>12739.34</v>
      </c>
    </row>
    <row r="94" spans="1:18" s="1" customFormat="1">
      <c r="A94" s="443" t="s">
        <v>118</v>
      </c>
      <c r="B94" s="27"/>
      <c r="C94" s="27"/>
      <c r="D94" s="27"/>
      <c r="E94" s="27"/>
      <c r="F94" s="480"/>
      <c r="G94" s="60"/>
      <c r="H94" s="27"/>
      <c r="I94" s="27"/>
      <c r="J94" s="27"/>
      <c r="K94" s="27"/>
      <c r="L94" s="27"/>
      <c r="M94" s="27"/>
      <c r="N94" s="60"/>
      <c r="O94" s="27"/>
      <c r="P94" s="27"/>
      <c r="Q94" s="27"/>
      <c r="R94" s="536">
        <f>R93-R89</f>
        <v>-156966.22307288001</v>
      </c>
    </row>
    <row r="95" spans="1:18" s="1" customFormat="1" ht="13.05" customHeight="1">
      <c r="A95" s="27"/>
      <c r="B95" s="27"/>
      <c r="C95" s="27"/>
      <c r="D95" s="27"/>
      <c r="E95" s="27"/>
      <c r="F95" s="29"/>
      <c r="G95" s="60"/>
      <c r="H95" s="27"/>
      <c r="I95" s="27"/>
      <c r="J95" s="27"/>
      <c r="K95" s="27"/>
      <c r="L95" s="27"/>
      <c r="M95" s="10"/>
      <c r="N95" s="60"/>
      <c r="O95" s="27"/>
      <c r="P95" s="27"/>
      <c r="Q95" s="27"/>
      <c r="R95" s="60"/>
    </row>
    <row r="96" spans="1:18" s="1" customFormat="1">
      <c r="A96" s="9" t="s">
        <v>227</v>
      </c>
      <c r="B96" s="27" t="s">
        <v>228</v>
      </c>
      <c r="C96" s="27"/>
      <c r="D96" s="27"/>
      <c r="E96" s="440">
        <f>G96/F96</f>
        <v>139.8998694</v>
      </c>
      <c r="F96" s="28">
        <v>9.5</v>
      </c>
      <c r="G96" s="60">
        <f>G84*Q96</f>
        <v>1329.0487593</v>
      </c>
      <c r="H96" s="27"/>
      <c r="I96" s="27"/>
      <c r="J96" s="27"/>
      <c r="K96" s="27"/>
      <c r="L96" s="27">
        <f>N96/M96</f>
        <v>244766.010534</v>
      </c>
      <c r="M96" s="10">
        <v>1.03</v>
      </c>
      <c r="N96" s="60">
        <f>R96-G96</f>
        <v>252108.99085002</v>
      </c>
      <c r="O96" s="27"/>
      <c r="P96" s="60">
        <f>G96+N96+O96</f>
        <v>253438.03960932</v>
      </c>
      <c r="Q96" s="27">
        <v>0.6</v>
      </c>
      <c r="R96" s="440">
        <f>R84*Q96</f>
        <v>253438.03960932</v>
      </c>
    </row>
    <row r="97" spans="1:18" s="1" customFormat="1">
      <c r="A97" s="9" t="s">
        <v>229</v>
      </c>
      <c r="B97" s="27" t="s">
        <v>228</v>
      </c>
      <c r="C97" s="9" t="s">
        <v>230</v>
      </c>
      <c r="D97" s="27"/>
      <c r="E97" s="27">
        <f>光电中心!E21+光电中心!E25</f>
        <v>0</v>
      </c>
      <c r="F97" s="28">
        <v>9.5</v>
      </c>
      <c r="G97" s="60">
        <f>E97*F97</f>
        <v>0</v>
      </c>
      <c r="H97" s="27"/>
      <c r="I97" s="27"/>
      <c r="J97" s="27"/>
      <c r="K97" s="27"/>
      <c r="L97" s="9">
        <f>N97/M97</f>
        <v>15827.456310679612</v>
      </c>
      <c r="M97" s="10">
        <v>1.03</v>
      </c>
      <c r="N97" s="440">
        <f>P97+O97</f>
        <v>16302.28</v>
      </c>
      <c r="O97" s="27"/>
      <c r="P97" s="440">
        <f>R97-G97</f>
        <v>16302.28</v>
      </c>
      <c r="Q97" s="9">
        <v>1</v>
      </c>
      <c r="R97" s="440">
        <f>R117</f>
        <v>16302.28</v>
      </c>
    </row>
    <row r="98" spans="1:18" s="1" customFormat="1">
      <c r="A98" s="9" t="s">
        <v>231</v>
      </c>
      <c r="B98" s="27" t="s">
        <v>228</v>
      </c>
      <c r="C98" s="27"/>
      <c r="D98" s="27"/>
      <c r="E98" s="440">
        <f>SUM(E96:E97)</f>
        <v>139.8998694</v>
      </c>
      <c r="F98" s="28">
        <v>9.5</v>
      </c>
      <c r="G98" s="60">
        <f>E98*F98</f>
        <v>1329.0487593</v>
      </c>
      <c r="H98" s="27"/>
      <c r="I98" s="27"/>
      <c r="J98" s="27"/>
      <c r="K98" s="27"/>
      <c r="L98" s="27">
        <f>N98/M98</f>
        <v>260593.46684467961</v>
      </c>
      <c r="M98" s="10">
        <v>1.03</v>
      </c>
      <c r="N98" s="440">
        <f>R98-O98-G98</f>
        <v>268411.27085002</v>
      </c>
      <c r="O98" s="27"/>
      <c r="P98" s="440">
        <f>G98+N98+O98</f>
        <v>269740.31960932002</v>
      </c>
      <c r="Q98" s="27"/>
      <c r="R98" s="440">
        <f>SUM(R96:R97)</f>
        <v>269740.31960932002</v>
      </c>
    </row>
    <row r="99" spans="1:18" s="75" customFormat="1">
      <c r="A99" s="139" t="s">
        <v>12</v>
      </c>
      <c r="B99" s="139" t="s">
        <v>47</v>
      </c>
      <c r="C99" s="139" t="s">
        <v>218</v>
      </c>
      <c r="D99" s="532" t="s">
        <v>219</v>
      </c>
      <c r="E99" s="139" t="s">
        <v>15</v>
      </c>
      <c r="F99" s="142" t="s">
        <v>16</v>
      </c>
      <c r="G99" s="139" t="s">
        <v>17</v>
      </c>
      <c r="H99" s="139" t="s">
        <v>18</v>
      </c>
      <c r="I99" s="139" t="s">
        <v>19</v>
      </c>
      <c r="J99" s="139" t="s">
        <v>20</v>
      </c>
      <c r="K99" s="139" t="s">
        <v>21</v>
      </c>
      <c r="L99" s="139" t="s">
        <v>15</v>
      </c>
      <c r="M99" s="172"/>
      <c r="N99" s="173" t="s">
        <v>22</v>
      </c>
      <c r="O99" s="139" t="s">
        <v>23</v>
      </c>
      <c r="P99" s="173" t="s">
        <v>11</v>
      </c>
      <c r="Q99" s="139" t="s">
        <v>24</v>
      </c>
      <c r="R99" s="142" t="s">
        <v>25</v>
      </c>
    </row>
    <row r="100" spans="1:18" s="1" customFormat="1">
      <c r="A100" s="9" t="s">
        <v>232</v>
      </c>
      <c r="B100" s="9" t="s">
        <v>228</v>
      </c>
      <c r="C100" s="9"/>
      <c r="D100" s="9"/>
      <c r="E100" s="9"/>
      <c r="F100" s="28"/>
      <c r="G100" s="9"/>
      <c r="H100" s="9">
        <v>106540</v>
      </c>
      <c r="I100" s="9">
        <v>106540</v>
      </c>
      <c r="J100" s="9">
        <f t="shared" ref="J100:J116" si="18">I100-H100</f>
        <v>0</v>
      </c>
      <c r="K100" s="9">
        <v>1</v>
      </c>
      <c r="L100" s="9">
        <f t="shared" ref="L100:L116" si="19">K100*J100</f>
        <v>0</v>
      </c>
      <c r="M100" s="10">
        <v>1.03</v>
      </c>
      <c r="N100" s="11">
        <f t="shared" ref="N100:N117" si="20">M100*L100</f>
        <v>0</v>
      </c>
      <c r="O100" s="9">
        <v>50</v>
      </c>
      <c r="P100" s="11">
        <f t="shared" ref="P100:P117" si="21">G100+N100+O100</f>
        <v>50</v>
      </c>
      <c r="Q100" s="9">
        <v>1</v>
      </c>
      <c r="R100" s="28">
        <f t="shared" ref="R100:R116" si="22">P100*Q100</f>
        <v>50</v>
      </c>
    </row>
    <row r="101" spans="1:18" s="1" customFormat="1">
      <c r="A101" s="9" t="s">
        <v>233</v>
      </c>
      <c r="B101" s="9" t="s">
        <v>228</v>
      </c>
      <c r="C101" s="27">
        <v>4</v>
      </c>
      <c r="D101" s="27">
        <v>4</v>
      </c>
      <c r="E101" s="9">
        <f>D101-C101</f>
        <v>0</v>
      </c>
      <c r="F101" s="28">
        <v>9.5</v>
      </c>
      <c r="G101" s="9">
        <f>E101*F101</f>
        <v>0</v>
      </c>
      <c r="H101" s="9">
        <v>438</v>
      </c>
      <c r="I101" s="9">
        <v>438</v>
      </c>
      <c r="J101" s="9">
        <f t="shared" si="18"/>
        <v>0</v>
      </c>
      <c r="K101" s="9">
        <v>1</v>
      </c>
      <c r="L101" s="9">
        <f t="shared" si="19"/>
        <v>0</v>
      </c>
      <c r="M101" s="10">
        <v>1.03</v>
      </c>
      <c r="N101" s="11">
        <f t="shared" si="20"/>
        <v>0</v>
      </c>
      <c r="O101" s="9">
        <v>40</v>
      </c>
      <c r="P101" s="11">
        <f t="shared" si="21"/>
        <v>40</v>
      </c>
      <c r="Q101" s="9">
        <v>1</v>
      </c>
      <c r="R101" s="28">
        <f t="shared" si="22"/>
        <v>40</v>
      </c>
    </row>
    <row r="102" spans="1:18" s="1" customFormat="1">
      <c r="A102" s="9" t="s">
        <v>234</v>
      </c>
      <c r="B102" s="9" t="s">
        <v>228</v>
      </c>
      <c r="C102" s="27"/>
      <c r="D102" s="27"/>
      <c r="E102" s="9"/>
      <c r="F102" s="28">
        <v>9.5</v>
      </c>
      <c r="G102" s="9"/>
      <c r="H102" s="9">
        <v>10818</v>
      </c>
      <c r="I102" s="9">
        <v>10831</v>
      </c>
      <c r="J102" s="9">
        <f t="shared" si="18"/>
        <v>13</v>
      </c>
      <c r="K102" s="9">
        <v>1</v>
      </c>
      <c r="L102" s="9">
        <f t="shared" si="19"/>
        <v>13</v>
      </c>
      <c r="M102" s="10">
        <v>1.03</v>
      </c>
      <c r="N102" s="11">
        <f t="shared" si="20"/>
        <v>13.39</v>
      </c>
      <c r="O102" s="9">
        <v>40</v>
      </c>
      <c r="P102" s="11">
        <f t="shared" si="21"/>
        <v>53.39</v>
      </c>
      <c r="Q102" s="9">
        <v>1</v>
      </c>
      <c r="R102" s="28">
        <f t="shared" si="22"/>
        <v>53.39</v>
      </c>
    </row>
    <row r="103" spans="1:18" s="1" customFormat="1">
      <c r="A103" s="9" t="s">
        <v>235</v>
      </c>
      <c r="B103" s="9" t="s">
        <v>228</v>
      </c>
      <c r="C103" s="27">
        <v>194</v>
      </c>
      <c r="D103" s="27">
        <v>194</v>
      </c>
      <c r="E103" s="9">
        <f>D103-C103</f>
        <v>0</v>
      </c>
      <c r="F103" s="28">
        <v>9.5</v>
      </c>
      <c r="G103" s="9">
        <f>E103*F103</f>
        <v>0</v>
      </c>
      <c r="H103" s="9">
        <v>24129</v>
      </c>
      <c r="I103" s="9">
        <v>24129</v>
      </c>
      <c r="J103" s="9">
        <f t="shared" si="18"/>
        <v>0</v>
      </c>
      <c r="K103" s="9">
        <v>1</v>
      </c>
      <c r="L103" s="9">
        <f t="shared" si="19"/>
        <v>0</v>
      </c>
      <c r="M103" s="10">
        <v>1.03</v>
      </c>
      <c r="N103" s="11">
        <f t="shared" si="20"/>
        <v>0</v>
      </c>
      <c r="O103" s="9">
        <v>40</v>
      </c>
      <c r="P103" s="11">
        <f t="shared" si="21"/>
        <v>40</v>
      </c>
      <c r="Q103" s="9">
        <v>1</v>
      </c>
      <c r="R103" s="28">
        <f t="shared" si="22"/>
        <v>40</v>
      </c>
    </row>
    <row r="104" spans="1:18" s="1" customFormat="1">
      <c r="A104" s="9" t="s">
        <v>236</v>
      </c>
      <c r="B104" s="9" t="s">
        <v>228</v>
      </c>
      <c r="C104" s="27">
        <v>27</v>
      </c>
      <c r="D104" s="27">
        <v>27</v>
      </c>
      <c r="E104" s="9">
        <f>D104-C104</f>
        <v>0</v>
      </c>
      <c r="F104" s="28">
        <v>9.5</v>
      </c>
      <c r="G104" s="9">
        <f>E104*F104</f>
        <v>0</v>
      </c>
      <c r="H104" s="9">
        <v>52965</v>
      </c>
      <c r="I104" s="9">
        <v>54488</v>
      </c>
      <c r="J104" s="9">
        <f t="shared" si="18"/>
        <v>1523</v>
      </c>
      <c r="K104" s="9">
        <v>1</v>
      </c>
      <c r="L104" s="9">
        <f t="shared" si="19"/>
        <v>1523</v>
      </c>
      <c r="M104" s="10">
        <v>1.03</v>
      </c>
      <c r="N104" s="11">
        <f t="shared" si="20"/>
        <v>1568.69</v>
      </c>
      <c r="O104" s="9">
        <v>40</v>
      </c>
      <c r="P104" s="11">
        <f t="shared" si="21"/>
        <v>1608.69</v>
      </c>
      <c r="Q104" s="9">
        <v>0.5</v>
      </c>
      <c r="R104" s="28">
        <f t="shared" si="22"/>
        <v>804.34500000000003</v>
      </c>
    </row>
    <row r="105" spans="1:18" s="1" customFormat="1">
      <c r="A105" s="9" t="s">
        <v>236</v>
      </c>
      <c r="B105" s="9" t="s">
        <v>228</v>
      </c>
      <c r="C105" s="9" t="s">
        <v>237</v>
      </c>
      <c r="D105" s="27"/>
      <c r="E105" s="9"/>
      <c r="F105" s="28">
        <v>9.5</v>
      </c>
      <c r="G105" s="9"/>
      <c r="H105" s="9">
        <v>8107</v>
      </c>
      <c r="I105" s="9">
        <v>8243</v>
      </c>
      <c r="J105" s="9">
        <f t="shared" si="18"/>
        <v>136</v>
      </c>
      <c r="K105" s="9">
        <v>1</v>
      </c>
      <c r="L105" s="9">
        <f t="shared" si="19"/>
        <v>136</v>
      </c>
      <c r="M105" s="10">
        <v>1.03</v>
      </c>
      <c r="N105" s="11">
        <f t="shared" si="20"/>
        <v>140.08000000000001</v>
      </c>
      <c r="O105" s="9"/>
      <c r="P105" s="11">
        <f t="shared" si="21"/>
        <v>140.08000000000001</v>
      </c>
      <c r="Q105" s="9">
        <v>0.5</v>
      </c>
      <c r="R105" s="28">
        <f t="shared" si="22"/>
        <v>70.040000000000006</v>
      </c>
    </row>
    <row r="106" spans="1:18" s="1" customFormat="1">
      <c r="A106" s="9" t="s">
        <v>236</v>
      </c>
      <c r="B106" s="9" t="s">
        <v>228</v>
      </c>
      <c r="C106" s="9" t="s">
        <v>238</v>
      </c>
      <c r="D106" s="27"/>
      <c r="E106" s="9"/>
      <c r="F106" s="28">
        <v>9.5</v>
      </c>
      <c r="G106" s="9"/>
      <c r="H106" s="9">
        <v>4535</v>
      </c>
      <c r="I106" s="9">
        <v>4660</v>
      </c>
      <c r="J106" s="9">
        <f t="shared" si="18"/>
        <v>125</v>
      </c>
      <c r="K106" s="9">
        <v>1</v>
      </c>
      <c r="L106" s="9">
        <f t="shared" si="19"/>
        <v>125</v>
      </c>
      <c r="M106" s="10">
        <v>1.03</v>
      </c>
      <c r="N106" s="11">
        <f t="shared" si="20"/>
        <v>128.75</v>
      </c>
      <c r="O106" s="9"/>
      <c r="P106" s="11">
        <f t="shared" si="21"/>
        <v>128.75</v>
      </c>
      <c r="Q106" s="9">
        <v>0.5</v>
      </c>
      <c r="R106" s="28">
        <f t="shared" si="22"/>
        <v>64.375</v>
      </c>
    </row>
    <row r="107" spans="1:18" s="1" customFormat="1">
      <c r="A107" s="9" t="s">
        <v>239</v>
      </c>
      <c r="B107" s="9" t="s">
        <v>228</v>
      </c>
      <c r="C107" s="9">
        <v>111</v>
      </c>
      <c r="D107" s="9">
        <v>111</v>
      </c>
      <c r="E107" s="9">
        <f>SUM(D107-C107)</f>
        <v>0</v>
      </c>
      <c r="F107" s="28">
        <v>9.5</v>
      </c>
      <c r="G107" s="9">
        <f>E107*F107</f>
        <v>0</v>
      </c>
      <c r="H107" s="9">
        <v>202559</v>
      </c>
      <c r="I107" s="9">
        <v>212760</v>
      </c>
      <c r="J107" s="9">
        <f t="shared" si="18"/>
        <v>10201</v>
      </c>
      <c r="K107" s="9">
        <v>1</v>
      </c>
      <c r="L107" s="9">
        <f t="shared" si="19"/>
        <v>10201</v>
      </c>
      <c r="M107" s="10">
        <v>1.03</v>
      </c>
      <c r="N107" s="11">
        <f t="shared" si="20"/>
        <v>10507.03</v>
      </c>
      <c r="O107" s="9">
        <v>80</v>
      </c>
      <c r="P107" s="11">
        <f t="shared" si="21"/>
        <v>10587.03</v>
      </c>
      <c r="Q107" s="9">
        <v>1</v>
      </c>
      <c r="R107" s="28">
        <f t="shared" si="22"/>
        <v>10587.03</v>
      </c>
    </row>
    <row r="108" spans="1:18" s="1" customFormat="1">
      <c r="A108" s="9" t="s">
        <v>240</v>
      </c>
      <c r="B108" s="9" t="s">
        <v>228</v>
      </c>
      <c r="C108" s="9"/>
      <c r="D108" s="9" t="s">
        <v>241</v>
      </c>
      <c r="E108" s="9"/>
      <c r="F108" s="28"/>
      <c r="G108" s="9"/>
      <c r="H108" s="9">
        <v>7862</v>
      </c>
      <c r="I108" s="9">
        <v>8659</v>
      </c>
      <c r="J108" s="9">
        <f t="shared" si="18"/>
        <v>797</v>
      </c>
      <c r="K108" s="9">
        <v>1</v>
      </c>
      <c r="L108" s="9">
        <f t="shared" si="19"/>
        <v>797</v>
      </c>
      <c r="M108" s="10">
        <v>1.03</v>
      </c>
      <c r="N108" s="11">
        <f t="shared" si="20"/>
        <v>820.91</v>
      </c>
      <c r="O108" s="9"/>
      <c r="P108" s="11">
        <f t="shared" si="21"/>
        <v>820.91</v>
      </c>
      <c r="Q108" s="9">
        <v>1</v>
      </c>
      <c r="R108" s="28">
        <f t="shared" si="22"/>
        <v>820.91</v>
      </c>
    </row>
    <row r="109" spans="1:18" s="1" customFormat="1">
      <c r="A109" s="9" t="s">
        <v>242</v>
      </c>
      <c r="B109" s="9" t="s">
        <v>228</v>
      </c>
      <c r="C109" s="9"/>
      <c r="D109" s="9"/>
      <c r="E109" s="9"/>
      <c r="F109" s="28"/>
      <c r="G109" s="9"/>
      <c r="H109" s="9">
        <v>58075</v>
      </c>
      <c r="I109" s="9">
        <v>58075</v>
      </c>
      <c r="J109" s="9">
        <f t="shared" si="18"/>
        <v>0</v>
      </c>
      <c r="K109" s="9">
        <v>1</v>
      </c>
      <c r="L109" s="9">
        <f t="shared" si="19"/>
        <v>0</v>
      </c>
      <c r="M109" s="10">
        <v>1.03</v>
      </c>
      <c r="N109" s="11">
        <f t="shared" si="20"/>
        <v>0</v>
      </c>
      <c r="O109" s="9">
        <v>40</v>
      </c>
      <c r="P109" s="11">
        <f t="shared" si="21"/>
        <v>40</v>
      </c>
      <c r="Q109" s="9">
        <v>1</v>
      </c>
      <c r="R109" s="28">
        <f t="shared" si="22"/>
        <v>40</v>
      </c>
    </row>
    <row r="110" spans="1:18" s="1" customFormat="1">
      <c r="A110" s="9" t="s">
        <v>243</v>
      </c>
      <c r="B110" s="9" t="s">
        <v>228</v>
      </c>
      <c r="C110" s="9"/>
      <c r="D110" s="9"/>
      <c r="E110" s="9"/>
      <c r="F110" s="28"/>
      <c r="G110" s="9"/>
      <c r="H110" s="9">
        <v>91870</v>
      </c>
      <c r="I110" s="9">
        <v>92338</v>
      </c>
      <c r="J110" s="9">
        <f t="shared" si="18"/>
        <v>468</v>
      </c>
      <c r="K110" s="9">
        <v>1</v>
      </c>
      <c r="L110" s="9">
        <f t="shared" si="19"/>
        <v>468</v>
      </c>
      <c r="M110" s="10">
        <v>1.03</v>
      </c>
      <c r="N110" s="11">
        <f t="shared" si="20"/>
        <v>482.04</v>
      </c>
      <c r="O110" s="9"/>
      <c r="P110" s="11">
        <f t="shared" si="21"/>
        <v>482.04</v>
      </c>
      <c r="Q110" s="9">
        <v>1</v>
      </c>
      <c r="R110" s="28">
        <f t="shared" si="22"/>
        <v>482.04</v>
      </c>
    </row>
    <row r="111" spans="1:18" s="1" customFormat="1">
      <c r="A111" s="9" t="s">
        <v>244</v>
      </c>
      <c r="B111" s="9" t="s">
        <v>228</v>
      </c>
      <c r="C111" s="9">
        <v>403</v>
      </c>
      <c r="D111" s="9">
        <v>403</v>
      </c>
      <c r="E111" s="9">
        <f t="shared" ref="E111:E116" si="23">SUM(D111-C111)</f>
        <v>0</v>
      </c>
      <c r="F111" s="28">
        <v>9.5</v>
      </c>
      <c r="G111" s="9">
        <f t="shared" ref="G111:G117" si="24">E111*F111</f>
        <v>0</v>
      </c>
      <c r="H111" s="9">
        <v>30375</v>
      </c>
      <c r="I111" s="9">
        <v>30375</v>
      </c>
      <c r="J111" s="9">
        <f t="shared" si="18"/>
        <v>0</v>
      </c>
      <c r="K111" s="9">
        <v>1</v>
      </c>
      <c r="L111" s="9">
        <f t="shared" si="19"/>
        <v>0</v>
      </c>
      <c r="M111" s="10">
        <v>1.03</v>
      </c>
      <c r="N111" s="11">
        <f t="shared" si="20"/>
        <v>0</v>
      </c>
      <c r="O111" s="9">
        <v>40</v>
      </c>
      <c r="P111" s="11">
        <f t="shared" si="21"/>
        <v>40</v>
      </c>
      <c r="Q111" s="9">
        <v>1</v>
      </c>
      <c r="R111" s="28">
        <f t="shared" si="22"/>
        <v>40</v>
      </c>
    </row>
    <row r="112" spans="1:18" s="1" customFormat="1">
      <c r="A112" s="9" t="s">
        <v>245</v>
      </c>
      <c r="B112" s="9" t="s">
        <v>228</v>
      </c>
      <c r="C112" s="9">
        <v>27</v>
      </c>
      <c r="D112" s="9">
        <v>27</v>
      </c>
      <c r="E112" s="9">
        <f t="shared" si="23"/>
        <v>0</v>
      </c>
      <c r="F112" s="28">
        <v>9.5</v>
      </c>
      <c r="G112" s="9">
        <f t="shared" si="24"/>
        <v>0</v>
      </c>
      <c r="H112" s="9">
        <v>6152</v>
      </c>
      <c r="I112" s="9">
        <v>6213</v>
      </c>
      <c r="J112" s="9">
        <f t="shared" si="18"/>
        <v>61</v>
      </c>
      <c r="K112" s="9">
        <v>1</v>
      </c>
      <c r="L112" s="9">
        <f t="shared" si="19"/>
        <v>61</v>
      </c>
      <c r="M112" s="10">
        <v>1.03</v>
      </c>
      <c r="N112" s="11">
        <f t="shared" si="20"/>
        <v>62.83</v>
      </c>
      <c r="O112" s="9">
        <v>80</v>
      </c>
      <c r="P112" s="11">
        <f t="shared" si="21"/>
        <v>142.83000000000001</v>
      </c>
      <c r="Q112" s="9">
        <v>1</v>
      </c>
      <c r="R112" s="28">
        <f t="shared" si="22"/>
        <v>142.83000000000001</v>
      </c>
    </row>
    <row r="113" spans="1:99" s="1" customFormat="1">
      <c r="A113" s="9" t="s">
        <v>246</v>
      </c>
      <c r="B113" s="9" t="s">
        <v>228</v>
      </c>
      <c r="C113" s="9">
        <v>168</v>
      </c>
      <c r="D113" s="9">
        <v>169</v>
      </c>
      <c r="E113" s="9">
        <f t="shared" si="23"/>
        <v>1</v>
      </c>
      <c r="F113" s="28">
        <v>9.5</v>
      </c>
      <c r="G113" s="9">
        <f t="shared" si="24"/>
        <v>9.5</v>
      </c>
      <c r="H113" s="9">
        <v>129165</v>
      </c>
      <c r="I113" s="9">
        <v>129165</v>
      </c>
      <c r="J113" s="9">
        <f t="shared" si="18"/>
        <v>0</v>
      </c>
      <c r="K113" s="9">
        <v>1</v>
      </c>
      <c r="L113" s="9">
        <f t="shared" si="19"/>
        <v>0</v>
      </c>
      <c r="M113" s="10">
        <v>1.03</v>
      </c>
      <c r="N113" s="11">
        <f t="shared" si="20"/>
        <v>0</v>
      </c>
      <c r="O113" s="9">
        <v>80</v>
      </c>
      <c r="P113" s="11">
        <f t="shared" si="21"/>
        <v>89.5</v>
      </c>
      <c r="Q113" s="9">
        <v>1</v>
      </c>
      <c r="R113" s="28">
        <f t="shared" si="22"/>
        <v>89.5</v>
      </c>
    </row>
    <row r="114" spans="1:99" s="1" customFormat="1">
      <c r="A114" s="9" t="s">
        <v>247</v>
      </c>
      <c r="B114" s="9" t="s">
        <v>228</v>
      </c>
      <c r="C114" s="9">
        <v>76</v>
      </c>
      <c r="D114" s="9">
        <v>76</v>
      </c>
      <c r="E114" s="9">
        <f t="shared" si="23"/>
        <v>0</v>
      </c>
      <c r="F114" s="28">
        <v>9.5</v>
      </c>
      <c r="G114" s="9">
        <f t="shared" si="24"/>
        <v>0</v>
      </c>
      <c r="H114" s="9">
        <v>16953</v>
      </c>
      <c r="I114" s="9">
        <v>16953</v>
      </c>
      <c r="J114" s="9">
        <f t="shared" si="18"/>
        <v>0</v>
      </c>
      <c r="K114" s="9">
        <v>1</v>
      </c>
      <c r="L114" s="9">
        <f t="shared" si="19"/>
        <v>0</v>
      </c>
      <c r="M114" s="10">
        <v>1.03</v>
      </c>
      <c r="N114" s="11">
        <f t="shared" si="20"/>
        <v>0</v>
      </c>
      <c r="O114" s="9">
        <v>60</v>
      </c>
      <c r="P114" s="11">
        <f t="shared" si="21"/>
        <v>60</v>
      </c>
      <c r="Q114" s="9">
        <v>1</v>
      </c>
      <c r="R114" s="28">
        <f t="shared" si="22"/>
        <v>60</v>
      </c>
    </row>
    <row r="115" spans="1:99" s="1" customFormat="1">
      <c r="A115" s="9" t="s">
        <v>248</v>
      </c>
      <c r="B115" s="9" t="s">
        <v>228</v>
      </c>
      <c r="C115" s="9">
        <v>53</v>
      </c>
      <c r="D115" s="9">
        <v>53</v>
      </c>
      <c r="E115" s="9">
        <f t="shared" si="23"/>
        <v>0</v>
      </c>
      <c r="F115" s="28">
        <v>9.5</v>
      </c>
      <c r="G115" s="9">
        <f t="shared" si="24"/>
        <v>0</v>
      </c>
      <c r="H115" s="9">
        <v>15537</v>
      </c>
      <c r="I115" s="9">
        <v>15537</v>
      </c>
      <c r="J115" s="9">
        <f t="shared" si="18"/>
        <v>0</v>
      </c>
      <c r="K115" s="9">
        <v>1</v>
      </c>
      <c r="L115" s="9">
        <f t="shared" si="19"/>
        <v>0</v>
      </c>
      <c r="M115" s="10">
        <v>1.03</v>
      </c>
      <c r="N115" s="11">
        <f t="shared" si="20"/>
        <v>0</v>
      </c>
      <c r="O115" s="9">
        <v>40</v>
      </c>
      <c r="P115" s="11">
        <f t="shared" si="21"/>
        <v>40</v>
      </c>
      <c r="Q115" s="9">
        <v>1</v>
      </c>
      <c r="R115" s="28">
        <f t="shared" si="22"/>
        <v>40</v>
      </c>
    </row>
    <row r="116" spans="1:99" s="1" customFormat="1">
      <c r="A116" s="9" t="s">
        <v>249</v>
      </c>
      <c r="B116" s="9" t="s">
        <v>228</v>
      </c>
      <c r="C116" s="9">
        <v>164</v>
      </c>
      <c r="D116" s="9">
        <v>164</v>
      </c>
      <c r="E116" s="9">
        <f t="shared" si="23"/>
        <v>0</v>
      </c>
      <c r="F116" s="28">
        <v>9.5</v>
      </c>
      <c r="G116" s="9">
        <f t="shared" si="24"/>
        <v>0</v>
      </c>
      <c r="H116" s="9">
        <v>95042</v>
      </c>
      <c r="I116" s="9">
        <v>97836</v>
      </c>
      <c r="J116" s="9">
        <f t="shared" si="18"/>
        <v>2794</v>
      </c>
      <c r="K116" s="9">
        <v>1</v>
      </c>
      <c r="L116" s="9">
        <f t="shared" si="19"/>
        <v>2794</v>
      </c>
      <c r="M116" s="10">
        <v>1.03</v>
      </c>
      <c r="N116" s="11">
        <f t="shared" si="20"/>
        <v>2877.82</v>
      </c>
      <c r="O116" s="9"/>
      <c r="P116" s="11">
        <f t="shared" si="21"/>
        <v>2877.82</v>
      </c>
      <c r="Q116" s="9">
        <v>1</v>
      </c>
      <c r="R116" s="28">
        <f t="shared" si="22"/>
        <v>2877.82</v>
      </c>
    </row>
    <row r="117" spans="1:99" s="1" customFormat="1">
      <c r="A117" s="9" t="s">
        <v>11</v>
      </c>
      <c r="B117" s="9" t="s">
        <v>228</v>
      </c>
      <c r="C117" s="9"/>
      <c r="D117" s="9"/>
      <c r="E117" s="9">
        <f>SUM(E100:E116)</f>
        <v>1</v>
      </c>
      <c r="F117" s="28">
        <v>9.5</v>
      </c>
      <c r="G117" s="9">
        <f t="shared" si="24"/>
        <v>9.5</v>
      </c>
      <c r="H117" s="9"/>
      <c r="I117" s="9"/>
      <c r="J117" s="9"/>
      <c r="K117" s="9"/>
      <c r="L117" s="9">
        <f>SUM(L100:L116)</f>
        <v>16118</v>
      </c>
      <c r="M117" s="10">
        <v>1.03</v>
      </c>
      <c r="N117" s="11">
        <f t="shared" si="20"/>
        <v>16601.54</v>
      </c>
      <c r="O117" s="9">
        <f>SUM(O100:O116)</f>
        <v>630</v>
      </c>
      <c r="P117" s="11">
        <f t="shared" si="21"/>
        <v>17241.04</v>
      </c>
      <c r="Q117" s="9">
        <v>1</v>
      </c>
      <c r="R117" s="28">
        <f>SUM(R100:R116)</f>
        <v>16302.28</v>
      </c>
    </row>
    <row r="118" spans="1:99" s="1" customFormat="1">
      <c r="A118" s="9"/>
      <c r="B118" s="9"/>
      <c r="C118" s="9"/>
      <c r="D118" s="9"/>
      <c r="E118" s="9"/>
      <c r="F118" s="28"/>
      <c r="G118" s="9"/>
      <c r="H118" s="9"/>
      <c r="I118" s="9"/>
      <c r="J118" s="9"/>
      <c r="K118" s="9"/>
      <c r="L118" s="187">
        <f>N118/M117</f>
        <v>15206.5825242718</v>
      </c>
      <c r="M118" s="10"/>
      <c r="N118" s="11">
        <f>R117-O117-G117</f>
        <v>15662.78</v>
      </c>
      <c r="O118" s="9"/>
      <c r="P118" s="11">
        <f>R117-G117</f>
        <v>16292.78</v>
      </c>
      <c r="Q118" s="9"/>
      <c r="R118" s="28"/>
    </row>
    <row r="119" spans="1:99" s="74" customForma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/>
      <c r="AZ119" s="75"/>
      <c r="BA119" s="75"/>
      <c r="BB119" s="75"/>
      <c r="BC119" s="75"/>
      <c r="BD119" s="75"/>
      <c r="BE119" s="75"/>
      <c r="BF119" s="75"/>
      <c r="BG119" s="75"/>
      <c r="BH119" s="75"/>
      <c r="BI119" s="75"/>
      <c r="BJ119" s="75"/>
      <c r="BK119" s="75"/>
      <c r="BL119" s="75"/>
      <c r="BM119" s="75"/>
      <c r="BN119" s="75"/>
      <c r="BO119" s="75"/>
      <c r="BP119" s="75"/>
      <c r="BQ119" s="75"/>
      <c r="BR119" s="75"/>
      <c r="BS119" s="75"/>
      <c r="BT119" s="75"/>
      <c r="BU119" s="75"/>
      <c r="BV119" s="75"/>
      <c r="BW119" s="75"/>
      <c r="BX119" s="75"/>
      <c r="BY119" s="75"/>
      <c r="BZ119" s="75"/>
      <c r="CA119" s="75"/>
      <c r="CB119" s="75"/>
      <c r="CC119" s="75"/>
      <c r="CD119" s="75"/>
      <c r="CE119" s="75"/>
      <c r="CF119" s="75"/>
      <c r="CG119" s="75"/>
      <c r="CH119" s="75"/>
      <c r="CI119" s="75"/>
      <c r="CJ119" s="75"/>
      <c r="CK119" s="75"/>
      <c r="CL119" s="75"/>
      <c r="CM119" s="75"/>
      <c r="CN119" s="75"/>
      <c r="CO119" s="75"/>
      <c r="CP119" s="75"/>
      <c r="CQ119" s="75"/>
      <c r="CR119" s="75"/>
      <c r="CS119" s="75"/>
      <c r="CT119" s="75"/>
      <c r="CU119" s="75"/>
    </row>
    <row r="120" spans="1:99"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5"/>
      <c r="CD120" s="15"/>
      <c r="CE120" s="15"/>
      <c r="CF120" s="15"/>
      <c r="CG120" s="15"/>
      <c r="CH120" s="15"/>
      <c r="CI120" s="15"/>
      <c r="CJ120" s="15"/>
      <c r="CK120" s="15"/>
      <c r="CL120" s="15"/>
      <c r="CM120" s="15"/>
      <c r="CN120" s="15"/>
      <c r="CO120" s="15"/>
      <c r="CP120" s="15"/>
      <c r="CQ120" s="15"/>
      <c r="CR120" s="15"/>
      <c r="CS120" s="15"/>
      <c r="CT120" s="15"/>
      <c r="CU120" s="15"/>
    </row>
    <row r="121" spans="1:99" ht="15" customHeight="1"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5"/>
      <c r="CD121" s="15"/>
      <c r="CE121" s="15"/>
      <c r="CF121" s="15"/>
      <c r="CG121" s="15"/>
      <c r="CH121" s="15"/>
      <c r="CI121" s="15"/>
      <c r="CJ121" s="15"/>
      <c r="CK121" s="15"/>
      <c r="CL121" s="15"/>
      <c r="CM121" s="15"/>
      <c r="CN121" s="15"/>
      <c r="CO121" s="15"/>
      <c r="CP121" s="15"/>
      <c r="CQ121" s="15"/>
      <c r="CR121" s="15"/>
      <c r="CS121" s="15"/>
      <c r="CT121" s="15"/>
      <c r="CU121" s="15"/>
    </row>
    <row r="122" spans="1:99"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</row>
    <row r="123" spans="1:99" s="19" customFormat="1" ht="1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32"/>
      <c r="T123" s="232"/>
      <c r="U123" s="232"/>
      <c r="V123" s="232"/>
      <c r="W123" s="232"/>
      <c r="X123" s="232"/>
      <c r="Y123" s="232"/>
      <c r="Z123" s="232"/>
      <c r="AA123" s="232"/>
      <c r="AB123" s="232"/>
      <c r="AC123" s="232"/>
      <c r="AD123" s="232"/>
      <c r="AE123" s="232"/>
      <c r="AF123" s="232"/>
      <c r="AG123" s="232"/>
      <c r="AH123" s="232"/>
      <c r="AI123" s="232"/>
      <c r="AJ123" s="232"/>
      <c r="AK123" s="232"/>
      <c r="AL123" s="232"/>
      <c r="AM123" s="232"/>
      <c r="AN123" s="232"/>
      <c r="AO123" s="232"/>
      <c r="AP123" s="232"/>
      <c r="AQ123" s="232"/>
      <c r="AR123" s="232"/>
      <c r="AS123" s="232"/>
      <c r="AT123" s="232"/>
      <c r="AU123" s="232"/>
      <c r="AV123" s="232"/>
      <c r="AW123" s="232"/>
      <c r="AX123" s="232"/>
      <c r="AY123" s="232"/>
      <c r="AZ123" s="232"/>
      <c r="BA123" s="232"/>
      <c r="BB123" s="232"/>
      <c r="BC123" s="232"/>
      <c r="BD123" s="232"/>
      <c r="BE123" s="232"/>
      <c r="BF123" s="232"/>
      <c r="BG123" s="232"/>
      <c r="BH123" s="232"/>
      <c r="BI123" s="232"/>
      <c r="BJ123" s="232"/>
      <c r="BK123" s="232"/>
      <c r="BL123" s="232"/>
      <c r="BM123" s="232"/>
      <c r="BN123" s="232"/>
      <c r="BO123" s="232"/>
      <c r="BP123" s="232"/>
      <c r="BQ123" s="232"/>
      <c r="BR123" s="232"/>
      <c r="BS123" s="232"/>
      <c r="BT123" s="232"/>
      <c r="BU123" s="232"/>
      <c r="BV123" s="232"/>
      <c r="BW123" s="232"/>
      <c r="BX123" s="232"/>
      <c r="BY123" s="232"/>
      <c r="BZ123" s="232"/>
      <c r="CA123" s="232"/>
      <c r="CB123" s="232"/>
      <c r="CC123" s="232"/>
      <c r="CD123" s="232"/>
      <c r="CE123" s="232"/>
      <c r="CF123" s="232"/>
      <c r="CG123" s="232"/>
      <c r="CH123" s="232"/>
      <c r="CI123" s="232"/>
      <c r="CJ123" s="232"/>
      <c r="CK123" s="232"/>
      <c r="CL123" s="232"/>
      <c r="CM123" s="232"/>
      <c r="CN123" s="232"/>
      <c r="CO123" s="232"/>
      <c r="CP123" s="232"/>
      <c r="CQ123" s="232"/>
      <c r="CR123" s="232"/>
      <c r="CS123" s="232"/>
      <c r="CT123" s="232"/>
      <c r="CU123" s="232"/>
    </row>
  </sheetData>
  <mergeCells count="1">
    <mergeCell ref="A1:R1"/>
  </mergeCells>
  <phoneticPr fontId="38" type="noConversion"/>
  <pageMargins left="0.75" right="0.75" top="1" bottom="1" header="0.5" footer="0.5"/>
  <pageSetup paperSize="9" orientation="landscape" horizontalDpi="200" verticalDpi="300"/>
  <headerFooter alignWithMargins="0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AQ40"/>
  <sheetViews>
    <sheetView workbookViewId="0">
      <selection sqref="A1:R1"/>
    </sheetView>
  </sheetViews>
  <sheetFormatPr defaultColWidth="9" defaultRowHeight="15.6"/>
  <cols>
    <col min="1" max="1" width="10.09765625" style="2" customWidth="1"/>
    <col min="2" max="2" width="9" style="2"/>
    <col min="3" max="3" width="6.09765625" style="2" customWidth="1"/>
    <col min="4" max="5" width="5.19921875" style="2" customWidth="1"/>
    <col min="6" max="6" width="5.8984375" style="2" customWidth="1"/>
    <col min="7" max="7" width="3.69921875" style="2" customWidth="1"/>
    <col min="8" max="9" width="6.09765625" style="2" customWidth="1"/>
    <col min="10" max="10" width="6.59765625" style="2" customWidth="1"/>
    <col min="11" max="11" width="4.5" style="2" customWidth="1"/>
    <col min="12" max="12" width="11.3984375" style="2" customWidth="1"/>
    <col min="13" max="13" width="5" style="2" customWidth="1"/>
    <col min="14" max="14" width="14.3984375" style="2" customWidth="1"/>
    <col min="15" max="15" width="4.3984375" style="2" customWidth="1"/>
    <col min="16" max="16" width="13.19921875" style="2" customWidth="1"/>
    <col min="17" max="17" width="5" style="2" customWidth="1"/>
    <col min="18" max="20" width="13.59765625" style="2" customWidth="1"/>
    <col min="21" max="22" width="9" style="2"/>
    <col min="23" max="23" width="4.09765625" style="2" customWidth="1"/>
    <col min="24" max="24" width="4.19921875" style="2" customWidth="1"/>
    <col min="25" max="27" width="9" style="2"/>
    <col min="28" max="28" width="11.8984375" style="2" customWidth="1"/>
    <col min="29" max="29" width="9" style="2"/>
    <col min="30" max="30" width="9.19921875" style="2"/>
    <col min="31" max="31" width="4.09765625" style="2" customWidth="1"/>
    <col min="32" max="32" width="9" style="2"/>
    <col min="33" max="33" width="6" style="2" customWidth="1"/>
    <col min="34" max="34" width="12.19921875" style="2" customWidth="1"/>
    <col min="35" max="35" width="2.69921875" style="2" customWidth="1"/>
    <col min="36" max="36" width="12.59765625" style="2" customWidth="1"/>
    <col min="37" max="37" width="5" style="2" customWidth="1"/>
    <col min="38" max="38" width="11.5" style="2"/>
    <col min="39" max="16384" width="9" style="2"/>
  </cols>
  <sheetData>
    <row r="1" spans="1:43" ht="25.8">
      <c r="A1" s="597" t="s">
        <v>38</v>
      </c>
      <c r="B1" s="598"/>
      <c r="C1" s="598"/>
      <c r="D1" s="598"/>
      <c r="E1" s="598"/>
      <c r="F1" s="598"/>
      <c r="G1" s="598"/>
      <c r="H1" s="598"/>
      <c r="I1" s="598"/>
      <c r="J1" s="598"/>
      <c r="K1" s="598"/>
      <c r="L1" s="598"/>
      <c r="M1" s="598"/>
      <c r="N1" s="598"/>
      <c r="O1" s="598"/>
      <c r="P1" s="598"/>
      <c r="Q1" s="598"/>
      <c r="R1" s="599"/>
      <c r="S1" s="498"/>
      <c r="T1" s="498"/>
    </row>
    <row r="2" spans="1:43" s="211" customFormat="1">
      <c r="A2" s="478" t="s">
        <v>12</v>
      </c>
      <c r="B2" s="478"/>
      <c r="C2" s="478" t="s">
        <v>13</v>
      </c>
      <c r="D2" s="478" t="s">
        <v>14</v>
      </c>
      <c r="E2" s="478" t="s">
        <v>15</v>
      </c>
      <c r="F2" s="479" t="s">
        <v>16</v>
      </c>
      <c r="G2" s="478" t="s">
        <v>17</v>
      </c>
      <c r="H2" s="478" t="s">
        <v>18</v>
      </c>
      <c r="I2" s="478" t="s">
        <v>19</v>
      </c>
      <c r="J2" s="478" t="s">
        <v>20</v>
      </c>
      <c r="K2" s="478" t="s">
        <v>21</v>
      </c>
      <c r="L2" s="478" t="s">
        <v>15</v>
      </c>
      <c r="M2" s="478"/>
      <c r="N2" s="491" t="s">
        <v>22</v>
      </c>
      <c r="O2" s="478" t="s">
        <v>23</v>
      </c>
      <c r="P2" s="491" t="s">
        <v>11</v>
      </c>
      <c r="Q2" s="478" t="s">
        <v>24</v>
      </c>
      <c r="R2" s="499" t="s">
        <v>25</v>
      </c>
      <c r="S2" s="499"/>
      <c r="T2" s="499"/>
      <c r="U2" s="600" t="s">
        <v>94</v>
      </c>
      <c r="V2" s="600"/>
      <c r="W2" s="600"/>
      <c r="X2" s="600"/>
      <c r="Y2" s="600"/>
      <c r="Z2" s="600"/>
      <c r="AA2" s="600"/>
      <c r="AB2" s="600"/>
      <c r="AC2" s="600"/>
      <c r="AD2" s="600"/>
      <c r="AE2" s="600"/>
      <c r="AF2" s="600"/>
      <c r="AG2" s="600"/>
      <c r="AH2" s="600"/>
      <c r="AI2" s="600"/>
      <c r="AJ2" s="600"/>
      <c r="AK2" s="600"/>
      <c r="AL2" s="600"/>
      <c r="AM2" s="72"/>
      <c r="AN2" s="72"/>
      <c r="AO2" s="72"/>
      <c r="AP2" s="72"/>
      <c r="AQ2" s="72"/>
    </row>
    <row r="3" spans="1:43" s="27" customFormat="1">
      <c r="A3" s="27" t="s">
        <v>250</v>
      </c>
      <c r="B3" s="27" t="s">
        <v>251</v>
      </c>
      <c r="C3" s="27">
        <v>15</v>
      </c>
      <c r="D3" s="27">
        <v>17</v>
      </c>
      <c r="E3" s="27">
        <f>SUM(D3-C3)</f>
        <v>2</v>
      </c>
      <c r="F3" s="60">
        <v>9.5</v>
      </c>
      <c r="G3" s="27">
        <f>E3*F3</f>
        <v>19</v>
      </c>
      <c r="H3" s="27">
        <v>13222</v>
      </c>
      <c r="I3" s="27">
        <v>14780</v>
      </c>
      <c r="J3" s="27">
        <f>I3-H3</f>
        <v>1558</v>
      </c>
      <c r="K3" s="27">
        <v>1</v>
      </c>
      <c r="L3" s="27">
        <f>K3*J3</f>
        <v>1558</v>
      </c>
      <c r="M3" s="27">
        <v>1.03</v>
      </c>
      <c r="N3" s="492">
        <f>M3*L3</f>
        <v>1604.74</v>
      </c>
      <c r="P3" s="492">
        <f>G3+N3+O3</f>
        <v>1623.74</v>
      </c>
      <c r="Q3" s="27">
        <v>1</v>
      </c>
      <c r="R3" s="60">
        <f>P3*Q3</f>
        <v>1623.74</v>
      </c>
      <c r="S3" s="60"/>
      <c r="T3" s="60"/>
      <c r="U3" s="443" t="s">
        <v>12</v>
      </c>
      <c r="V3" s="443"/>
      <c r="W3" s="443" t="s">
        <v>13</v>
      </c>
      <c r="X3" s="443" t="s">
        <v>14</v>
      </c>
      <c r="Y3" s="443" t="s">
        <v>15</v>
      </c>
      <c r="Z3" s="505" t="s">
        <v>16</v>
      </c>
      <c r="AA3" s="443" t="s">
        <v>17</v>
      </c>
      <c r="AB3" s="443" t="s">
        <v>18</v>
      </c>
      <c r="AC3" s="443" t="s">
        <v>19</v>
      </c>
      <c r="AD3" s="443" t="s">
        <v>20</v>
      </c>
      <c r="AE3" s="443" t="s">
        <v>21</v>
      </c>
      <c r="AF3" s="443" t="s">
        <v>15</v>
      </c>
      <c r="AG3" s="443"/>
      <c r="AH3" s="509" t="s">
        <v>22</v>
      </c>
      <c r="AI3" s="443" t="s">
        <v>23</v>
      </c>
      <c r="AJ3" s="509" t="s">
        <v>11</v>
      </c>
      <c r="AK3" s="443" t="s">
        <v>24</v>
      </c>
      <c r="AL3" s="510" t="s">
        <v>25</v>
      </c>
    </row>
    <row r="4" spans="1:43" s="27" customFormat="1">
      <c r="A4" s="27" t="s">
        <v>252</v>
      </c>
      <c r="B4" s="27" t="s">
        <v>251</v>
      </c>
      <c r="F4" s="480"/>
      <c r="H4" s="27">
        <v>3160</v>
      </c>
      <c r="I4" s="27">
        <v>3424</v>
      </c>
      <c r="J4" s="27">
        <f t="shared" ref="J4:J14" si="0">I4-H4</f>
        <v>264</v>
      </c>
      <c r="K4" s="27">
        <v>20</v>
      </c>
      <c r="L4" s="27">
        <f t="shared" ref="L4:L14" si="1">K4*J4</f>
        <v>5280</v>
      </c>
      <c r="M4" s="27">
        <v>1.03</v>
      </c>
      <c r="N4" s="492">
        <f t="shared" ref="N4:N14" si="2">M4*L4</f>
        <v>5438.4</v>
      </c>
      <c r="P4" s="492">
        <f t="shared" ref="P4:P15" si="3">G4+N4+O4</f>
        <v>5438.4</v>
      </c>
      <c r="Q4" s="27">
        <v>1</v>
      </c>
      <c r="R4" s="60">
        <f t="shared" ref="R4:R14" si="4">P4*Q4</f>
        <v>5438.4</v>
      </c>
      <c r="S4" s="60"/>
      <c r="T4" s="60"/>
      <c r="U4" s="27" t="s">
        <v>250</v>
      </c>
      <c r="V4" s="27" t="s">
        <v>253</v>
      </c>
      <c r="W4" s="27">
        <v>15</v>
      </c>
      <c r="X4" s="27">
        <v>15</v>
      </c>
      <c r="Y4" s="27">
        <v>0</v>
      </c>
      <c r="Z4" s="60">
        <v>9.5</v>
      </c>
      <c r="AA4" s="27">
        <v>0</v>
      </c>
      <c r="AB4" s="27">
        <v>13222</v>
      </c>
      <c r="AC4" s="27">
        <v>13222</v>
      </c>
      <c r="AD4" s="27">
        <v>0</v>
      </c>
      <c r="AE4" s="27">
        <v>1</v>
      </c>
      <c r="AF4" s="27">
        <v>0</v>
      </c>
      <c r="AG4" s="27">
        <v>1.03</v>
      </c>
      <c r="AH4" s="492">
        <v>0</v>
      </c>
      <c r="AJ4" s="492">
        <v>0</v>
      </c>
      <c r="AK4" s="27">
        <v>1</v>
      </c>
      <c r="AL4" s="60">
        <v>0</v>
      </c>
    </row>
    <row r="5" spans="1:43" s="27" customFormat="1">
      <c r="A5" s="27" t="s">
        <v>254</v>
      </c>
      <c r="B5" s="27" t="s">
        <v>251</v>
      </c>
      <c r="F5" s="480"/>
      <c r="H5" s="27">
        <v>8783</v>
      </c>
      <c r="I5" s="27">
        <v>8817</v>
      </c>
      <c r="J5" s="27">
        <f t="shared" si="0"/>
        <v>34</v>
      </c>
      <c r="K5" s="27">
        <v>30</v>
      </c>
      <c r="L5" s="27">
        <f t="shared" si="1"/>
        <v>1020</v>
      </c>
      <c r="M5" s="27">
        <v>1.03</v>
      </c>
      <c r="N5" s="492">
        <f t="shared" si="2"/>
        <v>1050.5999999999999</v>
      </c>
      <c r="P5" s="492">
        <f t="shared" si="3"/>
        <v>1050.5999999999999</v>
      </c>
      <c r="Q5" s="27">
        <v>1</v>
      </c>
      <c r="R5" s="60">
        <f t="shared" si="4"/>
        <v>1050.5999999999999</v>
      </c>
      <c r="S5" s="60"/>
      <c r="T5" s="60"/>
      <c r="U5" s="27" t="s">
        <v>252</v>
      </c>
      <c r="V5" s="27" t="s">
        <v>251</v>
      </c>
      <c r="Z5" s="480"/>
      <c r="AB5" s="27">
        <v>3160</v>
      </c>
      <c r="AC5" s="27">
        <v>3160</v>
      </c>
      <c r="AD5" s="27">
        <v>0</v>
      </c>
      <c r="AE5" s="27">
        <v>20</v>
      </c>
      <c r="AF5" s="27">
        <v>0</v>
      </c>
      <c r="AG5" s="27">
        <v>1.03</v>
      </c>
      <c r="AH5" s="492">
        <v>0</v>
      </c>
      <c r="AJ5" s="492">
        <v>0</v>
      </c>
      <c r="AK5" s="27">
        <v>1</v>
      </c>
      <c r="AL5" s="60">
        <v>0</v>
      </c>
    </row>
    <row r="6" spans="1:43" s="27" customFormat="1">
      <c r="A6" s="27" t="s">
        <v>255</v>
      </c>
      <c r="B6" s="27" t="s">
        <v>251</v>
      </c>
      <c r="F6" s="480"/>
      <c r="H6" s="27">
        <v>40898</v>
      </c>
      <c r="I6" s="27">
        <v>42172</v>
      </c>
      <c r="J6" s="27">
        <f t="shared" si="0"/>
        <v>1274</v>
      </c>
      <c r="K6" s="27">
        <v>30</v>
      </c>
      <c r="L6" s="27">
        <f t="shared" si="1"/>
        <v>38220</v>
      </c>
      <c r="M6" s="27">
        <v>1.03</v>
      </c>
      <c r="N6" s="492">
        <f t="shared" si="2"/>
        <v>39366.6</v>
      </c>
      <c r="P6" s="492">
        <f t="shared" si="3"/>
        <v>39366.6</v>
      </c>
      <c r="Q6" s="27">
        <v>1</v>
      </c>
      <c r="R6" s="60">
        <f t="shared" si="4"/>
        <v>39366.6</v>
      </c>
      <c r="S6" s="60"/>
      <c r="T6" s="60"/>
      <c r="U6" s="27" t="s">
        <v>254</v>
      </c>
      <c r="V6" s="27" t="s">
        <v>253</v>
      </c>
      <c r="Z6" s="480"/>
      <c r="AB6" s="27">
        <v>8730</v>
      </c>
      <c r="AC6" s="27">
        <v>8783</v>
      </c>
      <c r="AD6" s="27">
        <v>53</v>
      </c>
      <c r="AE6" s="27">
        <v>30</v>
      </c>
      <c r="AF6" s="27">
        <v>1590</v>
      </c>
      <c r="AG6" s="27">
        <v>1.03</v>
      </c>
      <c r="AH6" s="492">
        <v>1637.7</v>
      </c>
      <c r="AJ6" s="492">
        <v>1637.7</v>
      </c>
      <c r="AK6" s="27">
        <v>1</v>
      </c>
      <c r="AL6" s="60">
        <v>1637.7</v>
      </c>
    </row>
    <row r="7" spans="1:43" s="27" customFormat="1">
      <c r="A7" s="27" t="s">
        <v>256</v>
      </c>
      <c r="B7" s="27" t="s">
        <v>251</v>
      </c>
      <c r="F7" s="480"/>
      <c r="H7" s="27">
        <v>4720</v>
      </c>
      <c r="I7" s="27">
        <v>4958</v>
      </c>
      <c r="J7" s="27">
        <f t="shared" si="0"/>
        <v>238</v>
      </c>
      <c r="K7" s="27">
        <v>60</v>
      </c>
      <c r="L7" s="27">
        <f t="shared" si="1"/>
        <v>14280</v>
      </c>
      <c r="M7" s="27">
        <v>1.03</v>
      </c>
      <c r="N7" s="492">
        <f t="shared" si="2"/>
        <v>14708.4</v>
      </c>
      <c r="P7" s="492">
        <f t="shared" si="3"/>
        <v>14708.4</v>
      </c>
      <c r="Q7" s="27">
        <v>1</v>
      </c>
      <c r="R7" s="60">
        <f t="shared" si="4"/>
        <v>14708.4</v>
      </c>
      <c r="S7" s="60"/>
      <c r="T7" s="60"/>
      <c r="U7" s="27" t="s">
        <v>255</v>
      </c>
      <c r="V7" s="27" t="s">
        <v>253</v>
      </c>
      <c r="Z7" s="480"/>
      <c r="AB7" s="27">
        <v>39238</v>
      </c>
      <c r="AC7" s="27">
        <v>40898</v>
      </c>
      <c r="AD7" s="27">
        <v>1660</v>
      </c>
      <c r="AE7" s="27">
        <v>30</v>
      </c>
      <c r="AF7" s="27">
        <v>49800</v>
      </c>
      <c r="AG7" s="27">
        <v>1.03</v>
      </c>
      <c r="AH7" s="492">
        <v>51294</v>
      </c>
      <c r="AJ7" s="492">
        <v>51294</v>
      </c>
      <c r="AK7" s="27">
        <v>0.7</v>
      </c>
      <c r="AL7" s="60">
        <v>35905.800000000003</v>
      </c>
    </row>
    <row r="8" spans="1:43" s="27" customFormat="1">
      <c r="A8" s="27" t="s">
        <v>257</v>
      </c>
      <c r="B8" s="27" t="s">
        <v>251</v>
      </c>
      <c r="F8" s="480"/>
      <c r="H8" s="27">
        <v>9254</v>
      </c>
      <c r="I8" s="27">
        <v>9751</v>
      </c>
      <c r="J8" s="27">
        <f t="shared" si="0"/>
        <v>497</v>
      </c>
      <c r="K8" s="27">
        <v>50</v>
      </c>
      <c r="L8" s="27">
        <f t="shared" si="1"/>
        <v>24850</v>
      </c>
      <c r="M8" s="27">
        <v>1.03</v>
      </c>
      <c r="N8" s="492">
        <f t="shared" si="2"/>
        <v>25595.5</v>
      </c>
      <c r="P8" s="492">
        <f t="shared" si="3"/>
        <v>25595.5</v>
      </c>
      <c r="Q8" s="27">
        <v>1</v>
      </c>
      <c r="R8" s="60">
        <f t="shared" si="4"/>
        <v>25595.5</v>
      </c>
      <c r="S8" s="60"/>
      <c r="T8" s="60"/>
      <c r="V8" s="27" t="s">
        <v>258</v>
      </c>
      <c r="Z8" s="480"/>
      <c r="AH8" s="492"/>
      <c r="AJ8" s="492"/>
      <c r="AK8" s="27">
        <v>0.3</v>
      </c>
      <c r="AL8" s="60">
        <v>15388.2</v>
      </c>
    </row>
    <row r="9" spans="1:43" s="27" customFormat="1">
      <c r="A9" s="27" t="s">
        <v>259</v>
      </c>
      <c r="B9" s="27" t="s">
        <v>251</v>
      </c>
      <c r="D9" s="27" t="s">
        <v>260</v>
      </c>
      <c r="F9" s="480"/>
      <c r="H9" s="27">
        <v>16477</v>
      </c>
      <c r="I9" s="27">
        <v>18211</v>
      </c>
      <c r="J9" s="27">
        <f t="shared" si="0"/>
        <v>1734</v>
      </c>
      <c r="K9" s="27">
        <v>60</v>
      </c>
      <c r="L9" s="27">
        <f t="shared" si="1"/>
        <v>104040</v>
      </c>
      <c r="M9" s="27">
        <v>1.03</v>
      </c>
      <c r="N9" s="492">
        <f t="shared" si="2"/>
        <v>107161.2</v>
      </c>
      <c r="P9" s="492">
        <f t="shared" si="3"/>
        <v>107161.2</v>
      </c>
      <c r="Q9" s="27">
        <v>1</v>
      </c>
      <c r="R9" s="60">
        <f t="shared" si="4"/>
        <v>107161.2</v>
      </c>
      <c r="S9" s="60"/>
      <c r="T9" s="60"/>
      <c r="U9" s="27" t="s">
        <v>256</v>
      </c>
      <c r="V9" s="27" t="s">
        <v>253</v>
      </c>
      <c r="Z9" s="480"/>
      <c r="AB9" s="27">
        <v>4499</v>
      </c>
      <c r="AC9" s="27">
        <v>4720</v>
      </c>
      <c r="AD9" s="27">
        <v>221</v>
      </c>
      <c r="AE9" s="27">
        <v>60</v>
      </c>
      <c r="AF9" s="27">
        <v>13260</v>
      </c>
      <c r="AG9" s="27">
        <v>1.03</v>
      </c>
      <c r="AH9" s="492">
        <v>13657.8</v>
      </c>
      <c r="AJ9" s="492">
        <v>13657.8</v>
      </c>
      <c r="AK9" s="27">
        <v>0.5</v>
      </c>
      <c r="AL9" s="60">
        <v>6828.9</v>
      </c>
    </row>
    <row r="10" spans="1:43" s="27" customFormat="1">
      <c r="A10" s="27" t="s">
        <v>261</v>
      </c>
      <c r="B10" s="27" t="s">
        <v>251</v>
      </c>
      <c r="D10" s="27" t="s">
        <v>262</v>
      </c>
      <c r="F10" s="480"/>
      <c r="H10" s="27">
        <v>14039</v>
      </c>
      <c r="I10" s="27">
        <v>15335</v>
      </c>
      <c r="J10" s="27">
        <f t="shared" si="0"/>
        <v>1296</v>
      </c>
      <c r="K10" s="27">
        <v>60</v>
      </c>
      <c r="L10" s="27">
        <f t="shared" si="1"/>
        <v>77760</v>
      </c>
      <c r="M10" s="27">
        <v>1.03</v>
      </c>
      <c r="N10" s="492">
        <f t="shared" si="2"/>
        <v>80092.800000000003</v>
      </c>
      <c r="P10" s="492">
        <f t="shared" si="3"/>
        <v>80092.800000000003</v>
      </c>
      <c r="Q10" s="27">
        <v>1</v>
      </c>
      <c r="R10" s="60">
        <f t="shared" si="4"/>
        <v>80092.800000000003</v>
      </c>
      <c r="S10" s="60"/>
      <c r="T10" s="60"/>
      <c r="V10" s="27" t="s">
        <v>258</v>
      </c>
      <c r="Z10" s="480"/>
      <c r="AH10" s="492"/>
      <c r="AJ10" s="492"/>
      <c r="AK10" s="27">
        <v>0.5</v>
      </c>
      <c r="AL10" s="60">
        <v>6828.9</v>
      </c>
    </row>
    <row r="11" spans="1:43" s="27" customFormat="1">
      <c r="A11" s="27" t="s">
        <v>263</v>
      </c>
      <c r="B11" s="27" t="s">
        <v>251</v>
      </c>
      <c r="D11" s="27" t="s">
        <v>264</v>
      </c>
      <c r="F11" s="480"/>
      <c r="H11" s="27">
        <v>12492</v>
      </c>
      <c r="I11" s="27">
        <v>13620</v>
      </c>
      <c r="J11" s="27">
        <f t="shared" si="0"/>
        <v>1128</v>
      </c>
      <c r="K11" s="27">
        <v>80</v>
      </c>
      <c r="L11" s="27">
        <f t="shared" si="1"/>
        <v>90240</v>
      </c>
      <c r="M11" s="27">
        <v>1.03</v>
      </c>
      <c r="N11" s="492">
        <f t="shared" si="2"/>
        <v>92947.199999999997</v>
      </c>
      <c r="P11" s="492">
        <f t="shared" si="3"/>
        <v>92947.199999999997</v>
      </c>
      <c r="Q11" s="27">
        <v>1</v>
      </c>
      <c r="R11" s="60">
        <f t="shared" si="4"/>
        <v>92947.199999999997</v>
      </c>
      <c r="S11" s="60"/>
      <c r="T11" s="60"/>
      <c r="U11" s="27" t="s">
        <v>257</v>
      </c>
      <c r="V11" s="27" t="s">
        <v>253</v>
      </c>
      <c r="Z11" s="480"/>
      <c r="AB11" s="27">
        <v>8684</v>
      </c>
      <c r="AC11" s="27">
        <v>9254</v>
      </c>
      <c r="AD11" s="27">
        <v>570</v>
      </c>
      <c r="AE11" s="27">
        <v>50</v>
      </c>
      <c r="AF11" s="27">
        <v>28500</v>
      </c>
      <c r="AG11" s="27">
        <v>1.03</v>
      </c>
      <c r="AH11" s="492">
        <v>29355</v>
      </c>
      <c r="AJ11" s="492">
        <v>29355</v>
      </c>
      <c r="AK11" s="27">
        <v>0.5</v>
      </c>
      <c r="AL11" s="60">
        <v>14677.5</v>
      </c>
    </row>
    <row r="12" spans="1:43" s="27" customFormat="1">
      <c r="A12" s="27" t="s">
        <v>265</v>
      </c>
      <c r="B12" s="27" t="s">
        <v>251</v>
      </c>
      <c r="D12" s="27" t="s">
        <v>266</v>
      </c>
      <c r="F12" s="480"/>
      <c r="H12" s="27">
        <v>21279</v>
      </c>
      <c r="I12" s="27">
        <v>22987</v>
      </c>
      <c r="J12" s="27">
        <f t="shared" si="0"/>
        <v>1708</v>
      </c>
      <c r="K12" s="27">
        <v>80</v>
      </c>
      <c r="L12" s="27">
        <f t="shared" si="1"/>
        <v>136640</v>
      </c>
      <c r="M12" s="27">
        <v>1.03</v>
      </c>
      <c r="N12" s="492">
        <f t="shared" si="2"/>
        <v>140739.20000000001</v>
      </c>
      <c r="P12" s="492">
        <f t="shared" si="3"/>
        <v>140739.20000000001</v>
      </c>
      <c r="Q12" s="27">
        <v>1</v>
      </c>
      <c r="R12" s="60">
        <f t="shared" si="4"/>
        <v>140739.20000000001</v>
      </c>
      <c r="S12" s="60"/>
      <c r="T12" s="60"/>
      <c r="V12" s="27" t="s">
        <v>258</v>
      </c>
      <c r="Z12" s="480"/>
      <c r="AH12" s="492"/>
      <c r="AJ12" s="492"/>
      <c r="AK12" s="27">
        <v>0.5</v>
      </c>
      <c r="AL12" s="60">
        <v>14677.5</v>
      </c>
    </row>
    <row r="13" spans="1:43" s="27" customFormat="1">
      <c r="A13" s="27" t="s">
        <v>267</v>
      </c>
      <c r="B13" s="27" t="s">
        <v>251</v>
      </c>
      <c r="F13" s="480"/>
      <c r="H13" s="27">
        <v>3989</v>
      </c>
      <c r="I13" s="27">
        <v>4342</v>
      </c>
      <c r="J13" s="27">
        <f t="shared" si="0"/>
        <v>353</v>
      </c>
      <c r="K13" s="27">
        <v>30</v>
      </c>
      <c r="L13" s="27">
        <f t="shared" si="1"/>
        <v>10590</v>
      </c>
      <c r="M13" s="27">
        <v>1.03</v>
      </c>
      <c r="N13" s="492">
        <f t="shared" si="2"/>
        <v>10907.7</v>
      </c>
      <c r="P13" s="492">
        <f t="shared" si="3"/>
        <v>10907.7</v>
      </c>
      <c r="Q13" s="27">
        <v>1</v>
      </c>
      <c r="R13" s="60">
        <f t="shared" si="4"/>
        <v>10907.7</v>
      </c>
      <c r="S13" s="60"/>
      <c r="T13" s="60"/>
      <c r="U13" s="27" t="s">
        <v>259</v>
      </c>
      <c r="V13" s="27" t="s">
        <v>258</v>
      </c>
      <c r="X13" s="27" t="s">
        <v>260</v>
      </c>
      <c r="Z13" s="480"/>
      <c r="AB13" s="27">
        <v>14677</v>
      </c>
      <c r="AC13" s="27">
        <v>16477</v>
      </c>
      <c r="AD13" s="27">
        <v>1800</v>
      </c>
      <c r="AE13" s="27">
        <v>60</v>
      </c>
      <c r="AF13" s="27">
        <v>108000</v>
      </c>
      <c r="AG13" s="27">
        <v>1.03</v>
      </c>
      <c r="AH13" s="492">
        <v>111240</v>
      </c>
      <c r="AJ13" s="492">
        <v>111240</v>
      </c>
      <c r="AK13" s="27">
        <v>1</v>
      </c>
      <c r="AL13" s="60">
        <v>111240</v>
      </c>
    </row>
    <row r="14" spans="1:43" s="27" customFormat="1">
      <c r="A14" s="27" t="s">
        <v>268</v>
      </c>
      <c r="B14" s="27" t="s">
        <v>251</v>
      </c>
      <c r="F14" s="480"/>
      <c r="H14" s="27">
        <v>8972</v>
      </c>
      <c r="I14" s="27">
        <v>9803</v>
      </c>
      <c r="J14" s="27">
        <f t="shared" si="0"/>
        <v>831</v>
      </c>
      <c r="K14" s="27">
        <v>50</v>
      </c>
      <c r="L14" s="27">
        <f t="shared" si="1"/>
        <v>41550</v>
      </c>
      <c r="M14" s="27">
        <v>1.03</v>
      </c>
      <c r="N14" s="492">
        <f t="shared" si="2"/>
        <v>42796.5</v>
      </c>
      <c r="P14" s="492">
        <f t="shared" si="3"/>
        <v>42796.5</v>
      </c>
      <c r="Q14" s="27">
        <v>1</v>
      </c>
      <c r="R14" s="60">
        <f t="shared" si="4"/>
        <v>42796.5</v>
      </c>
      <c r="S14" s="60"/>
      <c r="T14" s="60"/>
      <c r="U14" s="27" t="s">
        <v>261</v>
      </c>
      <c r="V14" s="27" t="s">
        <v>258</v>
      </c>
      <c r="X14" s="27" t="s">
        <v>262</v>
      </c>
      <c r="Z14" s="480"/>
      <c r="AB14" s="27">
        <v>12968</v>
      </c>
      <c r="AC14" s="27">
        <v>14039</v>
      </c>
      <c r="AD14" s="27">
        <v>1071</v>
      </c>
      <c r="AE14" s="27">
        <v>60</v>
      </c>
      <c r="AF14" s="27">
        <v>64260</v>
      </c>
      <c r="AG14" s="27">
        <v>1.03</v>
      </c>
      <c r="AH14" s="492">
        <v>66187.8</v>
      </c>
      <c r="AJ14" s="492">
        <v>66187.8</v>
      </c>
      <c r="AK14" s="27">
        <v>1</v>
      </c>
      <c r="AL14" s="60">
        <v>66187.8</v>
      </c>
    </row>
    <row r="15" spans="1:43" s="27" customFormat="1">
      <c r="A15" s="27" t="s">
        <v>11</v>
      </c>
      <c r="B15" s="27" t="s">
        <v>251</v>
      </c>
      <c r="E15" s="27">
        <f>SUM(E2:E13)</f>
        <v>2</v>
      </c>
      <c r="F15" s="60">
        <v>9.5</v>
      </c>
      <c r="G15" s="27">
        <f>E15*F15</f>
        <v>19</v>
      </c>
      <c r="L15" s="27">
        <f>SUM(L2:L13)</f>
        <v>504478</v>
      </c>
      <c r="M15" s="27">
        <v>1.03</v>
      </c>
      <c r="N15" s="492">
        <f>L15*M15</f>
        <v>519612.34</v>
      </c>
      <c r="P15" s="492">
        <f t="shared" si="3"/>
        <v>519631.34</v>
      </c>
      <c r="R15" s="60">
        <f>G15+N15+O15</f>
        <v>519631.34</v>
      </c>
      <c r="S15" s="60"/>
      <c r="T15" s="60"/>
      <c r="U15" s="27" t="s">
        <v>263</v>
      </c>
      <c r="V15" s="27" t="s">
        <v>258</v>
      </c>
      <c r="X15" s="27" t="s">
        <v>264</v>
      </c>
      <c r="Z15" s="480"/>
      <c r="AB15" s="27">
        <v>11305</v>
      </c>
      <c r="AC15" s="27">
        <v>12492</v>
      </c>
      <c r="AD15" s="27">
        <v>1187</v>
      </c>
      <c r="AE15" s="27">
        <v>80</v>
      </c>
      <c r="AF15" s="27">
        <v>94960</v>
      </c>
      <c r="AG15" s="27">
        <v>1.03</v>
      </c>
      <c r="AH15" s="492">
        <v>97808.8</v>
      </c>
      <c r="AJ15" s="492">
        <v>97808.8</v>
      </c>
      <c r="AK15" s="27">
        <v>1</v>
      </c>
      <c r="AL15" s="60">
        <v>97808.8</v>
      </c>
    </row>
    <row r="16" spans="1:43" s="477" customFormat="1">
      <c r="A16" s="477" t="s">
        <v>269</v>
      </c>
      <c r="B16" s="477" t="s">
        <v>270</v>
      </c>
      <c r="F16" s="481"/>
      <c r="N16" s="493"/>
      <c r="P16" s="493"/>
      <c r="R16" s="481">
        <v>420495.57</v>
      </c>
      <c r="S16" s="481"/>
      <c r="T16" s="481"/>
      <c r="U16" s="500" t="s">
        <v>265</v>
      </c>
      <c r="V16" s="500" t="s">
        <v>258</v>
      </c>
      <c r="W16" s="500"/>
      <c r="X16" s="500" t="s">
        <v>266</v>
      </c>
      <c r="Y16" s="500"/>
      <c r="Z16" s="506"/>
      <c r="AA16" s="500"/>
      <c r="AB16" s="500">
        <v>17217</v>
      </c>
      <c r="AC16" s="500">
        <v>21279</v>
      </c>
      <c r="AD16" s="500">
        <v>4062</v>
      </c>
      <c r="AE16" s="500">
        <v>80</v>
      </c>
      <c r="AF16" s="500">
        <v>324960</v>
      </c>
      <c r="AG16" s="500">
        <v>1.03</v>
      </c>
      <c r="AH16" s="511">
        <v>334708.8</v>
      </c>
      <c r="AI16" s="500"/>
      <c r="AJ16" s="511">
        <v>334708.8</v>
      </c>
      <c r="AK16" s="500">
        <v>1</v>
      </c>
      <c r="AL16" s="507">
        <v>334708.8</v>
      </c>
    </row>
    <row r="17" spans="1:43" s="477" customFormat="1">
      <c r="A17" s="482" t="s">
        <v>271</v>
      </c>
      <c r="B17" s="477" t="s">
        <v>272</v>
      </c>
      <c r="F17" s="481"/>
      <c r="N17" s="493"/>
      <c r="P17" s="493"/>
      <c r="R17" s="481">
        <v>793905.46</v>
      </c>
      <c r="S17" s="481"/>
      <c r="T17" s="481"/>
      <c r="U17" s="500" t="s">
        <v>267</v>
      </c>
      <c r="V17" s="500" t="s">
        <v>258</v>
      </c>
      <c r="W17" s="500"/>
      <c r="X17" s="500"/>
      <c r="Y17" s="500"/>
      <c r="Z17" s="506"/>
      <c r="AA17" s="500"/>
      <c r="AB17" s="500">
        <v>3664</v>
      </c>
      <c r="AC17" s="500">
        <v>3989</v>
      </c>
      <c r="AD17" s="500">
        <v>325</v>
      </c>
      <c r="AE17" s="500">
        <v>30</v>
      </c>
      <c r="AF17" s="500">
        <v>9750</v>
      </c>
      <c r="AG17" s="500">
        <v>1.03</v>
      </c>
      <c r="AH17" s="511">
        <v>10042.5</v>
      </c>
      <c r="AI17" s="500"/>
      <c r="AJ17" s="511">
        <v>10042.5</v>
      </c>
      <c r="AK17" s="500">
        <v>1</v>
      </c>
      <c r="AL17" s="507">
        <v>10042.5</v>
      </c>
    </row>
    <row r="18" spans="1:43" s="72" customFormat="1">
      <c r="A18" s="482" t="s">
        <v>273</v>
      </c>
      <c r="B18" s="477" t="s">
        <v>274</v>
      </c>
      <c r="C18" s="477"/>
      <c r="D18" s="477"/>
      <c r="E18" s="477"/>
      <c r="F18" s="481"/>
      <c r="G18" s="477"/>
      <c r="H18" s="477"/>
      <c r="I18" s="477"/>
      <c r="J18" s="477"/>
      <c r="K18" s="477"/>
      <c r="L18" s="477"/>
      <c r="M18" s="477"/>
      <c r="N18" s="493"/>
      <c r="O18" s="477"/>
      <c r="P18" s="493"/>
      <c r="Q18" s="477"/>
      <c r="R18" s="501">
        <v>149978.29999999999</v>
      </c>
      <c r="S18" s="501"/>
      <c r="T18" s="501"/>
      <c r="U18" s="500" t="s">
        <v>268</v>
      </c>
      <c r="V18" s="500" t="s">
        <v>258</v>
      </c>
      <c r="W18" s="500"/>
      <c r="X18" s="500"/>
      <c r="Y18" s="500"/>
      <c r="Z18" s="506"/>
      <c r="AA18" s="500"/>
      <c r="AB18" s="500">
        <v>8972</v>
      </c>
      <c r="AC18" s="500">
        <v>8972</v>
      </c>
      <c r="AD18" s="500">
        <v>0</v>
      </c>
      <c r="AE18" s="500">
        <v>50</v>
      </c>
      <c r="AF18" s="500">
        <v>0</v>
      </c>
      <c r="AG18" s="500">
        <v>1.03</v>
      </c>
      <c r="AH18" s="511">
        <v>0</v>
      </c>
      <c r="AI18" s="500"/>
      <c r="AJ18" s="511">
        <v>0</v>
      </c>
      <c r="AK18" s="500">
        <v>1</v>
      </c>
      <c r="AL18" s="507">
        <v>0</v>
      </c>
    </row>
    <row r="19" spans="1:43" s="72" customFormat="1">
      <c r="A19" s="443" t="s">
        <v>273</v>
      </c>
      <c r="B19" s="72" t="s">
        <v>270</v>
      </c>
      <c r="C19" s="72" t="s">
        <v>275</v>
      </c>
      <c r="F19" s="483"/>
      <c r="N19" s="494"/>
      <c r="P19" s="494"/>
      <c r="R19" s="483"/>
      <c r="S19" s="483"/>
      <c r="T19" s="483"/>
      <c r="U19" s="500" t="s">
        <v>11</v>
      </c>
      <c r="V19" s="500" t="s">
        <v>258</v>
      </c>
      <c r="W19" s="500"/>
      <c r="X19" s="500"/>
      <c r="Y19" s="500">
        <v>0</v>
      </c>
      <c r="Z19" s="507">
        <v>9.5</v>
      </c>
      <c r="AA19" s="500">
        <v>0</v>
      </c>
      <c r="AB19" s="500"/>
      <c r="AC19" s="500"/>
      <c r="AD19" s="500"/>
      <c r="AE19" s="500"/>
      <c r="AF19" s="500">
        <v>695080</v>
      </c>
      <c r="AG19" s="500">
        <v>1.03</v>
      </c>
      <c r="AH19" s="511">
        <v>715932.4</v>
      </c>
      <c r="AI19" s="500"/>
      <c r="AJ19" s="511">
        <v>715932.4</v>
      </c>
      <c r="AK19" s="500"/>
      <c r="AL19" s="507">
        <v>715932.4</v>
      </c>
    </row>
    <row r="20" spans="1:43" s="36" customFormat="1">
      <c r="A20" s="484"/>
      <c r="B20" s="484"/>
      <c r="C20" s="484"/>
      <c r="D20" s="484"/>
      <c r="E20" s="484"/>
      <c r="F20" s="485"/>
      <c r="G20" s="484"/>
      <c r="H20" s="484"/>
      <c r="I20" s="484"/>
      <c r="J20" s="484"/>
      <c r="K20" s="484"/>
      <c r="L20" s="484"/>
      <c r="M20" s="484"/>
      <c r="N20" s="495"/>
      <c r="O20" s="484"/>
      <c r="P20" s="495"/>
      <c r="Q20" s="484"/>
      <c r="R20" s="485"/>
      <c r="S20" s="485"/>
      <c r="T20" s="485"/>
      <c r="U20" s="502"/>
      <c r="V20" s="502"/>
      <c r="W20" s="502"/>
      <c r="X20" s="502"/>
      <c r="Y20" s="502"/>
      <c r="Z20" s="508"/>
      <c r="AA20" s="502"/>
      <c r="AB20" s="502"/>
      <c r="AC20" s="502"/>
      <c r="AD20" s="502"/>
      <c r="AE20" s="502"/>
      <c r="AF20" s="502"/>
      <c r="AG20" s="502"/>
      <c r="AH20" s="512"/>
      <c r="AI20" s="502"/>
      <c r="AJ20" s="512"/>
      <c r="AK20" s="513"/>
      <c r="AL20" s="508"/>
    </row>
    <row r="21" spans="1:43" s="36" customFormat="1">
      <c r="A21" s="484"/>
      <c r="B21" s="484"/>
      <c r="C21" s="484"/>
      <c r="D21" s="484"/>
      <c r="E21" s="484"/>
      <c r="F21" s="485"/>
      <c r="G21" s="484"/>
      <c r="H21" s="484"/>
      <c r="I21" s="484"/>
      <c r="J21" s="484"/>
      <c r="K21" s="484"/>
      <c r="L21" s="484"/>
      <c r="M21" s="484"/>
      <c r="N21" s="495"/>
      <c r="O21" s="484"/>
      <c r="P21" s="495"/>
      <c r="Q21" s="484"/>
      <c r="R21" s="485"/>
      <c r="S21" s="485"/>
      <c r="T21" s="485"/>
      <c r="U21" s="502"/>
      <c r="V21" s="502"/>
      <c r="W21" s="502"/>
      <c r="X21" s="502"/>
      <c r="Y21" s="502"/>
      <c r="Z21" s="508"/>
      <c r="AA21" s="502"/>
      <c r="AB21" s="502"/>
      <c r="AC21" s="502"/>
      <c r="AD21" s="502"/>
      <c r="AE21" s="502"/>
      <c r="AF21" s="502"/>
      <c r="AG21" s="502"/>
      <c r="AH21" s="512"/>
      <c r="AI21" s="502"/>
      <c r="AJ21" s="512"/>
      <c r="AK21" s="513"/>
      <c r="AL21" s="508"/>
    </row>
    <row r="22" spans="1:43" s="1" customFormat="1">
      <c r="A22" s="486" t="s">
        <v>276</v>
      </c>
      <c r="B22" s="487" t="s">
        <v>277</v>
      </c>
      <c r="C22" s="486"/>
      <c r="D22" s="486"/>
      <c r="E22" s="486"/>
      <c r="F22" s="488"/>
      <c r="G22" s="486"/>
      <c r="H22" s="486">
        <v>20324</v>
      </c>
      <c r="I22" s="486">
        <v>21513</v>
      </c>
      <c r="J22" s="486">
        <f>I22-H22</f>
        <v>1189</v>
      </c>
      <c r="K22" s="486">
        <v>40</v>
      </c>
      <c r="L22" s="486">
        <f>K22*J22</f>
        <v>47560</v>
      </c>
      <c r="M22" s="496">
        <v>1.03</v>
      </c>
      <c r="N22" s="497">
        <f>M22*L22</f>
        <v>48986.8</v>
      </c>
      <c r="O22" s="486"/>
      <c r="P22" s="497">
        <f>G22+N22+O22</f>
        <v>48986.8</v>
      </c>
      <c r="Q22" s="486">
        <v>1</v>
      </c>
      <c r="R22" s="488">
        <f>P22*Q22</f>
        <v>48986.8</v>
      </c>
      <c r="S22" s="488"/>
      <c r="T22" s="488"/>
      <c r="U22" s="326" t="s">
        <v>269</v>
      </c>
      <c r="V22" s="484" t="s">
        <v>270</v>
      </c>
      <c r="W22" s="326"/>
      <c r="X22" s="326"/>
      <c r="Y22" s="326"/>
      <c r="Z22" s="327"/>
      <c r="AA22" s="326"/>
      <c r="AB22" s="326"/>
      <c r="AC22" s="326"/>
      <c r="AD22" s="326"/>
      <c r="AE22" s="326"/>
      <c r="AF22" s="326"/>
      <c r="AG22" s="346"/>
      <c r="AH22" s="347"/>
      <c r="AI22" s="326"/>
      <c r="AJ22" s="347"/>
      <c r="AK22" s="514"/>
      <c r="AL22" s="327">
        <v>420495.57</v>
      </c>
    </row>
    <row r="23" spans="1:43">
      <c r="A23" s="3"/>
      <c r="B23" s="211"/>
      <c r="C23" s="3"/>
      <c r="D23" s="3"/>
      <c r="E23" s="3"/>
      <c r="F23" s="145"/>
      <c r="G23" s="3"/>
      <c r="H23" s="3"/>
      <c r="I23" s="3"/>
      <c r="J23" s="3"/>
      <c r="K23" s="3"/>
      <c r="L23" s="127"/>
      <c r="M23" s="4"/>
      <c r="N23" s="5"/>
      <c r="O23" s="3"/>
      <c r="P23" s="5"/>
      <c r="Q23" s="3"/>
      <c r="R23" s="104"/>
      <c r="S23" s="503"/>
      <c r="T23" s="503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36"/>
    </row>
    <row r="24" spans="1:43">
      <c r="A24" s="3"/>
      <c r="B24" s="211"/>
      <c r="C24" s="3"/>
      <c r="D24" s="3"/>
      <c r="E24" s="3"/>
      <c r="F24" s="145"/>
      <c r="G24" s="3"/>
      <c r="H24" s="3"/>
      <c r="I24" s="3"/>
      <c r="J24" s="3"/>
      <c r="K24" s="3"/>
      <c r="L24" s="3"/>
      <c r="M24" s="4"/>
      <c r="N24" s="5"/>
      <c r="O24" s="3"/>
      <c r="P24" s="5"/>
      <c r="Q24" s="3"/>
      <c r="R24" s="104"/>
      <c r="S24" s="503"/>
      <c r="T24" s="503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36"/>
    </row>
    <row r="25" spans="1:43">
      <c r="A25" s="489" t="s">
        <v>278</v>
      </c>
      <c r="B25" s="477">
        <v>4760</v>
      </c>
      <c r="C25" s="470" t="s">
        <v>279</v>
      </c>
      <c r="D25" s="470"/>
      <c r="E25" s="470"/>
      <c r="F25" s="471"/>
      <c r="G25" s="470"/>
      <c r="H25" s="470"/>
      <c r="I25" s="470"/>
      <c r="J25" s="470"/>
      <c r="K25" s="470"/>
      <c r="L25" s="470"/>
      <c r="M25" s="474"/>
      <c r="N25" s="475"/>
      <c r="O25" s="470"/>
      <c r="P25" s="475"/>
      <c r="Q25" s="470"/>
      <c r="R25" s="476"/>
      <c r="S25" s="504"/>
      <c r="T25" s="504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36"/>
    </row>
    <row r="26" spans="1:43" ht="39" customHeight="1">
      <c r="A26" s="470" t="s">
        <v>12</v>
      </c>
      <c r="B26" s="470"/>
      <c r="C26" s="470" t="s">
        <v>13</v>
      </c>
      <c r="D26" s="470" t="s">
        <v>14</v>
      </c>
      <c r="E26" s="470" t="s">
        <v>15</v>
      </c>
      <c r="F26" s="476" t="s">
        <v>16</v>
      </c>
      <c r="G26" s="470" t="s">
        <v>17</v>
      </c>
      <c r="H26" s="470" t="s">
        <v>18</v>
      </c>
      <c r="I26" s="470" t="s">
        <v>19</v>
      </c>
      <c r="J26" s="470" t="s">
        <v>20</v>
      </c>
      <c r="K26" s="470" t="s">
        <v>21</v>
      </c>
      <c r="L26" s="470" t="s">
        <v>15</v>
      </c>
      <c r="M26" s="474"/>
      <c r="N26" s="475" t="s">
        <v>22</v>
      </c>
      <c r="O26" s="470" t="s">
        <v>23</v>
      </c>
      <c r="P26" s="475" t="s">
        <v>11</v>
      </c>
      <c r="Q26" s="470" t="s">
        <v>24</v>
      </c>
      <c r="R26" s="476" t="s">
        <v>25</v>
      </c>
      <c r="S26" s="504"/>
      <c r="T26" s="504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36"/>
    </row>
    <row r="27" spans="1:43">
      <c r="A27" s="370"/>
      <c r="B27" s="370"/>
      <c r="C27" s="370"/>
      <c r="D27" s="370"/>
      <c r="E27" s="370"/>
      <c r="F27" s="370"/>
      <c r="G27" s="370"/>
      <c r="H27" s="370"/>
      <c r="I27" s="370"/>
      <c r="J27" s="370"/>
      <c r="K27" s="370"/>
      <c r="L27" s="370"/>
      <c r="M27" s="370"/>
      <c r="N27" s="370"/>
      <c r="O27" s="370"/>
      <c r="P27" s="370"/>
      <c r="Q27" s="370"/>
      <c r="R27" s="370"/>
      <c r="S27" s="370"/>
      <c r="T27" s="370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36"/>
    </row>
    <row r="28" spans="1:43" s="1" customFormat="1">
      <c r="A28" s="9" t="s">
        <v>280</v>
      </c>
      <c r="B28" s="27" t="s">
        <v>281</v>
      </c>
      <c r="C28" s="9"/>
      <c r="D28" s="9"/>
      <c r="E28" s="9"/>
      <c r="F28" s="29"/>
      <c r="G28" s="9"/>
      <c r="H28" s="9">
        <v>12870</v>
      </c>
      <c r="I28" s="9">
        <v>14229</v>
      </c>
      <c r="J28" s="9">
        <f>I28-H28</f>
        <v>1359</v>
      </c>
      <c r="K28" s="9">
        <v>1</v>
      </c>
      <c r="L28" s="9">
        <f>K28*J28</f>
        <v>1359</v>
      </c>
      <c r="M28" s="10">
        <v>1.03</v>
      </c>
      <c r="N28" s="11">
        <f t="shared" ref="N28:N33" si="5">M28*L28</f>
        <v>1399.77</v>
      </c>
      <c r="O28" s="9"/>
      <c r="P28" s="11">
        <f>G28+N28+O28</f>
        <v>1399.77</v>
      </c>
      <c r="Q28" s="9">
        <v>0.67</v>
      </c>
      <c r="R28" s="28">
        <f>P28*Q28</f>
        <v>937.84590000000003</v>
      </c>
      <c r="S28" s="289"/>
      <c r="T28" s="289"/>
    </row>
    <row r="29" spans="1:43" s="1" customFormat="1">
      <c r="A29" s="9" t="s">
        <v>282</v>
      </c>
      <c r="B29" s="27" t="s">
        <v>281</v>
      </c>
      <c r="C29" s="9"/>
      <c r="D29" s="9"/>
      <c r="E29" s="9"/>
      <c r="F29" s="29"/>
      <c r="G29" s="9"/>
      <c r="H29" s="9">
        <v>15589</v>
      </c>
      <c r="I29" s="9">
        <v>15961</v>
      </c>
      <c r="J29" s="9">
        <f>I29-H29</f>
        <v>372</v>
      </c>
      <c r="K29" s="9">
        <v>1</v>
      </c>
      <c r="L29" s="9">
        <f>K29*J29</f>
        <v>372</v>
      </c>
      <c r="M29" s="10">
        <v>1.03</v>
      </c>
      <c r="N29" s="11">
        <f t="shared" si="5"/>
        <v>383.16</v>
      </c>
      <c r="O29" s="9"/>
      <c r="P29" s="11">
        <f>G29+N29+O29</f>
        <v>383.16</v>
      </c>
      <c r="Q29" s="9">
        <v>0.5</v>
      </c>
      <c r="R29" s="28">
        <f>P29*Q29</f>
        <v>191.58</v>
      </c>
      <c r="S29" s="289"/>
      <c r="T29" s="289"/>
    </row>
    <row r="30" spans="1:43" s="1" customFormat="1">
      <c r="A30" s="9" t="s">
        <v>283</v>
      </c>
      <c r="B30" s="27" t="s">
        <v>281</v>
      </c>
      <c r="C30" s="9"/>
      <c r="D30" s="9"/>
      <c r="E30" s="9"/>
      <c r="F30" s="29"/>
      <c r="G30" s="9"/>
      <c r="H30" s="9">
        <v>21672</v>
      </c>
      <c r="I30" s="9">
        <v>22507</v>
      </c>
      <c r="J30" s="9">
        <f>I30-H30</f>
        <v>835</v>
      </c>
      <c r="K30" s="9">
        <v>1</v>
      </c>
      <c r="L30" s="9">
        <f>K30*J30</f>
        <v>835</v>
      </c>
      <c r="M30" s="10">
        <v>1.03</v>
      </c>
      <c r="N30" s="11">
        <f t="shared" si="5"/>
        <v>860.05</v>
      </c>
      <c r="O30" s="9"/>
      <c r="P30" s="11">
        <f>G30+N30+O30</f>
        <v>860.05</v>
      </c>
      <c r="Q30" s="9">
        <v>1</v>
      </c>
      <c r="R30" s="28">
        <f>P30*Q30</f>
        <v>860.05</v>
      </c>
      <c r="S30" s="289"/>
      <c r="T30" s="289"/>
    </row>
    <row r="31" spans="1:43" s="1" customFormat="1">
      <c r="A31" s="9" t="s">
        <v>284</v>
      </c>
      <c r="B31" s="27" t="s">
        <v>281</v>
      </c>
      <c r="C31" s="9">
        <v>10</v>
      </c>
      <c r="D31" s="9">
        <v>12</v>
      </c>
      <c r="E31" s="9">
        <f>SUM(D31-C31)</f>
        <v>2</v>
      </c>
      <c r="F31" s="28">
        <v>9.5</v>
      </c>
      <c r="G31" s="9">
        <f>E31*F31</f>
        <v>19</v>
      </c>
      <c r="H31" s="9">
        <v>23409</v>
      </c>
      <c r="I31" s="9">
        <v>25249</v>
      </c>
      <c r="J31" s="9">
        <f>I31-H31</f>
        <v>1840</v>
      </c>
      <c r="K31" s="9">
        <v>1</v>
      </c>
      <c r="L31" s="9">
        <f>K31*J31</f>
        <v>1840</v>
      </c>
      <c r="M31" s="10">
        <v>1.03</v>
      </c>
      <c r="N31" s="11">
        <f t="shared" si="5"/>
        <v>1895.2</v>
      </c>
      <c r="O31" s="9">
        <v>80</v>
      </c>
      <c r="P31" s="11">
        <f>G31+N31+O31</f>
        <v>1994.2</v>
      </c>
      <c r="Q31" s="9">
        <v>1</v>
      </c>
      <c r="R31" s="28">
        <f>P31*Q31</f>
        <v>1994.2</v>
      </c>
      <c r="S31" s="289"/>
      <c r="T31" s="289"/>
    </row>
    <row r="32" spans="1:43" s="1" customFormat="1">
      <c r="A32" s="9" t="s">
        <v>285</v>
      </c>
      <c r="B32" s="27" t="s">
        <v>281</v>
      </c>
      <c r="H32" s="9">
        <v>12668</v>
      </c>
      <c r="I32" s="9">
        <v>12889</v>
      </c>
      <c r="J32" s="9">
        <f>I32-H32</f>
        <v>221</v>
      </c>
      <c r="K32" s="9">
        <v>80</v>
      </c>
      <c r="L32" s="9">
        <f>K32*J32</f>
        <v>17680</v>
      </c>
      <c r="M32" s="10">
        <v>1.03</v>
      </c>
      <c r="N32" s="11">
        <f t="shared" si="5"/>
        <v>18210.400000000001</v>
      </c>
      <c r="O32" s="9"/>
      <c r="P32" s="11">
        <f>G31+N32+O32</f>
        <v>18229.400000000001</v>
      </c>
      <c r="Q32" s="9">
        <v>0.5</v>
      </c>
      <c r="R32" s="28">
        <f>P32*Q32</f>
        <v>9114.7000000000007</v>
      </c>
      <c r="S32" s="289"/>
      <c r="T32" s="289"/>
    </row>
    <row r="33" spans="1:43" s="1" customFormat="1">
      <c r="A33" s="9" t="s">
        <v>11</v>
      </c>
      <c r="B33" s="27" t="s">
        <v>281</v>
      </c>
      <c r="C33" s="9"/>
      <c r="D33" s="9"/>
      <c r="E33" s="9">
        <f>SUM(E28:E32)</f>
        <v>2</v>
      </c>
      <c r="F33" s="28">
        <v>9.5</v>
      </c>
      <c r="G33" s="9">
        <f>E33*F33</f>
        <v>19</v>
      </c>
      <c r="H33" s="9"/>
      <c r="I33" s="9"/>
      <c r="J33" s="9"/>
      <c r="K33" s="9">
        <v>1</v>
      </c>
      <c r="L33" s="9">
        <f>SUM(L28:L32)</f>
        <v>22086</v>
      </c>
      <c r="M33" s="10">
        <v>1.03</v>
      </c>
      <c r="N33" s="11">
        <f t="shared" si="5"/>
        <v>22748.58</v>
      </c>
      <c r="O33" s="9">
        <v>80</v>
      </c>
      <c r="P33" s="11">
        <f>G33+N33+O33</f>
        <v>22847.58</v>
      </c>
      <c r="Q33" s="9"/>
      <c r="R33" s="28">
        <f>SUM(R28:R32)</f>
        <v>13098.375899999999</v>
      </c>
      <c r="S33" s="289"/>
      <c r="T33" s="289"/>
    </row>
    <row r="34" spans="1:43" s="1" customFormat="1">
      <c r="A34" s="9" t="s">
        <v>286</v>
      </c>
      <c r="B34" s="27" t="s">
        <v>281</v>
      </c>
      <c r="C34" s="9"/>
      <c r="D34" s="9"/>
      <c r="E34" s="9"/>
      <c r="F34" s="29"/>
      <c r="G34" s="9"/>
      <c r="H34" s="9"/>
      <c r="I34" s="9"/>
      <c r="J34" s="9"/>
      <c r="K34" s="9"/>
      <c r="L34" s="277">
        <v>16210.27</v>
      </c>
      <c r="M34" s="10">
        <v>1.03</v>
      </c>
      <c r="N34" s="11">
        <v>16696.580000000002</v>
      </c>
      <c r="O34" s="9"/>
      <c r="P34" s="11">
        <f>G34+N34+O34</f>
        <v>16696.580000000002</v>
      </c>
      <c r="Q34" s="9"/>
      <c r="R34" s="28"/>
      <c r="S34" s="289"/>
      <c r="T34" s="289"/>
    </row>
    <row r="35" spans="1:43">
      <c r="A35" s="490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36"/>
    </row>
    <row r="36" spans="1:43"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</row>
    <row r="37" spans="1:43"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</row>
    <row r="38" spans="1:43"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</row>
    <row r="39" spans="1:43"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</row>
    <row r="40" spans="1:43"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</row>
  </sheetData>
  <mergeCells count="2">
    <mergeCell ref="A1:R1"/>
    <mergeCell ref="U2:AL2"/>
  </mergeCells>
  <phoneticPr fontId="38" type="noConversion"/>
  <pageMargins left="0.2" right="0.19" top="0.75" bottom="0.75" header="0.3" footer="0.3"/>
  <pageSetup paperSize="9" orientation="landscape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AL17"/>
  <sheetViews>
    <sheetView workbookViewId="0">
      <selection sqref="A1:R1"/>
    </sheetView>
  </sheetViews>
  <sheetFormatPr defaultColWidth="9" defaultRowHeight="15.6"/>
  <cols>
    <col min="1" max="1" width="10.8984375" style="2" customWidth="1"/>
    <col min="2" max="2" width="6.69921875" style="2" customWidth="1"/>
    <col min="3" max="3" width="10.3984375" style="2" customWidth="1"/>
    <col min="4" max="4" width="10.8984375" style="2" customWidth="1"/>
    <col min="5" max="5" width="6.8984375" style="2" customWidth="1"/>
    <col min="6" max="6" width="5.3984375" style="2" customWidth="1"/>
    <col min="7" max="7" width="6.69921875" style="2" customWidth="1"/>
    <col min="8" max="8" width="7.5" style="2" customWidth="1"/>
    <col min="9" max="9" width="7.69921875" style="2" customWidth="1"/>
    <col min="10" max="10" width="9" style="2"/>
    <col min="11" max="11" width="4.5" style="2" customWidth="1"/>
    <col min="12" max="12" width="10.19921875" style="2"/>
    <col min="13" max="13" width="6" style="2" customWidth="1"/>
    <col min="14" max="14" width="11.59765625" style="2" customWidth="1"/>
    <col min="15" max="15" width="6.69921875" style="2" customWidth="1"/>
    <col min="16" max="16" width="11.3984375" style="2" customWidth="1"/>
    <col min="17" max="17" width="4.5" style="2" customWidth="1"/>
    <col min="18" max="16384" width="9" style="2"/>
  </cols>
  <sheetData>
    <row r="1" spans="1:38" ht="25.8">
      <c r="A1" s="594" t="s">
        <v>38</v>
      </c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6"/>
    </row>
    <row r="2" spans="1:38">
      <c r="A2" s="3" t="s">
        <v>12</v>
      </c>
      <c r="B2" s="3"/>
      <c r="C2" s="3" t="s">
        <v>13</v>
      </c>
      <c r="D2" s="3" t="s">
        <v>14</v>
      </c>
      <c r="E2" s="3" t="s">
        <v>15</v>
      </c>
      <c r="F2" s="145" t="s">
        <v>16</v>
      </c>
      <c r="G2" s="3" t="s">
        <v>17</v>
      </c>
      <c r="H2" s="3" t="s">
        <v>18</v>
      </c>
      <c r="I2" s="3" t="s">
        <v>19</v>
      </c>
      <c r="J2" s="3" t="s">
        <v>20</v>
      </c>
      <c r="K2" s="3" t="s">
        <v>21</v>
      </c>
      <c r="L2" s="3" t="s">
        <v>15</v>
      </c>
      <c r="M2" s="4"/>
      <c r="N2" s="5" t="s">
        <v>22</v>
      </c>
      <c r="O2" s="3" t="s">
        <v>23</v>
      </c>
      <c r="P2" s="5" t="s">
        <v>11</v>
      </c>
      <c r="Q2" s="3" t="s">
        <v>24</v>
      </c>
      <c r="R2" s="104" t="s">
        <v>25</v>
      </c>
    </row>
    <row r="3" spans="1:38" s="370" customFormat="1">
      <c r="A3" s="470" t="s">
        <v>287</v>
      </c>
      <c r="B3" s="470">
        <v>4700</v>
      </c>
      <c r="C3" s="470"/>
      <c r="D3" s="470"/>
      <c r="E3" s="470"/>
      <c r="F3" s="471"/>
      <c r="G3" s="470"/>
      <c r="H3" s="470"/>
      <c r="I3" s="470"/>
      <c r="J3" s="470"/>
      <c r="K3" s="470"/>
      <c r="L3" s="470"/>
      <c r="M3" s="474"/>
      <c r="N3" s="475"/>
      <c r="O3" s="470"/>
      <c r="P3" s="475"/>
      <c r="Q3" s="470"/>
      <c r="R3" s="476"/>
    </row>
    <row r="4" spans="1:38" s="1" customFormat="1">
      <c r="A4" s="9" t="s">
        <v>288</v>
      </c>
      <c r="B4" s="9" t="s">
        <v>289</v>
      </c>
      <c r="C4" s="9">
        <v>154</v>
      </c>
      <c r="D4" s="9">
        <v>154</v>
      </c>
      <c r="E4" s="9">
        <f>SUM(D4-C4)</f>
        <v>0</v>
      </c>
      <c r="F4" s="28">
        <v>9.5</v>
      </c>
      <c r="G4" s="9">
        <f>E4*F4</f>
        <v>0</v>
      </c>
      <c r="H4" s="9">
        <v>95061</v>
      </c>
      <c r="I4" s="9">
        <v>98520</v>
      </c>
      <c r="J4" s="9">
        <f>I4-H4</f>
        <v>3459</v>
      </c>
      <c r="K4" s="9">
        <v>1</v>
      </c>
      <c r="L4" s="9">
        <f>K4*J4</f>
        <v>3459</v>
      </c>
      <c r="M4" s="10">
        <v>1.03</v>
      </c>
      <c r="N4" s="11">
        <f>M4*L4</f>
        <v>3562.77</v>
      </c>
      <c r="O4" s="9">
        <v>60</v>
      </c>
      <c r="P4" s="11">
        <f>G4+N4+O4</f>
        <v>3622.77</v>
      </c>
      <c r="Q4" s="9">
        <v>1</v>
      </c>
      <c r="R4" s="28">
        <f>P4*Q4</f>
        <v>3622.77</v>
      </c>
    </row>
    <row r="5" spans="1:38" s="1" customFormat="1">
      <c r="A5" s="9" t="s">
        <v>11</v>
      </c>
      <c r="B5" s="9"/>
      <c r="C5" s="9"/>
      <c r="D5" s="9"/>
      <c r="E5" s="472">
        <f>SUM(E4:E4)</f>
        <v>0</v>
      </c>
      <c r="F5" s="28">
        <v>9.5</v>
      </c>
      <c r="G5" s="9">
        <f>E5*F5</f>
        <v>0</v>
      </c>
      <c r="H5" s="9"/>
      <c r="I5" s="9"/>
      <c r="J5" s="9"/>
      <c r="K5" s="9"/>
      <c r="L5" s="9">
        <f>SUM(L4:L4)</f>
        <v>3459</v>
      </c>
      <c r="M5" s="10">
        <v>1.03</v>
      </c>
      <c r="N5" s="11">
        <f>L5*M5</f>
        <v>3562.77</v>
      </c>
      <c r="O5" s="9">
        <f>SUM(O4:O4)</f>
        <v>60</v>
      </c>
      <c r="P5" s="11">
        <f t="shared" ref="P5:P12" si="0">G5+N5+O5</f>
        <v>3622.77</v>
      </c>
      <c r="Q5" s="9">
        <v>1</v>
      </c>
      <c r="R5" s="28">
        <f t="shared" ref="R5:R12" si="1">P5*Q5</f>
        <v>3622.77</v>
      </c>
    </row>
    <row r="6" spans="1:38">
      <c r="A6" s="3"/>
      <c r="B6" s="3"/>
      <c r="C6" s="3"/>
      <c r="D6" s="3"/>
      <c r="E6" s="473"/>
      <c r="F6" s="98"/>
      <c r="G6" s="3"/>
      <c r="H6" s="3"/>
      <c r="I6" s="3"/>
      <c r="J6" s="3"/>
      <c r="K6" s="3"/>
      <c r="L6" s="189">
        <f>N6/M5</f>
        <v>3517.25242718447</v>
      </c>
      <c r="M6" s="4"/>
      <c r="N6" s="5">
        <f>P5-G5</f>
        <v>3622.77</v>
      </c>
      <c r="O6" s="3"/>
      <c r="P6" s="5"/>
      <c r="Q6" s="3"/>
      <c r="R6" s="104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</row>
    <row r="7" spans="1:38">
      <c r="A7" s="3"/>
      <c r="B7" s="3"/>
      <c r="C7" s="3"/>
      <c r="D7" s="3"/>
      <c r="E7" s="473"/>
      <c r="F7" s="98"/>
      <c r="G7" s="3"/>
      <c r="H7" s="3"/>
      <c r="I7" s="3"/>
      <c r="J7" s="3"/>
      <c r="K7" s="3"/>
      <c r="L7" s="3"/>
      <c r="M7" s="4"/>
      <c r="N7" s="5"/>
      <c r="O7" s="3"/>
      <c r="P7" s="5"/>
      <c r="Q7" s="3"/>
      <c r="R7" s="104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</row>
    <row r="8" spans="1:38" s="1" customFormat="1">
      <c r="A8" s="9" t="s">
        <v>12</v>
      </c>
      <c r="B8" s="9"/>
      <c r="C8" s="9" t="s">
        <v>13</v>
      </c>
      <c r="D8" s="9" t="s">
        <v>14</v>
      </c>
      <c r="E8" s="9" t="s">
        <v>15</v>
      </c>
      <c r="F8" s="29" t="s">
        <v>16</v>
      </c>
      <c r="G8" s="9" t="s">
        <v>17</v>
      </c>
      <c r="H8" s="9" t="s">
        <v>18</v>
      </c>
      <c r="I8" s="9" t="s">
        <v>19</v>
      </c>
      <c r="J8" s="9" t="s">
        <v>20</v>
      </c>
      <c r="K8" s="9" t="s">
        <v>21</v>
      </c>
      <c r="L8" s="9" t="s">
        <v>15</v>
      </c>
      <c r="M8" s="10"/>
      <c r="N8" s="11" t="s">
        <v>22</v>
      </c>
      <c r="O8" s="9" t="s">
        <v>23</v>
      </c>
      <c r="P8" s="11" t="s">
        <v>11</v>
      </c>
      <c r="Q8" s="9" t="s">
        <v>24</v>
      </c>
      <c r="R8" s="28" t="s">
        <v>25</v>
      </c>
    </row>
    <row r="9" spans="1:38" s="1" customFormat="1">
      <c r="A9" s="9" t="s">
        <v>194</v>
      </c>
      <c r="B9" s="27" t="s">
        <v>195</v>
      </c>
      <c r="C9" s="9">
        <v>4443</v>
      </c>
      <c r="D9" s="9"/>
      <c r="E9" s="9"/>
      <c r="F9" s="29"/>
      <c r="G9" s="9"/>
      <c r="H9" s="9">
        <v>113247</v>
      </c>
      <c r="I9" s="9">
        <v>116765</v>
      </c>
      <c r="J9" s="9">
        <f>I9-H9</f>
        <v>3518</v>
      </c>
      <c r="K9" s="9">
        <v>1</v>
      </c>
      <c r="L9" s="9">
        <f>K9*J9</f>
        <v>3518</v>
      </c>
      <c r="M9" s="10">
        <v>1.03</v>
      </c>
      <c r="N9" s="11">
        <f>M9*L9</f>
        <v>3623.54</v>
      </c>
      <c r="O9" s="9">
        <v>40</v>
      </c>
      <c r="P9" s="11">
        <f t="shared" si="0"/>
        <v>3663.54</v>
      </c>
      <c r="Q9" s="9">
        <v>1</v>
      </c>
      <c r="R9" s="28">
        <f t="shared" si="1"/>
        <v>3663.54</v>
      </c>
    </row>
    <row r="10" spans="1:38" s="1" customFormat="1">
      <c r="A10" s="9" t="s">
        <v>196</v>
      </c>
      <c r="B10" s="27" t="s">
        <v>195</v>
      </c>
      <c r="C10" s="9" t="s">
        <v>197</v>
      </c>
      <c r="D10" s="9"/>
      <c r="E10" s="9"/>
      <c r="F10" s="29"/>
      <c r="G10" s="9"/>
      <c r="H10" s="9">
        <v>7158</v>
      </c>
      <c r="I10" s="9">
        <v>7158</v>
      </c>
      <c r="J10" s="9">
        <f>I10-H10</f>
        <v>0</v>
      </c>
      <c r="K10" s="9">
        <v>1</v>
      </c>
      <c r="L10" s="9">
        <f>K10*J10</f>
        <v>0</v>
      </c>
      <c r="M10" s="10">
        <v>1.03</v>
      </c>
      <c r="N10" s="11">
        <f>M10*L10</f>
        <v>0</v>
      </c>
      <c r="O10" s="9"/>
      <c r="P10" s="11">
        <f t="shared" si="0"/>
        <v>0</v>
      </c>
      <c r="Q10" s="9">
        <v>1</v>
      </c>
      <c r="R10" s="28">
        <f t="shared" si="1"/>
        <v>0</v>
      </c>
    </row>
    <row r="11" spans="1:38" s="1" customFormat="1">
      <c r="A11" s="9" t="s">
        <v>198</v>
      </c>
      <c r="B11" s="27" t="s">
        <v>195</v>
      </c>
      <c r="C11" s="9"/>
      <c r="D11" s="9"/>
      <c r="E11" s="9"/>
      <c r="F11" s="29"/>
      <c r="G11" s="9"/>
      <c r="H11" s="9">
        <v>28722</v>
      </c>
      <c r="I11" s="9">
        <v>35478</v>
      </c>
      <c r="J11" s="9">
        <f>I11-H11</f>
        <v>6756</v>
      </c>
      <c r="K11" s="9">
        <v>1</v>
      </c>
      <c r="L11" s="9">
        <f>K11*J11</f>
        <v>6756</v>
      </c>
      <c r="M11" s="10">
        <v>1.03</v>
      </c>
      <c r="N11" s="11">
        <f>M11*L11</f>
        <v>6958.68</v>
      </c>
      <c r="O11" s="9">
        <v>40</v>
      </c>
      <c r="P11" s="11">
        <f t="shared" si="0"/>
        <v>6998.68</v>
      </c>
      <c r="Q11" s="9">
        <v>1</v>
      </c>
      <c r="R11" s="28">
        <f t="shared" si="1"/>
        <v>6998.68</v>
      </c>
    </row>
    <row r="12" spans="1:38" s="1" customFormat="1">
      <c r="A12" s="9" t="s">
        <v>11</v>
      </c>
      <c r="B12" s="27" t="s">
        <v>195</v>
      </c>
      <c r="C12" s="9"/>
      <c r="D12" s="9"/>
      <c r="E12" s="9"/>
      <c r="F12" s="29"/>
      <c r="G12" s="9"/>
      <c r="H12" s="9"/>
      <c r="I12" s="9"/>
      <c r="J12" s="9"/>
      <c r="K12" s="9"/>
      <c r="L12" s="9">
        <f>SUM(L9:L11)</f>
        <v>10274</v>
      </c>
      <c r="M12" s="10">
        <v>1.03</v>
      </c>
      <c r="N12" s="11">
        <f>L12*M12</f>
        <v>10582.22</v>
      </c>
      <c r="O12" s="9">
        <f>SUM(O9:O11)</f>
        <v>80</v>
      </c>
      <c r="P12" s="11">
        <f t="shared" si="0"/>
        <v>10662.22</v>
      </c>
      <c r="Q12" s="9">
        <v>1</v>
      </c>
      <c r="R12" s="28">
        <f t="shared" si="1"/>
        <v>10662.22</v>
      </c>
    </row>
    <row r="13" spans="1:38" s="1" customFormat="1">
      <c r="L13" s="187">
        <f>N13/M12</f>
        <v>10351.669902912599</v>
      </c>
      <c r="M13" s="10"/>
      <c r="N13" s="11">
        <f>P12-G12</f>
        <v>10662.22</v>
      </c>
    </row>
    <row r="14" spans="1:38"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</row>
    <row r="17" spans="12:12">
      <c r="L17" s="2" t="s">
        <v>290</v>
      </c>
    </row>
  </sheetData>
  <mergeCells count="1">
    <mergeCell ref="A1:R1"/>
  </mergeCells>
  <phoneticPr fontId="38" type="noConversion"/>
  <pageMargins left="0.7" right="0.7" top="0.75" bottom="0.75" header="0.3" footer="0.3"/>
  <pageSetup paperSize="27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0000"/>
  </sheetPr>
  <dimension ref="A1:CZ258"/>
  <sheetViews>
    <sheetView workbookViewId="0">
      <selection sqref="A1:R1"/>
    </sheetView>
  </sheetViews>
  <sheetFormatPr defaultColWidth="9" defaultRowHeight="15.6"/>
  <cols>
    <col min="1" max="1" width="12" style="2" customWidth="1"/>
    <col min="2" max="2" width="9" style="2"/>
    <col min="3" max="3" width="6.5" style="2" customWidth="1"/>
    <col min="4" max="4" width="5.8984375" style="2" customWidth="1"/>
    <col min="5" max="5" width="8" style="2" customWidth="1"/>
    <col min="6" max="6" width="7.3984375" style="306" customWidth="1"/>
    <col min="7" max="7" width="9.19921875" style="2" customWidth="1"/>
    <col min="8" max="8" width="7.19921875" style="2" customWidth="1"/>
    <col min="9" max="9" width="6.5" style="2" customWidth="1"/>
    <col min="10" max="10" width="5.8984375" style="2" customWidth="1"/>
    <col min="11" max="11" width="3.59765625" style="2" customWidth="1"/>
    <col min="12" max="12" width="11.3984375" style="2" customWidth="1"/>
    <col min="13" max="13" width="4.19921875" style="2" customWidth="1"/>
    <col min="14" max="14" width="11.5" style="2" customWidth="1"/>
    <col min="15" max="15" width="5.8984375" style="2" customWidth="1"/>
    <col min="16" max="16" width="11.59765625" style="2" customWidth="1"/>
    <col min="17" max="17" width="4.59765625" style="2" customWidth="1"/>
    <col min="18" max="18" width="13.296875" style="2" customWidth="1"/>
    <col min="19" max="19" width="10.8984375" style="2" customWidth="1"/>
    <col min="20" max="16384" width="9" style="2"/>
  </cols>
  <sheetData>
    <row r="1" spans="1:104" ht="25.8">
      <c r="A1" s="594" t="s">
        <v>38</v>
      </c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</row>
    <row r="2" spans="1:104">
      <c r="A2" s="3" t="s">
        <v>12</v>
      </c>
      <c r="B2" s="3" t="s">
        <v>47</v>
      </c>
      <c r="C2" s="3" t="s">
        <v>218</v>
      </c>
      <c r="D2" s="6" t="s">
        <v>219</v>
      </c>
      <c r="E2" s="3" t="s">
        <v>15</v>
      </c>
      <c r="F2" s="104" t="s">
        <v>16</v>
      </c>
      <c r="G2" s="3" t="s">
        <v>17</v>
      </c>
      <c r="H2" s="3" t="s">
        <v>18</v>
      </c>
      <c r="I2" s="3" t="s">
        <v>19</v>
      </c>
      <c r="J2" s="3" t="s">
        <v>20</v>
      </c>
      <c r="K2" s="3" t="s">
        <v>21</v>
      </c>
      <c r="L2" s="3" t="s">
        <v>15</v>
      </c>
      <c r="M2" s="4"/>
      <c r="N2" s="5" t="s">
        <v>22</v>
      </c>
      <c r="O2" s="3" t="s">
        <v>23</v>
      </c>
      <c r="P2" s="5" t="s">
        <v>11</v>
      </c>
      <c r="Q2" s="3" t="s">
        <v>24</v>
      </c>
      <c r="R2" s="104" t="s">
        <v>25</v>
      </c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</row>
    <row r="3" spans="1:104" s="17" customFormat="1">
      <c r="A3" s="136" t="s">
        <v>230</v>
      </c>
      <c r="B3" s="100"/>
      <c r="C3" s="100"/>
      <c r="D3" s="439"/>
      <c r="E3" s="100"/>
      <c r="F3" s="101"/>
      <c r="G3" s="100"/>
      <c r="H3" s="100"/>
      <c r="I3" s="100"/>
      <c r="J3" s="100"/>
      <c r="K3" s="100"/>
      <c r="L3" s="100"/>
      <c r="M3" s="122"/>
      <c r="N3" s="123"/>
      <c r="O3" s="100"/>
      <c r="P3" s="123"/>
      <c r="Q3" s="100"/>
      <c r="R3" s="101"/>
    </row>
    <row r="4" spans="1:104" s="1" customFormat="1">
      <c r="A4" s="9" t="s">
        <v>232</v>
      </c>
      <c r="B4" s="9" t="s">
        <v>228</v>
      </c>
      <c r="C4" s="9"/>
      <c r="D4" s="9"/>
      <c r="E4" s="9"/>
      <c r="F4" s="28"/>
      <c r="G4" s="9"/>
      <c r="H4" s="9">
        <v>106540</v>
      </c>
      <c r="I4" s="9">
        <v>106540</v>
      </c>
      <c r="J4" s="9">
        <f t="shared" ref="J4:J20" si="0">I4-H4</f>
        <v>0</v>
      </c>
      <c r="K4" s="9">
        <v>1</v>
      </c>
      <c r="L4" s="9">
        <f t="shared" ref="L4:L20" si="1">K4*J4</f>
        <v>0</v>
      </c>
      <c r="M4" s="10">
        <v>1.03</v>
      </c>
      <c r="N4" s="11">
        <f t="shared" ref="N4:N21" si="2">M4*L4</f>
        <v>0</v>
      </c>
      <c r="O4" s="9">
        <v>50</v>
      </c>
      <c r="P4" s="11">
        <f t="shared" ref="P4:P21" si="3">G4+N4+O4</f>
        <v>50</v>
      </c>
      <c r="Q4" s="9">
        <v>1</v>
      </c>
      <c r="R4" s="28">
        <f t="shared" ref="R4:R20" si="4">P4*Q4</f>
        <v>50</v>
      </c>
    </row>
    <row r="5" spans="1:104" s="1" customFormat="1">
      <c r="A5" s="9" t="s">
        <v>233</v>
      </c>
      <c r="B5" s="9" t="s">
        <v>228</v>
      </c>
      <c r="C5" s="27">
        <v>4</v>
      </c>
      <c r="D5" s="27">
        <v>4</v>
      </c>
      <c r="E5" s="9">
        <f>D5-C5</f>
        <v>0</v>
      </c>
      <c r="F5" s="28">
        <v>9.5</v>
      </c>
      <c r="G5" s="9">
        <f>E5*F5</f>
        <v>0</v>
      </c>
      <c r="H5" s="9">
        <v>438</v>
      </c>
      <c r="I5" s="9">
        <v>438</v>
      </c>
      <c r="J5" s="9">
        <f t="shared" si="0"/>
        <v>0</v>
      </c>
      <c r="K5" s="9">
        <v>1</v>
      </c>
      <c r="L5" s="9">
        <f t="shared" si="1"/>
        <v>0</v>
      </c>
      <c r="M5" s="10">
        <v>1.03</v>
      </c>
      <c r="N5" s="11">
        <f t="shared" si="2"/>
        <v>0</v>
      </c>
      <c r="O5" s="9">
        <v>40</v>
      </c>
      <c r="P5" s="11">
        <f t="shared" si="3"/>
        <v>40</v>
      </c>
      <c r="Q5" s="9">
        <v>1</v>
      </c>
      <c r="R5" s="28">
        <f t="shared" si="4"/>
        <v>40</v>
      </c>
    </row>
    <row r="6" spans="1:104" s="1" customFormat="1">
      <c r="A6" s="9" t="s">
        <v>234</v>
      </c>
      <c r="B6" s="9" t="s">
        <v>228</v>
      </c>
      <c r="C6" s="27"/>
      <c r="D6" s="27"/>
      <c r="E6" s="9"/>
      <c r="F6" s="28">
        <v>9.5</v>
      </c>
      <c r="G6" s="9"/>
      <c r="H6" s="9">
        <v>10818</v>
      </c>
      <c r="I6" s="9">
        <v>10831</v>
      </c>
      <c r="J6" s="9">
        <f t="shared" si="0"/>
        <v>13</v>
      </c>
      <c r="K6" s="9">
        <v>1</v>
      </c>
      <c r="L6" s="9">
        <f t="shared" si="1"/>
        <v>13</v>
      </c>
      <c r="M6" s="10">
        <v>1.03</v>
      </c>
      <c r="N6" s="11">
        <f t="shared" si="2"/>
        <v>13.39</v>
      </c>
      <c r="O6" s="9">
        <v>40</v>
      </c>
      <c r="P6" s="11">
        <f t="shared" si="3"/>
        <v>53.39</v>
      </c>
      <c r="Q6" s="9">
        <v>1</v>
      </c>
      <c r="R6" s="28">
        <f t="shared" si="4"/>
        <v>53.39</v>
      </c>
    </row>
    <row r="7" spans="1:104" s="1" customFormat="1">
      <c r="A7" s="9" t="s">
        <v>235</v>
      </c>
      <c r="B7" s="9" t="s">
        <v>228</v>
      </c>
      <c r="C7" s="27">
        <v>193</v>
      </c>
      <c r="D7" s="27">
        <v>193</v>
      </c>
      <c r="E7" s="9">
        <f>D7-C7</f>
        <v>0</v>
      </c>
      <c r="F7" s="28">
        <v>9.5</v>
      </c>
      <c r="G7" s="9">
        <f>E7*F7</f>
        <v>0</v>
      </c>
      <c r="H7" s="9">
        <v>24129</v>
      </c>
      <c r="I7" s="9">
        <v>24129</v>
      </c>
      <c r="J7" s="9">
        <f t="shared" si="0"/>
        <v>0</v>
      </c>
      <c r="K7" s="9">
        <v>1</v>
      </c>
      <c r="L7" s="9">
        <f t="shared" si="1"/>
        <v>0</v>
      </c>
      <c r="M7" s="10">
        <v>1.03</v>
      </c>
      <c r="N7" s="11">
        <f t="shared" si="2"/>
        <v>0</v>
      </c>
      <c r="O7" s="9">
        <v>40</v>
      </c>
      <c r="P7" s="11">
        <f t="shared" si="3"/>
        <v>40</v>
      </c>
      <c r="Q7" s="9">
        <v>1</v>
      </c>
      <c r="R7" s="28">
        <f t="shared" si="4"/>
        <v>40</v>
      </c>
    </row>
    <row r="8" spans="1:104" s="1" customFormat="1">
      <c r="A8" s="9" t="s">
        <v>236</v>
      </c>
      <c r="B8" s="9" t="s">
        <v>228</v>
      </c>
      <c r="C8" s="27">
        <v>27</v>
      </c>
      <c r="D8" s="27">
        <v>27</v>
      </c>
      <c r="E8" s="9">
        <f>D8-C8</f>
        <v>0</v>
      </c>
      <c r="F8" s="28">
        <v>9.5</v>
      </c>
      <c r="G8" s="9">
        <f>E8*F8</f>
        <v>0</v>
      </c>
      <c r="H8" s="9">
        <v>52965</v>
      </c>
      <c r="I8" s="9">
        <v>54488</v>
      </c>
      <c r="J8" s="9">
        <f t="shared" si="0"/>
        <v>1523</v>
      </c>
      <c r="K8" s="9">
        <v>1</v>
      </c>
      <c r="L8" s="9">
        <f t="shared" si="1"/>
        <v>1523</v>
      </c>
      <c r="M8" s="10">
        <v>1.03</v>
      </c>
      <c r="N8" s="11">
        <f t="shared" si="2"/>
        <v>1568.69</v>
      </c>
      <c r="O8" s="9">
        <v>40</v>
      </c>
      <c r="P8" s="11">
        <f t="shared" si="3"/>
        <v>1608.69</v>
      </c>
      <c r="Q8" s="9">
        <v>0.5</v>
      </c>
      <c r="R8" s="28">
        <f t="shared" si="4"/>
        <v>804.34500000000003</v>
      </c>
    </row>
    <row r="9" spans="1:104" s="1" customFormat="1">
      <c r="A9" s="9" t="s">
        <v>236</v>
      </c>
      <c r="B9" s="9" t="s">
        <v>228</v>
      </c>
      <c r="C9" s="9" t="s">
        <v>237</v>
      </c>
      <c r="D9" s="27"/>
      <c r="E9" s="9"/>
      <c r="F9" s="28">
        <v>9.5</v>
      </c>
      <c r="G9" s="9"/>
      <c r="H9" s="9">
        <v>8107</v>
      </c>
      <c r="I9" s="9">
        <v>8243</v>
      </c>
      <c r="J9" s="9">
        <f t="shared" si="0"/>
        <v>136</v>
      </c>
      <c r="K9" s="9">
        <v>1</v>
      </c>
      <c r="L9" s="9">
        <f t="shared" si="1"/>
        <v>136</v>
      </c>
      <c r="M9" s="10">
        <v>1.03</v>
      </c>
      <c r="N9" s="11">
        <f t="shared" si="2"/>
        <v>140.08000000000001</v>
      </c>
      <c r="O9" s="9"/>
      <c r="P9" s="11">
        <f t="shared" si="3"/>
        <v>140.08000000000001</v>
      </c>
      <c r="Q9" s="9">
        <v>0.5</v>
      </c>
      <c r="R9" s="28">
        <f t="shared" si="4"/>
        <v>70.040000000000006</v>
      </c>
    </row>
    <row r="10" spans="1:104" s="1" customFormat="1">
      <c r="A10" s="9" t="s">
        <v>236</v>
      </c>
      <c r="B10" s="9" t="s">
        <v>228</v>
      </c>
      <c r="C10" s="9" t="s">
        <v>238</v>
      </c>
      <c r="D10" s="27"/>
      <c r="E10" s="9"/>
      <c r="F10" s="28">
        <v>9.5</v>
      </c>
      <c r="G10" s="9"/>
      <c r="H10" s="9">
        <v>4535</v>
      </c>
      <c r="I10" s="9">
        <v>4660</v>
      </c>
      <c r="J10" s="9">
        <f t="shared" si="0"/>
        <v>125</v>
      </c>
      <c r="K10" s="9">
        <v>1</v>
      </c>
      <c r="L10" s="9">
        <f t="shared" si="1"/>
        <v>125</v>
      </c>
      <c r="M10" s="10">
        <v>1.03</v>
      </c>
      <c r="N10" s="11">
        <f t="shared" si="2"/>
        <v>128.75</v>
      </c>
      <c r="O10" s="9"/>
      <c r="P10" s="11">
        <f t="shared" si="3"/>
        <v>128.75</v>
      </c>
      <c r="Q10" s="9">
        <v>0.5</v>
      </c>
      <c r="R10" s="28">
        <f t="shared" si="4"/>
        <v>64.375</v>
      </c>
    </row>
    <row r="11" spans="1:104" s="1" customFormat="1">
      <c r="A11" s="9" t="s">
        <v>239</v>
      </c>
      <c r="B11" s="9" t="s">
        <v>228</v>
      </c>
      <c r="C11" s="9">
        <v>111</v>
      </c>
      <c r="D11" s="9">
        <v>111</v>
      </c>
      <c r="E11" s="9">
        <f>SUM(D11-C11)</f>
        <v>0</v>
      </c>
      <c r="F11" s="28">
        <v>9.5</v>
      </c>
      <c r="G11" s="9">
        <f>E11*F11</f>
        <v>0</v>
      </c>
      <c r="H11" s="9">
        <v>195767</v>
      </c>
      <c r="I11" s="9">
        <v>202559</v>
      </c>
      <c r="J11" s="9">
        <f t="shared" si="0"/>
        <v>6792</v>
      </c>
      <c r="K11" s="9">
        <v>1</v>
      </c>
      <c r="L11" s="9">
        <f t="shared" si="1"/>
        <v>6792</v>
      </c>
      <c r="M11" s="10">
        <v>1.03</v>
      </c>
      <c r="N11" s="11">
        <f t="shared" si="2"/>
        <v>6995.76</v>
      </c>
      <c r="O11" s="9">
        <v>80</v>
      </c>
      <c r="P11" s="11">
        <f t="shared" si="3"/>
        <v>7075.76</v>
      </c>
      <c r="Q11" s="9">
        <v>1</v>
      </c>
      <c r="R11" s="28">
        <f t="shared" si="4"/>
        <v>7075.76</v>
      </c>
    </row>
    <row r="12" spans="1:104" s="1" customFormat="1">
      <c r="A12" s="9" t="s">
        <v>240</v>
      </c>
      <c r="B12" s="9" t="s">
        <v>228</v>
      </c>
      <c r="C12" s="9"/>
      <c r="D12" s="9" t="s">
        <v>241</v>
      </c>
      <c r="E12" s="9"/>
      <c r="F12" s="28"/>
      <c r="G12" s="9"/>
      <c r="H12" s="9">
        <v>6186</v>
      </c>
      <c r="I12" s="9">
        <v>7569</v>
      </c>
      <c r="J12" s="9">
        <f t="shared" si="0"/>
        <v>1383</v>
      </c>
      <c r="K12" s="9">
        <v>1</v>
      </c>
      <c r="L12" s="9">
        <f t="shared" si="1"/>
        <v>1383</v>
      </c>
      <c r="M12" s="10">
        <v>1.03</v>
      </c>
      <c r="N12" s="11">
        <f t="shared" si="2"/>
        <v>1424.49</v>
      </c>
      <c r="O12" s="9"/>
      <c r="P12" s="11">
        <f t="shared" si="3"/>
        <v>1424.49</v>
      </c>
      <c r="Q12" s="9">
        <v>1</v>
      </c>
      <c r="R12" s="28">
        <f t="shared" si="4"/>
        <v>1424.49</v>
      </c>
    </row>
    <row r="13" spans="1:104" s="1" customFormat="1">
      <c r="A13" s="9" t="s">
        <v>242</v>
      </c>
      <c r="B13" s="9" t="s">
        <v>228</v>
      </c>
      <c r="C13" s="9"/>
      <c r="D13" s="9"/>
      <c r="E13" s="9"/>
      <c r="F13" s="28"/>
      <c r="G13" s="9"/>
      <c r="H13" s="9">
        <v>58075</v>
      </c>
      <c r="I13" s="9">
        <v>58075</v>
      </c>
      <c r="J13" s="9">
        <f t="shared" si="0"/>
        <v>0</v>
      </c>
      <c r="K13" s="9">
        <v>1</v>
      </c>
      <c r="L13" s="9">
        <f t="shared" si="1"/>
        <v>0</v>
      </c>
      <c r="M13" s="10">
        <v>1.03</v>
      </c>
      <c r="N13" s="11">
        <f t="shared" si="2"/>
        <v>0</v>
      </c>
      <c r="O13" s="9">
        <v>40</v>
      </c>
      <c r="P13" s="11">
        <f t="shared" si="3"/>
        <v>40</v>
      </c>
      <c r="Q13" s="9">
        <v>1</v>
      </c>
      <c r="R13" s="28">
        <f t="shared" si="4"/>
        <v>40</v>
      </c>
    </row>
    <row r="14" spans="1:104" s="1" customFormat="1">
      <c r="A14" s="9" t="s">
        <v>243</v>
      </c>
      <c r="B14" s="9" t="s">
        <v>228</v>
      </c>
      <c r="C14" s="9"/>
      <c r="D14" s="9"/>
      <c r="E14" s="9"/>
      <c r="F14" s="28"/>
      <c r="G14" s="9"/>
      <c r="H14" s="9">
        <v>91870</v>
      </c>
      <c r="I14" s="9">
        <v>92338</v>
      </c>
      <c r="J14" s="9">
        <f t="shared" si="0"/>
        <v>468</v>
      </c>
      <c r="K14" s="9">
        <v>1</v>
      </c>
      <c r="L14" s="9">
        <f t="shared" si="1"/>
        <v>468</v>
      </c>
      <c r="M14" s="10">
        <v>1.03</v>
      </c>
      <c r="N14" s="11">
        <f t="shared" si="2"/>
        <v>482.04</v>
      </c>
      <c r="O14" s="9"/>
      <c r="P14" s="11">
        <f t="shared" si="3"/>
        <v>482.04</v>
      </c>
      <c r="Q14" s="9">
        <v>1</v>
      </c>
      <c r="R14" s="28">
        <f t="shared" si="4"/>
        <v>482.04</v>
      </c>
    </row>
    <row r="15" spans="1:104" s="1" customFormat="1">
      <c r="A15" s="9" t="s">
        <v>244</v>
      </c>
      <c r="B15" s="9" t="s">
        <v>228</v>
      </c>
      <c r="C15" s="9">
        <v>400</v>
      </c>
      <c r="D15" s="9">
        <v>400</v>
      </c>
      <c r="E15" s="9">
        <f t="shared" ref="E15:E20" si="5">SUM(D15-C15)</f>
        <v>0</v>
      </c>
      <c r="F15" s="28">
        <v>9.5</v>
      </c>
      <c r="G15" s="9">
        <f t="shared" ref="G15:G21" si="6">E15*F15</f>
        <v>0</v>
      </c>
      <c r="H15" s="9">
        <v>30314</v>
      </c>
      <c r="I15" s="9">
        <v>30314</v>
      </c>
      <c r="J15" s="9">
        <f t="shared" si="0"/>
        <v>0</v>
      </c>
      <c r="K15" s="9">
        <v>1</v>
      </c>
      <c r="L15" s="9">
        <f t="shared" si="1"/>
        <v>0</v>
      </c>
      <c r="M15" s="10">
        <v>1.03</v>
      </c>
      <c r="N15" s="11">
        <f t="shared" si="2"/>
        <v>0</v>
      </c>
      <c r="O15" s="9">
        <v>40</v>
      </c>
      <c r="P15" s="11">
        <f t="shared" si="3"/>
        <v>40</v>
      </c>
      <c r="Q15" s="9">
        <v>1</v>
      </c>
      <c r="R15" s="28">
        <f t="shared" si="4"/>
        <v>40</v>
      </c>
    </row>
    <row r="16" spans="1:104" s="1" customFormat="1">
      <c r="A16" s="9" t="s">
        <v>245</v>
      </c>
      <c r="B16" s="9" t="s">
        <v>228</v>
      </c>
      <c r="C16" s="9">
        <v>27</v>
      </c>
      <c r="D16" s="9">
        <v>27</v>
      </c>
      <c r="E16" s="9">
        <f t="shared" si="5"/>
        <v>0</v>
      </c>
      <c r="F16" s="28">
        <v>9.5</v>
      </c>
      <c r="G16" s="9">
        <f t="shared" si="6"/>
        <v>0</v>
      </c>
      <c r="H16" s="9">
        <v>6152</v>
      </c>
      <c r="I16" s="9">
        <v>6213</v>
      </c>
      <c r="J16" s="9">
        <f t="shared" si="0"/>
        <v>61</v>
      </c>
      <c r="K16" s="9">
        <v>1</v>
      </c>
      <c r="L16" s="9">
        <f t="shared" si="1"/>
        <v>61</v>
      </c>
      <c r="M16" s="10">
        <v>1.03</v>
      </c>
      <c r="N16" s="11">
        <f t="shared" si="2"/>
        <v>62.83</v>
      </c>
      <c r="O16" s="9">
        <v>80</v>
      </c>
      <c r="P16" s="11">
        <f t="shared" si="3"/>
        <v>142.83000000000001</v>
      </c>
      <c r="Q16" s="9">
        <v>1</v>
      </c>
      <c r="R16" s="28">
        <f t="shared" si="4"/>
        <v>142.83000000000001</v>
      </c>
    </row>
    <row r="17" spans="1:18" s="1" customFormat="1">
      <c r="A17" s="9" t="s">
        <v>246</v>
      </c>
      <c r="B17" s="9" t="s">
        <v>228</v>
      </c>
      <c r="C17" s="9">
        <v>169</v>
      </c>
      <c r="D17" s="9">
        <v>169</v>
      </c>
      <c r="E17" s="9">
        <f t="shared" si="5"/>
        <v>0</v>
      </c>
      <c r="F17" s="28">
        <v>9.5</v>
      </c>
      <c r="G17" s="9">
        <f t="shared" si="6"/>
        <v>0</v>
      </c>
      <c r="H17" s="9">
        <v>129165</v>
      </c>
      <c r="I17" s="9">
        <v>129165</v>
      </c>
      <c r="J17" s="9">
        <f t="shared" si="0"/>
        <v>0</v>
      </c>
      <c r="K17" s="9">
        <v>1</v>
      </c>
      <c r="L17" s="9">
        <f t="shared" si="1"/>
        <v>0</v>
      </c>
      <c r="M17" s="10">
        <v>1.03</v>
      </c>
      <c r="N17" s="11">
        <f t="shared" si="2"/>
        <v>0</v>
      </c>
      <c r="O17" s="9">
        <v>80</v>
      </c>
      <c r="P17" s="11">
        <f t="shared" si="3"/>
        <v>80</v>
      </c>
      <c r="Q17" s="9">
        <v>1</v>
      </c>
      <c r="R17" s="28">
        <f t="shared" si="4"/>
        <v>80</v>
      </c>
    </row>
    <row r="18" spans="1:18" s="1" customFormat="1">
      <c r="A18" s="9" t="s">
        <v>247</v>
      </c>
      <c r="B18" s="9" t="s">
        <v>228</v>
      </c>
      <c r="C18" s="9">
        <v>76</v>
      </c>
      <c r="D18" s="9">
        <v>76</v>
      </c>
      <c r="E18" s="9">
        <f t="shared" si="5"/>
        <v>0</v>
      </c>
      <c r="F18" s="28">
        <v>9.5</v>
      </c>
      <c r="G18" s="9">
        <f t="shared" si="6"/>
        <v>0</v>
      </c>
      <c r="H18" s="9">
        <v>16953</v>
      </c>
      <c r="I18" s="9">
        <v>16953</v>
      </c>
      <c r="J18" s="9">
        <f t="shared" si="0"/>
        <v>0</v>
      </c>
      <c r="K18" s="9">
        <v>1</v>
      </c>
      <c r="L18" s="9">
        <f t="shared" si="1"/>
        <v>0</v>
      </c>
      <c r="M18" s="10">
        <v>1.03</v>
      </c>
      <c r="N18" s="11">
        <f t="shared" si="2"/>
        <v>0</v>
      </c>
      <c r="O18" s="9">
        <v>60</v>
      </c>
      <c r="P18" s="11">
        <f t="shared" si="3"/>
        <v>60</v>
      </c>
      <c r="Q18" s="9">
        <v>1</v>
      </c>
      <c r="R18" s="28">
        <f t="shared" si="4"/>
        <v>60</v>
      </c>
    </row>
    <row r="19" spans="1:18" s="1" customFormat="1">
      <c r="A19" s="9" t="s">
        <v>248</v>
      </c>
      <c r="B19" s="9" t="s">
        <v>228</v>
      </c>
      <c r="C19" s="9">
        <v>54</v>
      </c>
      <c r="D19" s="9">
        <v>54</v>
      </c>
      <c r="E19" s="9">
        <f t="shared" si="5"/>
        <v>0</v>
      </c>
      <c r="F19" s="28">
        <v>9.5</v>
      </c>
      <c r="G19" s="9">
        <f t="shared" si="6"/>
        <v>0</v>
      </c>
      <c r="H19" s="9">
        <v>15537</v>
      </c>
      <c r="I19" s="9">
        <v>15537</v>
      </c>
      <c r="J19" s="9">
        <f t="shared" si="0"/>
        <v>0</v>
      </c>
      <c r="K19" s="9">
        <v>1</v>
      </c>
      <c r="L19" s="9">
        <f t="shared" si="1"/>
        <v>0</v>
      </c>
      <c r="M19" s="10">
        <v>1.03</v>
      </c>
      <c r="N19" s="11">
        <f t="shared" si="2"/>
        <v>0</v>
      </c>
      <c r="O19" s="9">
        <v>40</v>
      </c>
      <c r="P19" s="11">
        <f t="shared" si="3"/>
        <v>40</v>
      </c>
      <c r="Q19" s="9">
        <v>1</v>
      </c>
      <c r="R19" s="28">
        <f t="shared" si="4"/>
        <v>40</v>
      </c>
    </row>
    <row r="20" spans="1:18" s="1" customFormat="1">
      <c r="A20" s="9" t="s">
        <v>249</v>
      </c>
      <c r="B20" s="9" t="s">
        <v>228</v>
      </c>
      <c r="C20" s="9">
        <v>164</v>
      </c>
      <c r="D20" s="9">
        <v>164</v>
      </c>
      <c r="E20" s="9">
        <f t="shared" si="5"/>
        <v>0</v>
      </c>
      <c r="F20" s="28">
        <v>9.5</v>
      </c>
      <c r="G20" s="9">
        <f t="shared" si="6"/>
        <v>0</v>
      </c>
      <c r="H20" s="9">
        <v>95042</v>
      </c>
      <c r="I20" s="9">
        <v>97836</v>
      </c>
      <c r="J20" s="9">
        <f t="shared" si="0"/>
        <v>2794</v>
      </c>
      <c r="K20" s="9">
        <v>1</v>
      </c>
      <c r="L20" s="9">
        <f t="shared" si="1"/>
        <v>2794</v>
      </c>
      <c r="M20" s="10">
        <v>1.03</v>
      </c>
      <c r="N20" s="11">
        <f t="shared" si="2"/>
        <v>2877.82</v>
      </c>
      <c r="O20" s="9"/>
      <c r="P20" s="11">
        <f t="shared" si="3"/>
        <v>2877.82</v>
      </c>
      <c r="Q20" s="9">
        <v>1</v>
      </c>
      <c r="R20" s="28">
        <f t="shared" si="4"/>
        <v>2877.82</v>
      </c>
    </row>
    <row r="21" spans="1:18" s="1" customFormat="1">
      <c r="A21" s="9" t="s">
        <v>11</v>
      </c>
      <c r="B21" s="9" t="s">
        <v>228</v>
      </c>
      <c r="C21" s="9"/>
      <c r="D21" s="9"/>
      <c r="E21" s="9">
        <f>SUM(E4:E20)</f>
        <v>0</v>
      </c>
      <c r="F21" s="28">
        <v>9.5</v>
      </c>
      <c r="G21" s="9">
        <f t="shared" si="6"/>
        <v>0</v>
      </c>
      <c r="H21" s="9"/>
      <c r="I21" s="9"/>
      <c r="J21" s="9"/>
      <c r="K21" s="9"/>
      <c r="L21" s="9">
        <f>SUM(L4:L20)</f>
        <v>13295</v>
      </c>
      <c r="M21" s="10">
        <v>1.03</v>
      </c>
      <c r="N21" s="11">
        <f t="shared" si="2"/>
        <v>13693.85</v>
      </c>
      <c r="O21" s="9">
        <f>SUM(O4:O20)</f>
        <v>630</v>
      </c>
      <c r="P21" s="11">
        <f t="shared" si="3"/>
        <v>14323.85</v>
      </c>
      <c r="Q21" s="9">
        <v>1</v>
      </c>
      <c r="R21" s="28">
        <f>SUM(R4:R20)</f>
        <v>13385.09</v>
      </c>
    </row>
    <row r="22" spans="1:18" s="1" customFormat="1">
      <c r="A22" s="9"/>
      <c r="B22" s="9"/>
      <c r="C22" s="9"/>
      <c r="D22" s="9"/>
      <c r="E22" s="9"/>
      <c r="F22" s="28"/>
      <c r="G22" s="9"/>
      <c r="H22" s="9"/>
      <c r="I22" s="9"/>
      <c r="J22" s="9"/>
      <c r="K22" s="9"/>
      <c r="L22" s="187">
        <f>N22/M21</f>
        <v>12383.5825242718</v>
      </c>
      <c r="M22" s="10"/>
      <c r="N22" s="11">
        <f>R21-O21-G21</f>
        <v>12755.09</v>
      </c>
      <c r="O22" s="9"/>
      <c r="P22" s="11">
        <f>R21-G21</f>
        <v>13385.09</v>
      </c>
      <c r="Q22" s="9"/>
      <c r="R22" s="28"/>
    </row>
    <row r="23" spans="1:18" s="1" customFormat="1">
      <c r="A23" s="9" t="s">
        <v>227</v>
      </c>
      <c r="B23" s="27" t="s">
        <v>228</v>
      </c>
      <c r="C23" s="27"/>
      <c r="D23" s="27"/>
      <c r="E23" s="440">
        <v>139.9</v>
      </c>
      <c r="F23" s="28">
        <v>9.5</v>
      </c>
      <c r="G23" s="60">
        <f>E23*F23</f>
        <v>1329.05</v>
      </c>
      <c r="H23" s="27"/>
      <c r="I23" s="27"/>
      <c r="J23" s="27"/>
      <c r="K23" s="27"/>
      <c r="L23" s="27">
        <f>N23/M23</f>
        <v>244766.00970873801</v>
      </c>
      <c r="M23" s="10">
        <v>1.03</v>
      </c>
      <c r="N23" s="60">
        <v>252108.99</v>
      </c>
      <c r="O23" s="27"/>
      <c r="P23" s="60">
        <f>G23+N23+O23</f>
        <v>253438.04</v>
      </c>
      <c r="Q23" s="27">
        <v>0.6</v>
      </c>
      <c r="R23" s="440">
        <f>P23</f>
        <v>253438.04</v>
      </c>
    </row>
    <row r="24" spans="1:18" s="1" customFormat="1">
      <c r="A24" s="9" t="s">
        <v>291</v>
      </c>
      <c r="B24" s="27"/>
      <c r="C24" s="27"/>
      <c r="D24" s="441"/>
      <c r="E24" s="27"/>
      <c r="F24" s="27"/>
      <c r="G24" s="27"/>
      <c r="H24" s="27"/>
      <c r="I24" s="27"/>
      <c r="J24" s="27"/>
      <c r="K24" s="27"/>
      <c r="L24" s="27"/>
      <c r="M24" s="10"/>
      <c r="N24" s="440"/>
      <c r="O24" s="27"/>
      <c r="P24" s="27"/>
      <c r="Q24" s="27"/>
      <c r="R24" s="440">
        <f>R23+R21</f>
        <v>266823.13</v>
      </c>
    </row>
    <row r="25" spans="1:18" s="1" customFormat="1">
      <c r="A25" s="9" t="s">
        <v>221</v>
      </c>
      <c r="B25" s="9" t="s">
        <v>179</v>
      </c>
      <c r="C25" s="9">
        <v>163</v>
      </c>
      <c r="D25" s="9">
        <v>163</v>
      </c>
      <c r="E25" s="9">
        <f>SUM(D25-C25)</f>
        <v>0</v>
      </c>
      <c r="F25" s="28">
        <v>9.5</v>
      </c>
      <c r="G25" s="9">
        <f>E25*F25</f>
        <v>0</v>
      </c>
      <c r="H25" s="9">
        <v>26386</v>
      </c>
      <c r="I25" s="9">
        <v>26831</v>
      </c>
      <c r="J25" s="9">
        <f>I25-H25</f>
        <v>445</v>
      </c>
      <c r="K25" s="9">
        <v>1</v>
      </c>
      <c r="L25" s="9">
        <f>K25*J25</f>
        <v>445</v>
      </c>
      <c r="M25" s="10">
        <v>1.03</v>
      </c>
      <c r="N25" s="11">
        <f>M25*L25</f>
        <v>458.35</v>
      </c>
      <c r="O25" s="9">
        <v>80</v>
      </c>
      <c r="P25" s="11">
        <f>G25+N25+O25</f>
        <v>538.35</v>
      </c>
      <c r="Q25" s="9">
        <v>1</v>
      </c>
      <c r="R25" s="28">
        <f>P25*Q25</f>
        <v>538.35</v>
      </c>
    </row>
    <row r="26" spans="1:18" s="17" customFormat="1">
      <c r="F26" s="442"/>
    </row>
    <row r="27" spans="1:18" s="1" customFormat="1">
      <c r="A27" s="9" t="s">
        <v>12</v>
      </c>
      <c r="B27" s="9" t="s">
        <v>47</v>
      </c>
      <c r="C27" s="9" t="s">
        <v>13</v>
      </c>
      <c r="D27" s="9" t="s">
        <v>14</v>
      </c>
      <c r="E27" s="9" t="s">
        <v>15</v>
      </c>
      <c r="F27" s="28" t="s">
        <v>16</v>
      </c>
      <c r="G27" s="9" t="s">
        <v>17</v>
      </c>
      <c r="H27" s="9" t="s">
        <v>18</v>
      </c>
      <c r="I27" s="9" t="s">
        <v>19</v>
      </c>
      <c r="J27" s="9" t="s">
        <v>20</v>
      </c>
      <c r="K27" s="9" t="s">
        <v>21</v>
      </c>
      <c r="L27" s="9" t="s">
        <v>15</v>
      </c>
      <c r="M27" s="10"/>
      <c r="N27" s="11" t="s">
        <v>22</v>
      </c>
      <c r="O27" s="9" t="s">
        <v>23</v>
      </c>
      <c r="P27" s="11" t="s">
        <v>11</v>
      </c>
      <c r="Q27" s="9" t="s">
        <v>24</v>
      </c>
      <c r="R27" s="28" t="s">
        <v>25</v>
      </c>
    </row>
    <row r="28" spans="1:18" s="1" customFormat="1">
      <c r="A28" s="443" t="s">
        <v>292</v>
      </c>
      <c r="B28" s="9"/>
      <c r="C28" s="9"/>
      <c r="D28" s="9"/>
      <c r="E28" s="9"/>
      <c r="F28" s="28"/>
      <c r="G28" s="9"/>
      <c r="H28" s="9"/>
      <c r="I28" s="9"/>
      <c r="J28" s="9"/>
      <c r="K28" s="9"/>
      <c r="L28" s="9"/>
      <c r="M28" s="10"/>
      <c r="N28" s="11"/>
      <c r="O28" s="9"/>
      <c r="P28" s="11"/>
      <c r="Q28" s="9"/>
      <c r="R28" s="28"/>
    </row>
    <row r="29" spans="1:18" s="1" customFormat="1">
      <c r="A29" s="9" t="s">
        <v>293</v>
      </c>
      <c r="B29" s="9" t="s">
        <v>294</v>
      </c>
      <c r="C29" s="9"/>
      <c r="D29" s="9"/>
      <c r="E29" s="9"/>
      <c r="F29" s="28"/>
      <c r="G29" s="9"/>
      <c r="H29" s="9">
        <v>994537</v>
      </c>
      <c r="I29" s="9">
        <v>994537</v>
      </c>
      <c r="J29" s="9">
        <f>I29-H29</f>
        <v>0</v>
      </c>
      <c r="K29" s="9">
        <v>80</v>
      </c>
      <c r="L29" s="9">
        <f>K29*J29</f>
        <v>0</v>
      </c>
      <c r="M29" s="10">
        <v>1.03</v>
      </c>
      <c r="N29" s="11">
        <f t="shared" ref="N29:N40" si="7">M29*L29</f>
        <v>0</v>
      </c>
      <c r="O29" s="9"/>
      <c r="P29" s="11">
        <f t="shared" ref="P29:P41" si="8">G29+N29+O29</f>
        <v>0</v>
      </c>
      <c r="Q29" s="9">
        <v>1</v>
      </c>
      <c r="R29" s="28">
        <f t="shared" ref="R29:R40" si="9">P29*Q29</f>
        <v>0</v>
      </c>
    </row>
    <row r="30" spans="1:18" s="1" customFormat="1">
      <c r="A30" s="9" t="s">
        <v>295</v>
      </c>
      <c r="B30" s="9" t="s">
        <v>294</v>
      </c>
      <c r="C30" s="9">
        <v>8</v>
      </c>
      <c r="D30" s="9">
        <v>8</v>
      </c>
      <c r="E30" s="9">
        <f>SUM(D30-C30)</f>
        <v>0</v>
      </c>
      <c r="F30" s="28">
        <v>9.5</v>
      </c>
      <c r="G30" s="9">
        <f>E30*F30</f>
        <v>0</v>
      </c>
      <c r="H30" s="9">
        <v>19586</v>
      </c>
      <c r="I30" s="9">
        <v>21048</v>
      </c>
      <c r="J30" s="9">
        <f t="shared" ref="J30:J40" si="10">I30-H30</f>
        <v>1462</v>
      </c>
      <c r="K30" s="9">
        <v>80</v>
      </c>
      <c r="L30" s="9">
        <f>K30*J30</f>
        <v>116960</v>
      </c>
      <c r="M30" s="10">
        <v>1.03</v>
      </c>
      <c r="N30" s="11">
        <f t="shared" si="7"/>
        <v>120468.8</v>
      </c>
      <c r="O30" s="9"/>
      <c r="P30" s="11">
        <f t="shared" si="8"/>
        <v>120468.8</v>
      </c>
      <c r="Q30" s="9">
        <v>1</v>
      </c>
      <c r="R30" s="28">
        <f t="shared" si="9"/>
        <v>120468.8</v>
      </c>
    </row>
    <row r="31" spans="1:18" s="1" customFormat="1">
      <c r="A31" s="9" t="s">
        <v>296</v>
      </c>
      <c r="B31" s="9" t="s">
        <v>294</v>
      </c>
      <c r="C31" s="9"/>
      <c r="D31" s="9"/>
      <c r="E31" s="9"/>
      <c r="F31" s="28"/>
      <c r="G31" s="9"/>
      <c r="H31" s="9">
        <v>11483</v>
      </c>
      <c r="I31" s="9">
        <v>12325</v>
      </c>
      <c r="J31" s="9">
        <f t="shared" si="10"/>
        <v>842</v>
      </c>
      <c r="K31" s="9">
        <v>40</v>
      </c>
      <c r="L31" s="9">
        <f>K31*J31</f>
        <v>33680</v>
      </c>
      <c r="M31" s="10">
        <v>1.03</v>
      </c>
      <c r="N31" s="11">
        <f t="shared" si="7"/>
        <v>34690.400000000001</v>
      </c>
      <c r="O31" s="9"/>
      <c r="P31" s="11">
        <f t="shared" si="8"/>
        <v>34690.400000000001</v>
      </c>
      <c r="Q31" s="9">
        <v>1</v>
      </c>
      <c r="R31" s="28">
        <f t="shared" si="9"/>
        <v>34690.400000000001</v>
      </c>
    </row>
    <row r="32" spans="1:18" s="1" customFormat="1">
      <c r="A32" s="9" t="s">
        <v>297</v>
      </c>
      <c r="B32" s="9" t="s">
        <v>294</v>
      </c>
      <c r="C32" s="9"/>
      <c r="D32" s="9"/>
      <c r="E32" s="9"/>
      <c r="F32" s="28"/>
      <c r="G32" s="9"/>
      <c r="H32" s="9">
        <v>2751</v>
      </c>
      <c r="I32" s="9">
        <v>2761</v>
      </c>
      <c r="J32" s="9">
        <f t="shared" si="10"/>
        <v>10</v>
      </c>
      <c r="K32" s="9">
        <v>40</v>
      </c>
      <c r="L32" s="9">
        <f>J32*K32</f>
        <v>400</v>
      </c>
      <c r="M32" s="10">
        <v>1.03</v>
      </c>
      <c r="N32" s="11">
        <f t="shared" si="7"/>
        <v>412</v>
      </c>
      <c r="O32" s="9"/>
      <c r="P32" s="11">
        <f t="shared" si="8"/>
        <v>412</v>
      </c>
      <c r="Q32" s="9">
        <v>1</v>
      </c>
      <c r="R32" s="28">
        <f t="shared" si="9"/>
        <v>412</v>
      </c>
    </row>
    <row r="33" spans="1:19" s="1" customFormat="1">
      <c r="A33" s="9" t="s">
        <v>298</v>
      </c>
      <c r="B33" s="9" t="s">
        <v>294</v>
      </c>
      <c r="C33" s="9"/>
      <c r="D33" s="9"/>
      <c r="E33" s="9"/>
      <c r="F33" s="28"/>
      <c r="G33" s="9"/>
      <c r="H33" s="9">
        <v>26511</v>
      </c>
      <c r="I33" s="9">
        <v>27105</v>
      </c>
      <c r="J33" s="9">
        <f t="shared" si="10"/>
        <v>594</v>
      </c>
      <c r="K33" s="9">
        <v>1</v>
      </c>
      <c r="L33" s="9">
        <f>K33*J33</f>
        <v>594</v>
      </c>
      <c r="M33" s="10">
        <v>1.03</v>
      </c>
      <c r="N33" s="11">
        <f t="shared" si="7"/>
        <v>611.82000000000005</v>
      </c>
      <c r="O33" s="9">
        <v>40</v>
      </c>
      <c r="P33" s="11">
        <f t="shared" si="8"/>
        <v>651.82000000000005</v>
      </c>
      <c r="Q33" s="9">
        <v>1</v>
      </c>
      <c r="R33" s="28">
        <f t="shared" si="9"/>
        <v>651.82000000000005</v>
      </c>
    </row>
    <row r="34" spans="1:19" s="1" customFormat="1">
      <c r="A34" s="9" t="s">
        <v>299</v>
      </c>
      <c r="B34" s="9" t="s">
        <v>294</v>
      </c>
      <c r="C34" s="9">
        <v>20</v>
      </c>
      <c r="D34" s="9">
        <v>20</v>
      </c>
      <c r="E34" s="9">
        <f>SUM(D34-C34)</f>
        <v>0</v>
      </c>
      <c r="F34" s="28">
        <v>9.5</v>
      </c>
      <c r="G34" s="9">
        <f>E34*F34</f>
        <v>0</v>
      </c>
      <c r="H34" s="9">
        <v>5063</v>
      </c>
      <c r="I34" s="9">
        <v>5192</v>
      </c>
      <c r="J34" s="9">
        <f t="shared" si="10"/>
        <v>129</v>
      </c>
      <c r="K34" s="9">
        <v>1</v>
      </c>
      <c r="L34" s="9">
        <f>J34*K34</f>
        <v>129</v>
      </c>
      <c r="M34" s="10">
        <v>1.03</v>
      </c>
      <c r="N34" s="11">
        <f t="shared" si="7"/>
        <v>132.87</v>
      </c>
      <c r="O34" s="9">
        <v>80</v>
      </c>
      <c r="P34" s="11">
        <f t="shared" si="8"/>
        <v>212.87</v>
      </c>
      <c r="Q34" s="9">
        <v>1</v>
      </c>
      <c r="R34" s="28">
        <f t="shared" si="9"/>
        <v>212.87</v>
      </c>
    </row>
    <row r="35" spans="1:19" s="1" customFormat="1">
      <c r="A35" s="9" t="s">
        <v>300</v>
      </c>
      <c r="B35" s="9" t="s">
        <v>294</v>
      </c>
      <c r="C35" s="9">
        <v>79</v>
      </c>
      <c r="D35" s="9">
        <v>79</v>
      </c>
      <c r="E35" s="9">
        <f>SUM(D35-C35)</f>
        <v>0</v>
      </c>
      <c r="F35" s="28">
        <v>9.5</v>
      </c>
      <c r="G35" s="9">
        <f>E35*F35</f>
        <v>0</v>
      </c>
      <c r="H35" s="9">
        <v>70878</v>
      </c>
      <c r="I35" s="9">
        <v>72394</v>
      </c>
      <c r="J35" s="9">
        <f t="shared" si="10"/>
        <v>1516</v>
      </c>
      <c r="K35" s="9">
        <v>1</v>
      </c>
      <c r="L35" s="9">
        <f>J35*K35</f>
        <v>1516</v>
      </c>
      <c r="M35" s="10">
        <v>1.03</v>
      </c>
      <c r="N35" s="11">
        <f t="shared" si="7"/>
        <v>1561.48</v>
      </c>
      <c r="O35" s="9">
        <v>160</v>
      </c>
      <c r="P35" s="11">
        <f t="shared" si="8"/>
        <v>1721.48</v>
      </c>
      <c r="Q35" s="9">
        <v>1</v>
      </c>
      <c r="R35" s="28">
        <f t="shared" si="9"/>
        <v>1721.48</v>
      </c>
    </row>
    <row r="36" spans="1:19" s="1" customFormat="1">
      <c r="A36" s="9" t="s">
        <v>301</v>
      </c>
      <c r="B36" s="9" t="s">
        <v>294</v>
      </c>
      <c r="C36" s="9">
        <v>39</v>
      </c>
      <c r="D36" s="9">
        <v>39</v>
      </c>
      <c r="E36" s="9">
        <f>SUM(D36-C36)</f>
        <v>0</v>
      </c>
      <c r="F36" s="28">
        <v>9.5</v>
      </c>
      <c r="G36" s="9">
        <f>E36*F36</f>
        <v>0</v>
      </c>
      <c r="H36" s="9">
        <v>78889</v>
      </c>
      <c r="I36" s="9">
        <v>79541</v>
      </c>
      <c r="J36" s="9">
        <f t="shared" si="10"/>
        <v>652</v>
      </c>
      <c r="K36" s="9">
        <v>1</v>
      </c>
      <c r="L36" s="9">
        <f>J36*K36</f>
        <v>652</v>
      </c>
      <c r="M36" s="10">
        <v>1.03</v>
      </c>
      <c r="N36" s="11">
        <f t="shared" si="7"/>
        <v>671.56</v>
      </c>
      <c r="O36" s="9">
        <v>120</v>
      </c>
      <c r="P36" s="11">
        <f t="shared" si="8"/>
        <v>791.56</v>
      </c>
      <c r="Q36" s="9">
        <v>1</v>
      </c>
      <c r="R36" s="28">
        <f t="shared" si="9"/>
        <v>791.56</v>
      </c>
    </row>
    <row r="37" spans="1:19" s="1" customFormat="1">
      <c r="A37" s="9" t="s">
        <v>302</v>
      </c>
      <c r="B37" s="9" t="s">
        <v>294</v>
      </c>
      <c r="C37" s="9"/>
      <c r="D37" s="9"/>
      <c r="E37" s="9"/>
      <c r="F37" s="28"/>
      <c r="G37" s="9"/>
      <c r="H37" s="9">
        <v>1025</v>
      </c>
      <c r="I37" s="9">
        <v>1025</v>
      </c>
      <c r="J37" s="9">
        <f t="shared" si="10"/>
        <v>0</v>
      </c>
      <c r="K37" s="9">
        <v>80</v>
      </c>
      <c r="L37" s="9">
        <f>K37*J37</f>
        <v>0</v>
      </c>
      <c r="M37" s="10">
        <v>1.03</v>
      </c>
      <c r="N37" s="11">
        <f t="shared" si="7"/>
        <v>0</v>
      </c>
      <c r="O37" s="9"/>
      <c r="P37" s="11">
        <f t="shared" si="8"/>
        <v>0</v>
      </c>
      <c r="Q37" s="9">
        <v>1</v>
      </c>
      <c r="R37" s="28">
        <f t="shared" si="9"/>
        <v>0</v>
      </c>
    </row>
    <row r="38" spans="1:19" s="1" customFormat="1">
      <c r="A38" s="9" t="s">
        <v>303</v>
      </c>
      <c r="B38" s="9" t="s">
        <v>294</v>
      </c>
      <c r="C38" s="9"/>
      <c r="D38" s="9"/>
      <c r="E38" s="9"/>
      <c r="F38" s="28"/>
      <c r="G38" s="9"/>
      <c r="H38" s="9">
        <v>58987</v>
      </c>
      <c r="I38" s="9">
        <v>58987</v>
      </c>
      <c r="J38" s="9">
        <f t="shared" si="10"/>
        <v>0</v>
      </c>
      <c r="K38" s="9">
        <v>1</v>
      </c>
      <c r="L38" s="9">
        <f>K38*J38</f>
        <v>0</v>
      </c>
      <c r="M38" s="10">
        <v>1.03</v>
      </c>
      <c r="N38" s="11">
        <f t="shared" si="7"/>
        <v>0</v>
      </c>
      <c r="O38" s="9"/>
      <c r="P38" s="11">
        <f t="shared" si="8"/>
        <v>0</v>
      </c>
      <c r="Q38" s="9">
        <v>1</v>
      </c>
      <c r="R38" s="28">
        <f t="shared" si="9"/>
        <v>0</v>
      </c>
    </row>
    <row r="39" spans="1:19" s="1" customFormat="1">
      <c r="A39" s="9" t="s">
        <v>304</v>
      </c>
      <c r="B39" s="9" t="s">
        <v>294</v>
      </c>
      <c r="C39" s="9"/>
      <c r="D39" s="9"/>
      <c r="E39" s="9"/>
      <c r="F39" s="28"/>
      <c r="G39" s="9"/>
      <c r="H39" s="9">
        <v>201</v>
      </c>
      <c r="I39" s="9">
        <v>201</v>
      </c>
      <c r="J39" s="9">
        <f t="shared" si="10"/>
        <v>0</v>
      </c>
      <c r="K39" s="9">
        <v>10</v>
      </c>
      <c r="L39" s="9">
        <f>J39*K39</f>
        <v>0</v>
      </c>
      <c r="M39" s="10">
        <v>1.03</v>
      </c>
      <c r="N39" s="11">
        <f t="shared" si="7"/>
        <v>0</v>
      </c>
      <c r="O39" s="9">
        <v>40</v>
      </c>
      <c r="P39" s="11">
        <f t="shared" si="8"/>
        <v>40</v>
      </c>
      <c r="Q39" s="9">
        <v>0.33</v>
      </c>
      <c r="R39" s="28">
        <f t="shared" si="9"/>
        <v>13.2</v>
      </c>
    </row>
    <row r="40" spans="1:19" s="1" customFormat="1">
      <c r="A40" s="9" t="s">
        <v>305</v>
      </c>
      <c r="B40" s="9" t="s">
        <v>294</v>
      </c>
      <c r="C40" s="9">
        <v>21</v>
      </c>
      <c r="D40" s="9">
        <v>21</v>
      </c>
      <c r="E40" s="9">
        <f>SUM(D40-C40)</f>
        <v>0</v>
      </c>
      <c r="F40" s="28">
        <v>9.5</v>
      </c>
      <c r="G40" s="9">
        <f>E40*F40</f>
        <v>0</v>
      </c>
      <c r="H40" s="9">
        <v>9853</v>
      </c>
      <c r="I40" s="9">
        <v>9853</v>
      </c>
      <c r="J40" s="9">
        <f t="shared" si="10"/>
        <v>0</v>
      </c>
      <c r="K40" s="9">
        <v>1</v>
      </c>
      <c r="L40" s="9">
        <f>K40*J40</f>
        <v>0</v>
      </c>
      <c r="M40" s="10">
        <v>1.03</v>
      </c>
      <c r="N40" s="11">
        <f t="shared" si="7"/>
        <v>0</v>
      </c>
      <c r="O40" s="9">
        <v>40</v>
      </c>
      <c r="P40" s="11">
        <f t="shared" si="8"/>
        <v>40</v>
      </c>
      <c r="Q40" s="9">
        <v>1</v>
      </c>
      <c r="R40" s="28">
        <f t="shared" si="9"/>
        <v>40</v>
      </c>
    </row>
    <row r="41" spans="1:19" s="1" customFormat="1">
      <c r="A41" s="9" t="s">
        <v>11</v>
      </c>
      <c r="B41" s="9" t="s">
        <v>294</v>
      </c>
      <c r="C41" s="9"/>
      <c r="D41" s="9"/>
      <c r="E41" s="9">
        <f>SUM(E29:E40)</f>
        <v>0</v>
      </c>
      <c r="F41" s="28">
        <v>9.5</v>
      </c>
      <c r="G41" s="9">
        <f>E41*F41</f>
        <v>0</v>
      </c>
      <c r="H41" s="9"/>
      <c r="I41" s="9"/>
      <c r="J41" s="9"/>
      <c r="K41" s="9"/>
      <c r="L41" s="9">
        <f>SUM(L29:L40)</f>
        <v>153931</v>
      </c>
      <c r="M41" s="10">
        <v>1.03</v>
      </c>
      <c r="N41" s="11">
        <f>L41*M41</f>
        <v>158548.93</v>
      </c>
      <c r="O41" s="9">
        <f>SUM(O29:O40)</f>
        <v>480</v>
      </c>
      <c r="P41" s="11">
        <f t="shared" si="8"/>
        <v>159028.93</v>
      </c>
      <c r="Q41" s="9">
        <v>1</v>
      </c>
      <c r="R41" s="28">
        <f>SUM(R29:R40)</f>
        <v>159002.13</v>
      </c>
    </row>
    <row r="42" spans="1:19" s="1" customFormat="1">
      <c r="A42" s="9" t="s">
        <v>33</v>
      </c>
      <c r="B42" s="9"/>
      <c r="C42" s="9"/>
      <c r="D42" s="9"/>
      <c r="E42" s="9"/>
      <c r="F42" s="28"/>
      <c r="G42" s="9"/>
      <c r="H42" s="9"/>
      <c r="I42" s="9"/>
      <c r="J42" s="9">
        <f>J39*Q39</f>
        <v>0</v>
      </c>
      <c r="K42" s="9"/>
      <c r="L42" s="277">
        <f>N42/M41</f>
        <v>154371</v>
      </c>
      <c r="M42" s="10">
        <v>1.03</v>
      </c>
      <c r="N42" s="11">
        <f>R41-G41</f>
        <v>159002.13</v>
      </c>
      <c r="O42" s="9"/>
      <c r="P42" s="11"/>
      <c r="Q42" s="9"/>
      <c r="R42" s="28"/>
    </row>
    <row r="43" spans="1:19" s="1" customFormat="1">
      <c r="A43" s="27"/>
      <c r="B43" s="27"/>
      <c r="F43" s="341"/>
      <c r="R43" s="341"/>
    </row>
    <row r="44" spans="1:19" s="1" customFormat="1">
      <c r="A44" s="9" t="s">
        <v>12</v>
      </c>
      <c r="B44" s="9"/>
      <c r="C44" s="9" t="s">
        <v>13</v>
      </c>
      <c r="D44" s="9" t="s">
        <v>14</v>
      </c>
      <c r="E44" s="9" t="s">
        <v>15</v>
      </c>
      <c r="F44" s="28" t="s">
        <v>16</v>
      </c>
      <c r="G44" s="9" t="s">
        <v>17</v>
      </c>
      <c r="H44" s="9" t="s">
        <v>18</v>
      </c>
      <c r="I44" s="9" t="s">
        <v>19</v>
      </c>
      <c r="J44" s="9" t="s">
        <v>20</v>
      </c>
      <c r="K44" s="9" t="s">
        <v>21</v>
      </c>
      <c r="L44" s="9" t="s">
        <v>15</v>
      </c>
      <c r="M44" s="10"/>
      <c r="N44" s="11" t="s">
        <v>22</v>
      </c>
      <c r="O44" s="9" t="s">
        <v>23</v>
      </c>
      <c r="P44" s="11" t="s">
        <v>11</v>
      </c>
      <c r="Q44" s="9" t="s">
        <v>24</v>
      </c>
      <c r="R44" s="28" t="s">
        <v>25</v>
      </c>
    </row>
    <row r="45" spans="1:19" s="1" customFormat="1">
      <c r="A45" s="444" t="s">
        <v>306</v>
      </c>
      <c r="B45" s="9"/>
      <c r="C45" s="9"/>
      <c r="D45" s="9"/>
      <c r="E45" s="9"/>
      <c r="F45" s="28"/>
      <c r="G45" s="9"/>
      <c r="H45" s="9"/>
      <c r="I45" s="9"/>
      <c r="J45" s="9"/>
      <c r="K45" s="9"/>
      <c r="L45" s="9"/>
      <c r="M45" s="10"/>
      <c r="N45" s="11"/>
      <c r="O45" s="9"/>
      <c r="P45" s="11"/>
      <c r="Q45" s="9"/>
      <c r="R45" s="28"/>
      <c r="S45" s="1" t="s">
        <v>307</v>
      </c>
    </row>
    <row r="46" spans="1:19" s="1" customFormat="1">
      <c r="A46" s="9" t="s">
        <v>308</v>
      </c>
      <c r="B46" s="9" t="s">
        <v>85</v>
      </c>
      <c r="C46" s="9">
        <v>178</v>
      </c>
      <c r="D46" s="9">
        <v>178</v>
      </c>
      <c r="E46" s="9">
        <f>SUM(D46-C46)</f>
        <v>0</v>
      </c>
      <c r="F46" s="28">
        <v>9.5</v>
      </c>
      <c r="G46" s="9">
        <f>E46*F46</f>
        <v>0</v>
      </c>
      <c r="H46" s="9">
        <v>77035</v>
      </c>
      <c r="I46" s="9">
        <v>77104</v>
      </c>
      <c r="J46" s="9">
        <f>I46-H46</f>
        <v>69</v>
      </c>
      <c r="K46" s="9">
        <v>1</v>
      </c>
      <c r="L46" s="9">
        <f>K46*J46</f>
        <v>69</v>
      </c>
      <c r="M46" s="10">
        <v>1.03</v>
      </c>
      <c r="N46" s="11">
        <f>M46*L46</f>
        <v>71.069999999999993</v>
      </c>
      <c r="O46" s="9">
        <v>40</v>
      </c>
      <c r="P46" s="11">
        <f>G46+N46+O46</f>
        <v>111.07</v>
      </c>
      <c r="Q46" s="9">
        <v>1</v>
      </c>
      <c r="R46" s="28">
        <f>P46*Q46</f>
        <v>111.07</v>
      </c>
    </row>
    <row r="47" spans="1:19" s="1" customFormat="1">
      <c r="A47" s="445" t="s">
        <v>309</v>
      </c>
      <c r="B47" s="27"/>
      <c r="C47" s="27"/>
      <c r="D47" s="27"/>
      <c r="E47" s="27"/>
      <c r="F47" s="27"/>
      <c r="G47" s="27"/>
      <c r="H47" s="9"/>
      <c r="I47" s="9"/>
      <c r="J47" s="9"/>
      <c r="K47" s="9"/>
      <c r="L47" s="9"/>
      <c r="M47" s="10"/>
      <c r="N47" s="11"/>
      <c r="O47" s="27"/>
      <c r="P47" s="27"/>
      <c r="Q47" s="27"/>
      <c r="R47" s="60"/>
    </row>
    <row r="48" spans="1:19" s="1" customFormat="1">
      <c r="A48" s="72" t="s">
        <v>310</v>
      </c>
      <c r="B48" s="27" t="s">
        <v>311</v>
      </c>
      <c r="C48" s="27"/>
      <c r="D48" s="27"/>
      <c r="E48" s="27"/>
      <c r="F48" s="27"/>
      <c r="G48" s="27"/>
      <c r="H48" s="9">
        <v>360</v>
      </c>
      <c r="I48" s="9">
        <v>417</v>
      </c>
      <c r="J48" s="9">
        <f>I48-H48</f>
        <v>57</v>
      </c>
      <c r="K48" s="9">
        <v>40</v>
      </c>
      <c r="L48" s="9">
        <f>J48*K48</f>
        <v>2280</v>
      </c>
      <c r="M48" s="10">
        <v>1.03</v>
      </c>
      <c r="N48" s="107">
        <f>SUM(L48*M48)</f>
        <v>2348.4</v>
      </c>
      <c r="O48" s="128"/>
      <c r="P48" s="107">
        <f>SUM(G48+N48)</f>
        <v>2348.4</v>
      </c>
      <c r="Q48" s="9">
        <v>0.5</v>
      </c>
      <c r="R48" s="28">
        <f>P48*Q48</f>
        <v>1174.2</v>
      </c>
    </row>
    <row r="49" spans="1:19" s="1" customFormat="1">
      <c r="A49" s="9" t="s">
        <v>312</v>
      </c>
      <c r="B49" s="27" t="s">
        <v>311</v>
      </c>
      <c r="C49" s="9"/>
      <c r="D49" s="9"/>
      <c r="E49" s="9"/>
      <c r="F49" s="28"/>
      <c r="G49" s="9"/>
      <c r="H49" s="9">
        <v>28749</v>
      </c>
      <c r="I49" s="9">
        <v>28749</v>
      </c>
      <c r="J49" s="9">
        <f t="shared" ref="J49:J54" si="11">I49-H49</f>
        <v>0</v>
      </c>
      <c r="K49" s="9">
        <v>1</v>
      </c>
      <c r="L49" s="9">
        <f t="shared" ref="L49:L54" si="12">K49*J49</f>
        <v>0</v>
      </c>
      <c r="M49" s="10">
        <v>1.03</v>
      </c>
      <c r="N49" s="11">
        <f t="shared" ref="N49:N54" si="13">M49*L49</f>
        <v>0</v>
      </c>
      <c r="O49" s="9">
        <v>40</v>
      </c>
      <c r="P49" s="11">
        <f t="shared" ref="P49:P54" si="14">G49+N49+O49</f>
        <v>40</v>
      </c>
      <c r="Q49" s="9">
        <v>1</v>
      </c>
      <c r="R49" s="28">
        <f t="shared" ref="R49:R54" si="15">P49*Q49</f>
        <v>40</v>
      </c>
    </row>
    <row r="50" spans="1:19" s="1" customFormat="1">
      <c r="A50" s="9" t="s">
        <v>313</v>
      </c>
      <c r="B50" s="27" t="s">
        <v>311</v>
      </c>
      <c r="C50" s="9"/>
      <c r="D50" s="9"/>
      <c r="E50" s="9"/>
      <c r="F50" s="28"/>
      <c r="G50" s="9"/>
      <c r="H50" s="9">
        <v>107727</v>
      </c>
      <c r="I50" s="9">
        <v>108225</v>
      </c>
      <c r="J50" s="9">
        <f t="shared" si="11"/>
        <v>498</v>
      </c>
      <c r="K50" s="9">
        <v>1</v>
      </c>
      <c r="L50" s="9">
        <f t="shared" si="12"/>
        <v>498</v>
      </c>
      <c r="M50" s="10">
        <v>1.03</v>
      </c>
      <c r="N50" s="11">
        <f t="shared" si="13"/>
        <v>512.94000000000005</v>
      </c>
      <c r="O50" s="9">
        <v>80</v>
      </c>
      <c r="P50" s="11">
        <f t="shared" si="14"/>
        <v>592.94000000000005</v>
      </c>
      <c r="Q50" s="9">
        <v>1</v>
      </c>
      <c r="R50" s="28">
        <f t="shared" si="15"/>
        <v>592.94000000000005</v>
      </c>
    </row>
    <row r="51" spans="1:19" s="1" customFormat="1">
      <c r="A51" s="9" t="s">
        <v>314</v>
      </c>
      <c r="B51" s="27" t="s">
        <v>311</v>
      </c>
      <c r="C51" s="9"/>
      <c r="D51" s="9"/>
      <c r="E51" s="9"/>
      <c r="F51" s="28"/>
      <c r="G51" s="9"/>
      <c r="H51" s="9">
        <v>25751</v>
      </c>
      <c r="I51" s="9">
        <v>27220</v>
      </c>
      <c r="J51" s="9">
        <f t="shared" si="11"/>
        <v>1469</v>
      </c>
      <c r="K51" s="9">
        <v>1</v>
      </c>
      <c r="L51" s="9">
        <v>739</v>
      </c>
      <c r="M51" s="10">
        <v>1.03</v>
      </c>
      <c r="N51" s="11">
        <f t="shared" si="13"/>
        <v>761.17</v>
      </c>
      <c r="O51" s="9"/>
      <c r="P51" s="11">
        <f t="shared" si="14"/>
        <v>761.17</v>
      </c>
      <c r="Q51" s="9">
        <v>1</v>
      </c>
      <c r="R51" s="28">
        <f t="shared" si="15"/>
        <v>761.17</v>
      </c>
    </row>
    <row r="52" spans="1:19" s="1" customFormat="1">
      <c r="A52" s="9" t="s">
        <v>315</v>
      </c>
      <c r="B52" s="27" t="s">
        <v>311</v>
      </c>
      <c r="C52" s="9">
        <v>5</v>
      </c>
      <c r="D52" s="9">
        <v>5</v>
      </c>
      <c r="E52" s="9"/>
      <c r="F52" s="28"/>
      <c r="G52" s="9"/>
      <c r="H52" s="9">
        <v>32325</v>
      </c>
      <c r="I52" s="9">
        <v>32325</v>
      </c>
      <c r="J52" s="9">
        <f t="shared" si="11"/>
        <v>0</v>
      </c>
      <c r="K52" s="9">
        <v>1</v>
      </c>
      <c r="L52" s="9">
        <f t="shared" si="12"/>
        <v>0</v>
      </c>
      <c r="M52" s="10">
        <v>1.03</v>
      </c>
      <c r="N52" s="11">
        <f t="shared" si="13"/>
        <v>0</v>
      </c>
      <c r="O52" s="9"/>
      <c r="P52" s="11">
        <f t="shared" si="14"/>
        <v>0</v>
      </c>
      <c r="Q52" s="9">
        <v>1</v>
      </c>
      <c r="R52" s="28">
        <f t="shared" si="15"/>
        <v>0</v>
      </c>
    </row>
    <row r="53" spans="1:19" s="1" customFormat="1">
      <c r="A53" s="9" t="s">
        <v>316</v>
      </c>
      <c r="B53" s="27" t="s">
        <v>311</v>
      </c>
      <c r="C53" s="9"/>
      <c r="D53" s="9"/>
      <c r="E53" s="9"/>
      <c r="F53" s="28"/>
      <c r="G53" s="9"/>
      <c r="H53" s="9">
        <v>57093</v>
      </c>
      <c r="I53" s="9">
        <v>58504</v>
      </c>
      <c r="J53" s="9">
        <f t="shared" si="11"/>
        <v>1411</v>
      </c>
      <c r="K53" s="9">
        <v>1</v>
      </c>
      <c r="L53" s="9">
        <f t="shared" si="12"/>
        <v>1411</v>
      </c>
      <c r="M53" s="10">
        <v>1.03</v>
      </c>
      <c r="N53" s="11">
        <f t="shared" si="13"/>
        <v>1453.33</v>
      </c>
      <c r="O53" s="9">
        <v>40</v>
      </c>
      <c r="P53" s="11">
        <f t="shared" si="14"/>
        <v>1493.33</v>
      </c>
      <c r="Q53" s="9">
        <v>1</v>
      </c>
      <c r="R53" s="28">
        <f t="shared" si="15"/>
        <v>1493.33</v>
      </c>
    </row>
    <row r="54" spans="1:19" s="1" customFormat="1">
      <c r="A54" s="9" t="s">
        <v>317</v>
      </c>
      <c r="B54" s="27" t="s">
        <v>311</v>
      </c>
      <c r="C54" s="9"/>
      <c r="D54" s="9"/>
      <c r="E54" s="9"/>
      <c r="F54" s="28"/>
      <c r="G54" s="9"/>
      <c r="H54" s="9">
        <v>10440</v>
      </c>
      <c r="I54" s="9">
        <v>11372</v>
      </c>
      <c r="J54" s="9">
        <f t="shared" si="11"/>
        <v>932</v>
      </c>
      <c r="K54" s="9">
        <v>1</v>
      </c>
      <c r="L54" s="9">
        <f t="shared" si="12"/>
        <v>932</v>
      </c>
      <c r="M54" s="10">
        <v>1.03</v>
      </c>
      <c r="N54" s="11">
        <f t="shared" si="13"/>
        <v>959.96</v>
      </c>
      <c r="O54" s="9">
        <v>160</v>
      </c>
      <c r="P54" s="11">
        <f t="shared" si="14"/>
        <v>1119.96</v>
      </c>
      <c r="Q54" s="9">
        <v>1</v>
      </c>
      <c r="R54" s="28">
        <f t="shared" si="15"/>
        <v>1119.96</v>
      </c>
    </row>
    <row r="55" spans="1:19" s="1" customFormat="1">
      <c r="A55" s="9" t="s">
        <v>11</v>
      </c>
      <c r="B55" s="9"/>
      <c r="C55" s="9"/>
      <c r="D55" s="9"/>
      <c r="E55" s="9"/>
      <c r="F55" s="28"/>
      <c r="G55" s="9"/>
      <c r="H55" s="9"/>
      <c r="I55" s="9"/>
      <c r="J55" s="9"/>
      <c r="K55" s="9"/>
      <c r="L55" s="9"/>
      <c r="M55" s="10"/>
      <c r="N55" s="11"/>
      <c r="O55" s="9"/>
      <c r="P55" s="11"/>
      <c r="Q55" s="9"/>
      <c r="R55" s="28">
        <f>R48+R49+R50+R51+R52+R53+R54</f>
        <v>5181.6000000000004</v>
      </c>
    </row>
    <row r="56" spans="1:19" s="1" customFormat="1">
      <c r="A56" s="9" t="s">
        <v>318</v>
      </c>
      <c r="B56" s="9" t="s">
        <v>319</v>
      </c>
      <c r="C56" s="9"/>
      <c r="D56" s="9"/>
      <c r="E56" s="9"/>
      <c r="F56" s="28"/>
      <c r="G56" s="9"/>
      <c r="H56" s="9"/>
      <c r="I56" s="9"/>
      <c r="J56" s="9"/>
      <c r="K56" s="9"/>
      <c r="L56" s="9"/>
      <c r="M56" s="10"/>
      <c r="N56" s="11"/>
      <c r="O56" s="9"/>
      <c r="P56" s="11"/>
      <c r="Q56" s="9"/>
      <c r="R56" s="28">
        <f>R55+R62/2</f>
        <v>10770.34</v>
      </c>
    </row>
    <row r="57" spans="1:19" s="1" customFormat="1">
      <c r="A57" s="444" t="s">
        <v>320</v>
      </c>
      <c r="B57" s="9"/>
      <c r="C57" s="9"/>
      <c r="D57" s="9"/>
      <c r="E57" s="9"/>
      <c r="F57" s="28"/>
      <c r="G57" s="9"/>
      <c r="H57" s="9"/>
      <c r="I57" s="9"/>
      <c r="J57" s="9"/>
      <c r="K57" s="9"/>
      <c r="L57" s="9"/>
      <c r="M57" s="10"/>
      <c r="N57" s="11"/>
      <c r="O57" s="9"/>
      <c r="P57" s="11"/>
      <c r="Q57" s="9"/>
      <c r="R57" s="28"/>
      <c r="S57" s="1" t="s">
        <v>321</v>
      </c>
    </row>
    <row r="58" spans="1:19" s="1" customFormat="1">
      <c r="A58" s="9" t="s">
        <v>322</v>
      </c>
      <c r="B58" s="9" t="s">
        <v>323</v>
      </c>
      <c r="C58" s="9">
        <v>1</v>
      </c>
      <c r="D58" s="9">
        <v>1</v>
      </c>
      <c r="E58" s="9">
        <f>SUM(D58-C58)</f>
        <v>0</v>
      </c>
      <c r="F58" s="28">
        <v>9.5</v>
      </c>
      <c r="G58" s="9">
        <f>E58*F58</f>
        <v>0</v>
      </c>
      <c r="H58" s="9">
        <v>13303</v>
      </c>
      <c r="I58" s="9">
        <v>13335</v>
      </c>
      <c r="J58" s="9">
        <f t="shared" ref="J58:J61" si="16">I58-H58</f>
        <v>32</v>
      </c>
      <c r="K58" s="9">
        <v>1</v>
      </c>
      <c r="L58" s="9">
        <f t="shared" ref="L58:L61" si="17">K58*J58</f>
        <v>32</v>
      </c>
      <c r="M58" s="10">
        <v>1.03</v>
      </c>
      <c r="N58" s="11">
        <f t="shared" ref="N58:N61" si="18">M58*L58</f>
        <v>32.96</v>
      </c>
      <c r="O58" s="9">
        <v>40</v>
      </c>
      <c r="P58" s="11">
        <f t="shared" ref="P58:P60" si="19">G58+N58+O58</f>
        <v>72.959999999999994</v>
      </c>
      <c r="Q58" s="9">
        <v>1</v>
      </c>
      <c r="R58" s="28">
        <f t="shared" ref="R58:R61" si="20">P58*Q58</f>
        <v>72.959999999999994</v>
      </c>
    </row>
    <row r="59" spans="1:19" s="1" customFormat="1">
      <c r="A59" s="9" t="s">
        <v>324</v>
      </c>
      <c r="B59" s="9" t="s">
        <v>323</v>
      </c>
      <c r="C59" s="9">
        <v>14</v>
      </c>
      <c r="D59" s="9">
        <v>14</v>
      </c>
      <c r="E59" s="9">
        <f>SUM(D59-C59)</f>
        <v>0</v>
      </c>
      <c r="F59" s="28">
        <v>9.5</v>
      </c>
      <c r="G59" s="9">
        <f>E59*F59</f>
        <v>0</v>
      </c>
      <c r="H59" s="9">
        <v>156854</v>
      </c>
      <c r="I59" s="9">
        <v>164320</v>
      </c>
      <c r="J59" s="9">
        <f t="shared" si="16"/>
        <v>7466</v>
      </c>
      <c r="K59" s="9">
        <v>1</v>
      </c>
      <c r="L59" s="9">
        <f t="shared" si="17"/>
        <v>7466</v>
      </c>
      <c r="M59" s="10">
        <v>1.03</v>
      </c>
      <c r="N59" s="11">
        <f t="shared" si="18"/>
        <v>7689.98</v>
      </c>
      <c r="O59" s="9">
        <v>40</v>
      </c>
      <c r="P59" s="11">
        <f t="shared" si="19"/>
        <v>7729.98</v>
      </c>
      <c r="Q59" s="9">
        <v>1</v>
      </c>
      <c r="R59" s="28">
        <f t="shared" si="20"/>
        <v>7729.98</v>
      </c>
    </row>
    <row r="60" spans="1:19" s="1" customFormat="1">
      <c r="A60" s="9" t="s">
        <v>325</v>
      </c>
      <c r="B60" s="9" t="s">
        <v>323</v>
      </c>
      <c r="C60" s="9"/>
      <c r="D60" s="9"/>
      <c r="E60" s="9"/>
      <c r="F60" s="28"/>
      <c r="G60" s="9"/>
      <c r="H60" s="9">
        <v>24765</v>
      </c>
      <c r="I60" s="9">
        <v>24765</v>
      </c>
      <c r="J60" s="9">
        <f t="shared" si="16"/>
        <v>0</v>
      </c>
      <c r="K60" s="9">
        <v>1</v>
      </c>
      <c r="L60" s="9">
        <f t="shared" si="17"/>
        <v>0</v>
      </c>
      <c r="M60" s="10">
        <v>1.03</v>
      </c>
      <c r="N60" s="11">
        <f t="shared" si="18"/>
        <v>0</v>
      </c>
      <c r="O60" s="9">
        <v>60</v>
      </c>
      <c r="P60" s="11">
        <f t="shared" si="19"/>
        <v>60</v>
      </c>
      <c r="Q60" s="9">
        <v>1</v>
      </c>
      <c r="R60" s="28">
        <f t="shared" si="20"/>
        <v>60</v>
      </c>
    </row>
    <row r="61" spans="1:19" s="1" customFormat="1">
      <c r="A61" s="27" t="s">
        <v>326</v>
      </c>
      <c r="B61" s="9" t="s">
        <v>323</v>
      </c>
      <c r="C61" s="27"/>
      <c r="D61" s="27"/>
      <c r="E61" s="27"/>
      <c r="F61" s="28">
        <v>9.5</v>
      </c>
      <c r="G61" s="27"/>
      <c r="H61" s="9">
        <v>24960</v>
      </c>
      <c r="I61" s="9">
        <v>28178</v>
      </c>
      <c r="J61" s="9">
        <f t="shared" si="16"/>
        <v>3218</v>
      </c>
      <c r="K61" s="9">
        <v>1</v>
      </c>
      <c r="L61" s="9">
        <f t="shared" si="17"/>
        <v>3218</v>
      </c>
      <c r="M61" s="10">
        <v>1.03</v>
      </c>
      <c r="N61" s="11">
        <f t="shared" si="18"/>
        <v>3314.54</v>
      </c>
      <c r="O61" s="27"/>
      <c r="P61" s="64">
        <f>N61</f>
        <v>3314.54</v>
      </c>
      <c r="Q61" s="9">
        <v>1</v>
      </c>
      <c r="R61" s="64">
        <f t="shared" si="20"/>
        <v>3314.54</v>
      </c>
    </row>
    <row r="62" spans="1:19" s="1" customFormat="1">
      <c r="A62" s="9" t="s">
        <v>11</v>
      </c>
      <c r="B62" s="9"/>
      <c r="C62" s="27"/>
      <c r="D62" s="27"/>
      <c r="E62" s="27"/>
      <c r="F62" s="28"/>
      <c r="G62" s="27"/>
      <c r="H62" s="9"/>
      <c r="I62" s="9"/>
      <c r="J62" s="9"/>
      <c r="K62" s="9"/>
      <c r="L62" s="9"/>
      <c r="M62" s="10"/>
      <c r="N62" s="11"/>
      <c r="O62" s="27"/>
      <c r="P62" s="64"/>
      <c r="Q62" s="9"/>
      <c r="R62" s="64">
        <f>R58+R59+R60+R61</f>
        <v>11177.48</v>
      </c>
    </row>
    <row r="63" spans="1:19" s="1" customFormat="1">
      <c r="A63" s="9" t="s">
        <v>327</v>
      </c>
      <c r="B63" s="9"/>
      <c r="C63" s="27"/>
      <c r="D63" s="27"/>
      <c r="E63" s="27"/>
      <c r="F63" s="28"/>
      <c r="G63" s="27"/>
      <c r="H63" s="9"/>
      <c r="I63" s="9"/>
      <c r="J63" s="9"/>
      <c r="K63" s="9"/>
      <c r="L63" s="9"/>
      <c r="M63" s="10"/>
      <c r="N63" s="11"/>
      <c r="O63" s="27"/>
      <c r="P63" s="64"/>
      <c r="Q63" s="9">
        <v>0.5</v>
      </c>
      <c r="R63" s="64">
        <f>R62*Q63</f>
        <v>5588.74</v>
      </c>
    </row>
    <row r="64" spans="1:19" s="1" customFormat="1">
      <c r="A64" s="445" t="s">
        <v>328</v>
      </c>
      <c r="B64" s="9"/>
      <c r="C64" s="27"/>
      <c r="D64" s="27"/>
      <c r="E64" s="27"/>
      <c r="F64" s="28"/>
      <c r="G64" s="27"/>
      <c r="H64" s="9"/>
      <c r="I64" s="9"/>
      <c r="J64" s="9"/>
      <c r="K64" s="9"/>
      <c r="L64" s="9"/>
      <c r="M64" s="10"/>
      <c r="N64" s="11"/>
      <c r="O64" s="27"/>
      <c r="P64" s="64"/>
      <c r="Q64" s="9"/>
      <c r="R64" s="64"/>
      <c r="S64" s="1" t="s">
        <v>329</v>
      </c>
    </row>
    <row r="65" spans="1:104" s="1" customFormat="1">
      <c r="A65" s="72" t="s">
        <v>310</v>
      </c>
      <c r="B65" s="9" t="s">
        <v>330</v>
      </c>
      <c r="C65" s="27"/>
      <c r="D65" s="27"/>
      <c r="E65" s="27"/>
      <c r="F65" s="28"/>
      <c r="G65" s="27"/>
      <c r="H65" s="9">
        <v>360</v>
      </c>
      <c r="I65" s="9">
        <v>360</v>
      </c>
      <c r="J65" s="9">
        <f t="shared" ref="J65:J71" si="21">I65-H65</f>
        <v>0</v>
      </c>
      <c r="K65" s="9">
        <v>40</v>
      </c>
      <c r="L65" s="9">
        <f>J65*K65</f>
        <v>0</v>
      </c>
      <c r="M65" s="10">
        <v>1.03</v>
      </c>
      <c r="N65" s="107">
        <f>SUM(L65*M65)</f>
        <v>0</v>
      </c>
      <c r="O65" s="128"/>
      <c r="P65" s="107">
        <f>SUM(G65+N65)</f>
        <v>0</v>
      </c>
      <c r="Q65" s="9">
        <v>0.5</v>
      </c>
      <c r="R65" s="28">
        <f t="shared" ref="R65:R71" si="22">P65*Q65</f>
        <v>0</v>
      </c>
    </row>
    <row r="66" spans="1:104" s="1" customFormat="1">
      <c r="A66" s="9" t="s">
        <v>331</v>
      </c>
      <c r="B66" s="9" t="s">
        <v>330</v>
      </c>
      <c r="C66" s="9">
        <v>4</v>
      </c>
      <c r="D66" s="9">
        <v>8</v>
      </c>
      <c r="E66" s="9">
        <f>SUM(D66-C66)</f>
        <v>4</v>
      </c>
      <c r="F66" s="28">
        <v>9.5</v>
      </c>
      <c r="G66" s="9">
        <f>E66*F66</f>
        <v>38</v>
      </c>
      <c r="H66" s="9">
        <v>54908</v>
      </c>
      <c r="I66" s="9">
        <v>60396</v>
      </c>
      <c r="J66" s="9">
        <f t="shared" si="21"/>
        <v>5488</v>
      </c>
      <c r="K66" s="9">
        <v>1</v>
      </c>
      <c r="L66" s="9">
        <f t="shared" ref="L66:L71" si="23">K66*J66</f>
        <v>5488</v>
      </c>
      <c r="M66" s="10">
        <v>1.03</v>
      </c>
      <c r="N66" s="11">
        <f t="shared" ref="N66:N72" si="24">M66*L66</f>
        <v>5652.64</v>
      </c>
      <c r="O66" s="9">
        <v>80</v>
      </c>
      <c r="P66" s="11">
        <f t="shared" ref="P66:P71" si="25">G66+N66+O66</f>
        <v>5770.64</v>
      </c>
      <c r="Q66" s="9">
        <v>1</v>
      </c>
      <c r="R66" s="28">
        <f t="shared" si="22"/>
        <v>5770.64</v>
      </c>
    </row>
    <row r="67" spans="1:104" s="1" customFormat="1">
      <c r="A67" s="9" t="s">
        <v>332</v>
      </c>
      <c r="B67" s="9" t="s">
        <v>330</v>
      </c>
      <c r="C67" s="9">
        <v>195</v>
      </c>
      <c r="D67" s="9">
        <v>195</v>
      </c>
      <c r="E67" s="9">
        <f>SUM(D67-C67)</f>
        <v>0</v>
      </c>
      <c r="F67" s="28">
        <v>9.5</v>
      </c>
      <c r="G67" s="9">
        <f>E67*F67</f>
        <v>0</v>
      </c>
      <c r="H67" s="9">
        <v>32273</v>
      </c>
      <c r="I67" s="9">
        <v>34542</v>
      </c>
      <c r="J67" s="9">
        <f t="shared" si="21"/>
        <v>2269</v>
      </c>
      <c r="K67" s="9">
        <v>1</v>
      </c>
      <c r="L67" s="9">
        <f t="shared" si="23"/>
        <v>2269</v>
      </c>
      <c r="M67" s="10">
        <v>1.03</v>
      </c>
      <c r="N67" s="11">
        <f t="shared" si="24"/>
        <v>2337.0700000000002</v>
      </c>
      <c r="O67" s="9">
        <v>40</v>
      </c>
      <c r="P67" s="11">
        <f t="shared" si="25"/>
        <v>2377.0700000000002</v>
      </c>
      <c r="Q67" s="9">
        <v>1</v>
      </c>
      <c r="R67" s="28">
        <f t="shared" si="22"/>
        <v>2377.0700000000002</v>
      </c>
    </row>
    <row r="68" spans="1:104" s="1" customFormat="1">
      <c r="A68" s="9" t="s">
        <v>333</v>
      </c>
      <c r="B68" s="9" t="s">
        <v>330</v>
      </c>
      <c r="C68" s="9"/>
      <c r="D68" s="9"/>
      <c r="E68" s="9"/>
      <c r="F68" s="28"/>
      <c r="G68" s="9"/>
      <c r="H68" s="9">
        <v>21631</v>
      </c>
      <c r="I68" s="9">
        <v>22533</v>
      </c>
      <c r="J68" s="9">
        <f t="shared" si="21"/>
        <v>902</v>
      </c>
      <c r="K68" s="9">
        <v>1</v>
      </c>
      <c r="L68" s="9">
        <f t="shared" si="23"/>
        <v>902</v>
      </c>
      <c r="M68" s="10">
        <v>1.03</v>
      </c>
      <c r="N68" s="11">
        <f t="shared" si="24"/>
        <v>929.06</v>
      </c>
      <c r="O68" s="9">
        <v>60</v>
      </c>
      <c r="P68" s="11">
        <f t="shared" si="25"/>
        <v>989.06</v>
      </c>
      <c r="Q68" s="9">
        <v>1</v>
      </c>
      <c r="R68" s="28">
        <f t="shared" si="22"/>
        <v>989.06</v>
      </c>
    </row>
    <row r="69" spans="1:104" s="1" customFormat="1">
      <c r="A69" s="9" t="s">
        <v>334</v>
      </c>
      <c r="B69" s="9" t="s">
        <v>330</v>
      </c>
      <c r="C69" s="9">
        <v>58</v>
      </c>
      <c r="D69" s="9">
        <v>58</v>
      </c>
      <c r="E69" s="9">
        <f>SUM(D69-C69)</f>
        <v>0</v>
      </c>
      <c r="F69" s="28">
        <v>9.5</v>
      </c>
      <c r="G69" s="9">
        <f>E69*F69</f>
        <v>0</v>
      </c>
      <c r="H69" s="9">
        <v>168165</v>
      </c>
      <c r="I69" s="9">
        <v>184225</v>
      </c>
      <c r="J69" s="9">
        <f t="shared" si="21"/>
        <v>16060</v>
      </c>
      <c r="K69" s="9">
        <v>1</v>
      </c>
      <c r="L69" s="9">
        <f t="shared" si="23"/>
        <v>16060</v>
      </c>
      <c r="M69" s="10">
        <v>1.03</v>
      </c>
      <c r="N69" s="11">
        <f t="shared" si="24"/>
        <v>16541.8</v>
      </c>
      <c r="O69" s="9">
        <v>60</v>
      </c>
      <c r="P69" s="11">
        <f t="shared" si="25"/>
        <v>16601.8</v>
      </c>
      <c r="Q69" s="9">
        <v>1</v>
      </c>
      <c r="R69" s="28">
        <f t="shared" si="22"/>
        <v>16601.8</v>
      </c>
    </row>
    <row r="70" spans="1:104" s="1" customFormat="1">
      <c r="A70" s="9" t="s">
        <v>335</v>
      </c>
      <c r="B70" s="9" t="s">
        <v>330</v>
      </c>
      <c r="C70" s="9"/>
      <c r="D70" s="9" t="s">
        <v>336</v>
      </c>
      <c r="E70" s="9"/>
      <c r="F70" s="28">
        <v>9.5</v>
      </c>
      <c r="G70" s="9">
        <f>E70*F70</f>
        <v>0</v>
      </c>
      <c r="H70" s="9">
        <v>17187</v>
      </c>
      <c r="I70" s="9">
        <v>17867</v>
      </c>
      <c r="J70" s="9">
        <f t="shared" si="21"/>
        <v>680</v>
      </c>
      <c r="K70" s="9">
        <v>1</v>
      </c>
      <c r="L70" s="9">
        <f t="shared" si="23"/>
        <v>680</v>
      </c>
      <c r="M70" s="10">
        <v>1.03</v>
      </c>
      <c r="N70" s="11">
        <f t="shared" si="24"/>
        <v>700.4</v>
      </c>
      <c r="O70" s="9"/>
      <c r="P70" s="11">
        <f t="shared" si="25"/>
        <v>700.4</v>
      </c>
      <c r="Q70" s="9">
        <v>1</v>
      </c>
      <c r="R70" s="28">
        <f t="shared" si="22"/>
        <v>700.4</v>
      </c>
    </row>
    <row r="71" spans="1:104" s="1" customFormat="1">
      <c r="A71" s="9" t="s">
        <v>337</v>
      </c>
      <c r="B71" s="9" t="s">
        <v>330</v>
      </c>
      <c r="C71" s="9"/>
      <c r="D71" s="9"/>
      <c r="E71" s="9"/>
      <c r="F71" s="28"/>
      <c r="G71" s="9"/>
      <c r="H71" s="9">
        <v>17417</v>
      </c>
      <c r="I71" s="9">
        <v>20971</v>
      </c>
      <c r="J71" s="9">
        <f t="shared" si="21"/>
        <v>3554</v>
      </c>
      <c r="K71" s="9">
        <v>1</v>
      </c>
      <c r="L71" s="9">
        <f t="shared" si="23"/>
        <v>3554</v>
      </c>
      <c r="M71" s="10">
        <v>1.03</v>
      </c>
      <c r="N71" s="11">
        <f t="shared" si="24"/>
        <v>3660.62</v>
      </c>
      <c r="O71" s="9">
        <v>160</v>
      </c>
      <c r="P71" s="11">
        <f t="shared" si="25"/>
        <v>3820.62</v>
      </c>
      <c r="Q71" s="9">
        <v>1</v>
      </c>
      <c r="R71" s="28">
        <f t="shared" si="22"/>
        <v>3820.62</v>
      </c>
    </row>
    <row r="72" spans="1:104" s="1" customFormat="1">
      <c r="A72" s="9" t="s">
        <v>11</v>
      </c>
      <c r="B72" s="9" t="s">
        <v>330</v>
      </c>
      <c r="C72" s="9"/>
      <c r="D72" s="9"/>
      <c r="E72" s="9">
        <f>SUM(E49:E71)</f>
        <v>4</v>
      </c>
      <c r="F72" s="28">
        <v>9.5</v>
      </c>
      <c r="G72" s="9">
        <f>E72*F72</f>
        <v>38</v>
      </c>
      <c r="H72" s="9"/>
      <c r="I72" s="9"/>
      <c r="J72" s="9"/>
      <c r="K72" s="9"/>
      <c r="L72" s="9">
        <f>L65+L66+L67+L68+L69+L70+L71</f>
        <v>28953</v>
      </c>
      <c r="M72" s="10">
        <v>1.03</v>
      </c>
      <c r="N72" s="11">
        <f t="shared" si="24"/>
        <v>29821.59</v>
      </c>
      <c r="O72" s="9">
        <f>SUM(O49:O71)</f>
        <v>860</v>
      </c>
      <c r="P72" s="11">
        <f>O72+N72+G72</f>
        <v>30719.59</v>
      </c>
      <c r="Q72" s="9">
        <v>1</v>
      </c>
      <c r="R72" s="28">
        <f>Q72*P72</f>
        <v>30719.59</v>
      </c>
    </row>
    <row r="73" spans="1:104">
      <c r="A73" s="3"/>
      <c r="B73" s="3"/>
      <c r="C73" s="3"/>
      <c r="D73" s="3"/>
      <c r="E73" s="3"/>
      <c r="F73" s="98"/>
      <c r="G73" s="3"/>
      <c r="H73" s="3"/>
      <c r="I73" s="3"/>
      <c r="J73" s="3"/>
      <c r="K73" s="3"/>
      <c r="L73" s="189">
        <f>N73/M72</f>
        <v>29787.9514563107</v>
      </c>
      <c r="M73" s="4"/>
      <c r="N73" s="5">
        <f>N72+O72</f>
        <v>30681.59</v>
      </c>
      <c r="O73" s="3"/>
      <c r="P73" s="5"/>
      <c r="Q73" s="3"/>
      <c r="R73" s="104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15"/>
      <c r="CN73" s="15"/>
      <c r="CO73" s="15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</row>
    <row r="74" spans="1:104">
      <c r="A74" s="3"/>
      <c r="B74" s="3"/>
      <c r="C74" s="3"/>
      <c r="D74" s="3"/>
      <c r="E74" s="3"/>
      <c r="F74" s="98"/>
      <c r="G74" s="3"/>
      <c r="H74" s="3"/>
      <c r="I74" s="3"/>
      <c r="J74" s="3"/>
      <c r="K74" s="3"/>
      <c r="L74" s="3"/>
      <c r="M74" s="4"/>
      <c r="N74" s="5"/>
      <c r="O74" s="3"/>
      <c r="P74" s="5"/>
      <c r="Q74" s="3"/>
      <c r="R74" s="104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</row>
    <row r="75" spans="1:104">
      <c r="A75" s="3"/>
      <c r="B75" s="3"/>
      <c r="C75" s="3"/>
      <c r="D75" s="3"/>
      <c r="E75" s="3"/>
      <c r="F75" s="98"/>
      <c r="G75" s="3"/>
      <c r="H75" s="3"/>
      <c r="I75" s="3"/>
      <c r="J75" s="3"/>
      <c r="K75" s="3"/>
      <c r="L75" s="3"/>
      <c r="M75" s="4"/>
      <c r="N75" s="5"/>
      <c r="O75" s="3"/>
      <c r="P75" s="5"/>
      <c r="Q75" s="3"/>
      <c r="R75" s="104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15"/>
      <c r="CQ75" s="15"/>
      <c r="CR75" s="15"/>
      <c r="CS75" s="15"/>
      <c r="CT75" s="15"/>
      <c r="CU75" s="15"/>
      <c r="CV75" s="15"/>
      <c r="CW75" s="15"/>
      <c r="CX75" s="15"/>
      <c r="CY75" s="15"/>
      <c r="CZ75" s="15"/>
    </row>
    <row r="76" spans="1:104">
      <c r="A76" s="211"/>
      <c r="B76" s="211"/>
      <c r="C76" s="211"/>
      <c r="D76" s="211"/>
      <c r="E76" s="211"/>
      <c r="F76" s="211"/>
      <c r="G76" s="211"/>
      <c r="H76" s="3"/>
      <c r="I76" s="3"/>
      <c r="J76" s="3"/>
      <c r="K76" s="3"/>
      <c r="L76" s="3"/>
      <c r="M76" s="4"/>
      <c r="N76" s="5"/>
      <c r="O76" s="211"/>
      <c r="P76" s="211"/>
      <c r="Q76" s="211"/>
      <c r="R76" s="23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15"/>
      <c r="CQ76" s="15"/>
      <c r="CR76" s="15"/>
      <c r="CS76" s="15"/>
      <c r="CT76" s="15"/>
      <c r="CU76" s="15"/>
      <c r="CV76" s="15"/>
      <c r="CW76" s="15"/>
      <c r="CX76" s="15"/>
      <c r="CY76" s="15"/>
      <c r="CZ76" s="15"/>
    </row>
    <row r="77" spans="1:104">
      <c r="A77" s="211"/>
      <c r="B77" s="211"/>
      <c r="C77" s="211"/>
      <c r="D77" s="211"/>
      <c r="E77" s="211"/>
      <c r="F77" s="211"/>
      <c r="G77" s="211"/>
      <c r="H77" s="3"/>
      <c r="I77" s="3"/>
      <c r="J77" s="3"/>
      <c r="K77" s="3"/>
      <c r="L77" s="3"/>
      <c r="M77" s="4"/>
      <c r="N77" s="5"/>
      <c r="O77" s="211"/>
      <c r="P77" s="211"/>
      <c r="Q77" s="211"/>
      <c r="R77" s="23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</row>
    <row r="78" spans="1:104">
      <c r="A78" s="211"/>
      <c r="B78" s="211"/>
      <c r="C78" s="211"/>
      <c r="D78" s="211"/>
      <c r="E78" s="211"/>
      <c r="F78" s="211"/>
      <c r="G78" s="211"/>
      <c r="H78" s="3"/>
      <c r="I78" s="3"/>
      <c r="J78" s="3"/>
      <c r="K78" s="3"/>
      <c r="L78" s="3"/>
      <c r="M78" s="4"/>
      <c r="N78" s="5"/>
      <c r="O78" s="211"/>
      <c r="P78" s="211"/>
      <c r="Q78" s="211"/>
      <c r="R78" s="23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  <c r="CZ78" s="15"/>
    </row>
    <row r="79" spans="1:104" s="1" customFormat="1">
      <c r="A79" s="9" t="s">
        <v>338</v>
      </c>
      <c r="B79" s="9" t="s">
        <v>339</v>
      </c>
      <c r="C79" s="9">
        <v>5463</v>
      </c>
      <c r="D79" s="9"/>
      <c r="E79" s="9"/>
      <c r="F79" s="28"/>
      <c r="G79" s="9"/>
      <c r="H79" s="9">
        <v>20318</v>
      </c>
      <c r="I79" s="9">
        <v>20318</v>
      </c>
      <c r="J79" s="9">
        <f>I79-H79</f>
        <v>0</v>
      </c>
      <c r="K79" s="9">
        <v>1</v>
      </c>
      <c r="L79" s="9">
        <f>K79*J79</f>
        <v>0</v>
      </c>
      <c r="M79" s="10">
        <v>1.03</v>
      </c>
      <c r="N79" s="11">
        <f>M79*L79</f>
        <v>0</v>
      </c>
      <c r="O79" s="9">
        <v>40</v>
      </c>
      <c r="P79" s="11">
        <f>G79+N79+O79</f>
        <v>40</v>
      </c>
      <c r="Q79" s="9">
        <v>1</v>
      </c>
      <c r="R79" s="28">
        <f t="shared" ref="R79:R84" si="26">P79*Q79</f>
        <v>40</v>
      </c>
    </row>
    <row r="80" spans="1:104" s="1" customFormat="1">
      <c r="A80" s="9" t="s">
        <v>340</v>
      </c>
      <c r="B80" s="9" t="s">
        <v>339</v>
      </c>
      <c r="C80" s="9">
        <v>52</v>
      </c>
      <c r="D80" s="9">
        <v>52</v>
      </c>
      <c r="E80" s="9">
        <f>SUM(D80-C80)</f>
        <v>0</v>
      </c>
      <c r="F80" s="28">
        <v>9.5</v>
      </c>
      <c r="G80" s="9">
        <f>E80*F80</f>
        <v>0</v>
      </c>
      <c r="H80" s="9">
        <v>906</v>
      </c>
      <c r="I80" s="9">
        <v>908</v>
      </c>
      <c r="J80" s="9">
        <f>I80-H80</f>
        <v>2</v>
      </c>
      <c r="K80" s="9">
        <v>1</v>
      </c>
      <c r="L80" s="9">
        <f>K80*J80</f>
        <v>2</v>
      </c>
      <c r="M80" s="10">
        <v>1.03</v>
      </c>
      <c r="N80" s="11">
        <f>M80*L80</f>
        <v>2.06</v>
      </c>
      <c r="O80" s="9">
        <v>40</v>
      </c>
      <c r="P80" s="11">
        <f>G80+N80+O80</f>
        <v>42.06</v>
      </c>
      <c r="Q80" s="9">
        <v>1</v>
      </c>
      <c r="R80" s="28">
        <f t="shared" si="26"/>
        <v>42.06</v>
      </c>
    </row>
    <row r="81" spans="1:104" s="1" customFormat="1">
      <c r="A81" s="9" t="s">
        <v>341</v>
      </c>
      <c r="B81" s="9" t="s">
        <v>339</v>
      </c>
      <c r="C81" s="9"/>
      <c r="D81" s="9" t="s">
        <v>342</v>
      </c>
      <c r="E81" s="9"/>
      <c r="F81" s="28"/>
      <c r="G81" s="9"/>
      <c r="H81" s="9">
        <v>16318</v>
      </c>
      <c r="I81" s="9">
        <v>17433</v>
      </c>
      <c r="J81" s="9">
        <f>I81-H81</f>
        <v>1115</v>
      </c>
      <c r="K81" s="9">
        <v>1</v>
      </c>
      <c r="L81" s="9">
        <f>K81*J81</f>
        <v>1115</v>
      </c>
      <c r="M81" s="10">
        <v>1.03</v>
      </c>
      <c r="N81" s="11">
        <f>M81*L81</f>
        <v>1148.45</v>
      </c>
      <c r="O81" s="9"/>
      <c r="P81" s="11">
        <f>G81+N81+O81</f>
        <v>1148.45</v>
      </c>
      <c r="Q81" s="9">
        <v>1</v>
      </c>
      <c r="R81" s="28">
        <f t="shared" si="26"/>
        <v>1148.45</v>
      </c>
    </row>
    <row r="82" spans="1:104" s="1" customFormat="1">
      <c r="A82" s="9" t="s">
        <v>343</v>
      </c>
      <c r="B82" s="9" t="s">
        <v>339</v>
      </c>
      <c r="C82" s="9"/>
      <c r="D82" s="9"/>
      <c r="E82" s="9"/>
      <c r="F82" s="28"/>
      <c r="G82" s="9"/>
      <c r="H82" s="9">
        <v>27386</v>
      </c>
      <c r="I82" s="9">
        <v>28404</v>
      </c>
      <c r="J82" s="9">
        <f>I82-H82</f>
        <v>1018</v>
      </c>
      <c r="K82" s="9">
        <v>1</v>
      </c>
      <c r="L82" s="9">
        <f>K82*J82</f>
        <v>1018</v>
      </c>
      <c r="M82" s="10">
        <v>1.03</v>
      </c>
      <c r="N82" s="11">
        <f>M82*L82</f>
        <v>1048.54</v>
      </c>
      <c r="O82" s="9">
        <v>40</v>
      </c>
      <c r="P82" s="11">
        <f>G82+N82+O82</f>
        <v>1088.54</v>
      </c>
      <c r="Q82" s="9">
        <v>1</v>
      </c>
      <c r="R82" s="28">
        <f t="shared" si="26"/>
        <v>1088.54</v>
      </c>
    </row>
    <row r="83" spans="1:104" s="1" customFormat="1">
      <c r="A83" s="9" t="s">
        <v>344</v>
      </c>
      <c r="B83" s="9" t="s">
        <v>339</v>
      </c>
      <c r="C83" s="9"/>
      <c r="D83" s="9" t="s">
        <v>345</v>
      </c>
      <c r="E83" s="9"/>
      <c r="F83" s="28"/>
      <c r="G83" s="9"/>
      <c r="H83" s="9">
        <v>19843</v>
      </c>
      <c r="I83" s="9">
        <v>19843</v>
      </c>
      <c r="J83" s="9">
        <f>I83-H83</f>
        <v>0</v>
      </c>
      <c r="K83" s="9">
        <v>1</v>
      </c>
      <c r="L83" s="9">
        <f>K83*J83</f>
        <v>0</v>
      </c>
      <c r="M83" s="10">
        <v>1.03</v>
      </c>
      <c r="N83" s="11">
        <f>M83*L83</f>
        <v>0</v>
      </c>
      <c r="O83" s="9"/>
      <c r="P83" s="11">
        <f>G83+N83+O83</f>
        <v>0</v>
      </c>
      <c r="Q83" s="9">
        <v>1</v>
      </c>
      <c r="R83" s="28">
        <f t="shared" si="26"/>
        <v>0</v>
      </c>
    </row>
    <row r="84" spans="1:104" s="1" customFormat="1">
      <c r="A84" s="9" t="s">
        <v>11</v>
      </c>
      <c r="B84" s="9" t="s">
        <v>339</v>
      </c>
      <c r="C84" s="9"/>
      <c r="D84" s="9"/>
      <c r="E84" s="9"/>
      <c r="F84" s="28"/>
      <c r="G84" s="9"/>
      <c r="H84" s="9"/>
      <c r="I84" s="9"/>
      <c r="J84" s="9"/>
      <c r="K84" s="9"/>
      <c r="L84" s="9">
        <f>SUM(L79:L83)</f>
        <v>2135</v>
      </c>
      <c r="M84" s="10">
        <v>1.03</v>
      </c>
      <c r="N84" s="11">
        <f>L84*M84</f>
        <v>2199.0500000000002</v>
      </c>
      <c r="O84" s="9">
        <f>SUM(O79:O83)</f>
        <v>120</v>
      </c>
      <c r="P84" s="11">
        <f>N84+O84</f>
        <v>2319.0500000000002</v>
      </c>
      <c r="Q84" s="9">
        <v>1</v>
      </c>
      <c r="R84" s="28">
        <f t="shared" si="26"/>
        <v>2319.0500000000002</v>
      </c>
    </row>
    <row r="85" spans="1:104" s="75" customFormat="1">
      <c r="B85" s="139" t="s">
        <v>346</v>
      </c>
      <c r="C85" s="139"/>
      <c r="D85" s="139"/>
      <c r="E85" s="139"/>
      <c r="F85" s="142"/>
      <c r="G85" s="139"/>
      <c r="H85" s="139"/>
      <c r="I85" s="139"/>
      <c r="J85" s="139"/>
      <c r="K85" s="139"/>
      <c r="L85" s="139"/>
      <c r="M85" s="172"/>
      <c r="N85" s="173"/>
      <c r="O85" s="139"/>
      <c r="P85" s="173"/>
      <c r="Q85" s="139"/>
      <c r="R85" s="75">
        <v>28775.59</v>
      </c>
    </row>
    <row r="86" spans="1:104" s="75" customFormat="1">
      <c r="A86" s="313" t="s">
        <v>347</v>
      </c>
      <c r="B86" s="139" t="s">
        <v>103</v>
      </c>
      <c r="C86" s="139"/>
      <c r="D86" s="139"/>
      <c r="E86" s="139"/>
      <c r="F86" s="142"/>
      <c r="G86" s="139"/>
      <c r="H86" s="139"/>
      <c r="I86" s="139"/>
      <c r="J86" s="139"/>
      <c r="K86" s="139"/>
      <c r="L86" s="139"/>
      <c r="M86" s="172"/>
      <c r="N86" s="173"/>
      <c r="O86" s="139"/>
      <c r="P86" s="173"/>
      <c r="Q86" s="139"/>
      <c r="R86" s="142">
        <f>R85-R84</f>
        <v>26456.54</v>
      </c>
    </row>
    <row r="87" spans="1:104">
      <c r="A87" s="3"/>
      <c r="B87" s="3"/>
      <c r="C87" s="3"/>
      <c r="D87" s="3"/>
      <c r="E87" s="3"/>
      <c r="F87" s="104"/>
      <c r="G87" s="3"/>
      <c r="H87" s="3"/>
      <c r="I87" s="3"/>
      <c r="J87" s="3"/>
      <c r="K87" s="3"/>
      <c r="L87" s="3"/>
      <c r="M87" s="4"/>
      <c r="N87" s="5"/>
      <c r="O87" s="3"/>
      <c r="P87" s="5"/>
      <c r="Q87" s="3"/>
      <c r="R87" s="104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</row>
    <row r="88" spans="1:104">
      <c r="A88" s="97"/>
      <c r="B88" s="3"/>
      <c r="C88" s="3"/>
      <c r="D88" s="3"/>
      <c r="E88" s="3"/>
      <c r="F88" s="104"/>
      <c r="G88" s="3"/>
      <c r="H88" s="3"/>
      <c r="I88" s="3"/>
      <c r="J88" s="3"/>
      <c r="K88" s="3"/>
      <c r="L88" s="3"/>
      <c r="M88" s="4">
        <v>1.03</v>
      </c>
      <c r="N88" s="5"/>
      <c r="O88" s="3"/>
      <c r="P88" s="5"/>
      <c r="Q88" s="3"/>
      <c r="R88" s="104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  <c r="CC88" s="15"/>
      <c r="CD88" s="15"/>
      <c r="CE88" s="15"/>
      <c r="CF88" s="15"/>
      <c r="CG88" s="15"/>
      <c r="CH88" s="15"/>
      <c r="CI88" s="15"/>
      <c r="CJ88" s="15"/>
      <c r="CK88" s="15"/>
      <c r="CL88" s="15"/>
      <c r="CM88" s="15"/>
      <c r="CN88" s="15"/>
      <c r="CO88" s="15"/>
      <c r="CP88" s="15"/>
      <c r="CQ88" s="15"/>
      <c r="CR88" s="15"/>
      <c r="CS88" s="15"/>
      <c r="CT88" s="15"/>
      <c r="CU88" s="15"/>
      <c r="CV88" s="15"/>
      <c r="CW88" s="15"/>
      <c r="CX88" s="15"/>
      <c r="CY88" s="15"/>
      <c r="CZ88" s="15"/>
    </row>
    <row r="89" spans="1:104">
      <c r="A89" s="97"/>
      <c r="B89" s="3"/>
      <c r="C89" s="3"/>
      <c r="D89" s="3"/>
      <c r="E89" s="3"/>
      <c r="F89" s="104"/>
      <c r="G89" s="3"/>
      <c r="H89" s="3"/>
      <c r="I89" s="3"/>
      <c r="J89" s="3"/>
      <c r="K89" s="3"/>
      <c r="L89" s="3"/>
      <c r="M89" s="4"/>
      <c r="N89" s="5"/>
      <c r="O89" s="3"/>
      <c r="P89" s="5"/>
      <c r="Q89" s="3"/>
      <c r="R89" s="104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</row>
    <row r="90" spans="1:104" s="1" customFormat="1">
      <c r="A90" s="9" t="s">
        <v>348</v>
      </c>
      <c r="B90" s="9" t="s">
        <v>349</v>
      </c>
      <c r="C90" s="9">
        <v>48</v>
      </c>
      <c r="D90" s="9">
        <v>48</v>
      </c>
      <c r="E90" s="9">
        <f>SUM(D90-C90)</f>
        <v>0</v>
      </c>
      <c r="F90" s="28">
        <v>9.5</v>
      </c>
      <c r="G90" s="9">
        <f>E90*F90</f>
        <v>0</v>
      </c>
      <c r="H90" s="9">
        <v>12588</v>
      </c>
      <c r="I90" s="9">
        <v>13651</v>
      </c>
      <c r="J90" s="9">
        <f t="shared" ref="J90:J96" si="27">I90-H90</f>
        <v>1063</v>
      </c>
      <c r="K90" s="9">
        <v>1</v>
      </c>
      <c r="L90" s="9">
        <f t="shared" ref="L90:L96" si="28">K90*J90</f>
        <v>1063</v>
      </c>
      <c r="M90" s="10">
        <v>1.03</v>
      </c>
      <c r="N90" s="11">
        <f t="shared" ref="N90:N96" si="29">M90*L90</f>
        <v>1094.8900000000001</v>
      </c>
      <c r="O90" s="9">
        <v>40</v>
      </c>
      <c r="P90" s="11">
        <f t="shared" ref="P90:P96" si="30">G90+N90+O90</f>
        <v>1134.8900000000001</v>
      </c>
      <c r="Q90" s="9">
        <v>1</v>
      </c>
      <c r="R90" s="28">
        <f t="shared" ref="R90:R96" si="31">P90*Q90</f>
        <v>1134.8900000000001</v>
      </c>
    </row>
    <row r="91" spans="1:104" s="1" customFormat="1">
      <c r="A91" s="9" t="s">
        <v>350</v>
      </c>
      <c r="B91" s="9" t="s">
        <v>349</v>
      </c>
      <c r="C91" s="9">
        <v>9</v>
      </c>
      <c r="D91" s="9">
        <v>9</v>
      </c>
      <c r="E91" s="9"/>
      <c r="F91" s="28"/>
      <c r="G91" s="9"/>
      <c r="H91" s="9">
        <v>11480</v>
      </c>
      <c r="I91" s="9">
        <v>12530</v>
      </c>
      <c r="J91" s="9">
        <f t="shared" si="27"/>
        <v>1050</v>
      </c>
      <c r="K91" s="9">
        <v>1</v>
      </c>
      <c r="L91" s="9">
        <f t="shared" si="28"/>
        <v>1050</v>
      </c>
      <c r="M91" s="10">
        <v>1.03</v>
      </c>
      <c r="N91" s="11">
        <f t="shared" si="29"/>
        <v>1081.5</v>
      </c>
      <c r="O91" s="9">
        <v>40</v>
      </c>
      <c r="P91" s="11">
        <f t="shared" si="30"/>
        <v>1121.5</v>
      </c>
      <c r="Q91" s="9">
        <v>1</v>
      </c>
      <c r="R91" s="28">
        <f t="shared" si="31"/>
        <v>1121.5</v>
      </c>
    </row>
    <row r="92" spans="1:104" s="1" customFormat="1">
      <c r="A92" s="9" t="s">
        <v>351</v>
      </c>
      <c r="B92" s="9" t="s">
        <v>349</v>
      </c>
      <c r="C92" s="9"/>
      <c r="D92" s="9" t="s">
        <v>352</v>
      </c>
      <c r="E92" s="9"/>
      <c r="F92" s="28"/>
      <c r="G92" s="9"/>
      <c r="H92" s="9">
        <v>281</v>
      </c>
      <c r="I92" s="9">
        <v>281</v>
      </c>
      <c r="J92" s="9">
        <f t="shared" si="27"/>
        <v>0</v>
      </c>
      <c r="K92" s="9">
        <v>1</v>
      </c>
      <c r="L92" s="9">
        <f t="shared" si="28"/>
        <v>0</v>
      </c>
      <c r="M92" s="10">
        <v>1.03</v>
      </c>
      <c r="N92" s="11">
        <f t="shared" si="29"/>
        <v>0</v>
      </c>
      <c r="O92" s="9"/>
      <c r="P92" s="11">
        <f t="shared" si="30"/>
        <v>0</v>
      </c>
      <c r="Q92" s="9">
        <v>1</v>
      </c>
      <c r="R92" s="28">
        <f t="shared" si="31"/>
        <v>0</v>
      </c>
    </row>
    <row r="93" spans="1:104" s="1" customFormat="1">
      <c r="A93" s="9" t="s">
        <v>353</v>
      </c>
      <c r="B93" s="9" t="s">
        <v>349</v>
      </c>
      <c r="C93" s="9"/>
      <c r="D93" s="9"/>
      <c r="E93" s="9"/>
      <c r="F93" s="28"/>
      <c r="G93" s="9"/>
      <c r="H93" s="9">
        <v>55156</v>
      </c>
      <c r="I93" s="9">
        <v>58794</v>
      </c>
      <c r="J93" s="9">
        <f t="shared" si="27"/>
        <v>3638</v>
      </c>
      <c r="K93" s="9">
        <v>1</v>
      </c>
      <c r="L93" s="9">
        <f t="shared" si="28"/>
        <v>3638</v>
      </c>
      <c r="M93" s="10">
        <v>1.03</v>
      </c>
      <c r="N93" s="11">
        <f t="shared" si="29"/>
        <v>3747.14</v>
      </c>
      <c r="O93" s="9">
        <v>80</v>
      </c>
      <c r="P93" s="11">
        <f t="shared" si="30"/>
        <v>3827.14</v>
      </c>
      <c r="Q93" s="9">
        <v>1</v>
      </c>
      <c r="R93" s="28">
        <f t="shared" si="31"/>
        <v>3827.14</v>
      </c>
      <c r="S93" s="1">
        <v>81968.850000000006</v>
      </c>
    </row>
    <row r="94" spans="1:104" s="1" customFormat="1">
      <c r="A94" s="9" t="s">
        <v>354</v>
      </c>
      <c r="B94" s="9" t="s">
        <v>349</v>
      </c>
      <c r="C94" s="9"/>
      <c r="D94" s="9" t="s">
        <v>355</v>
      </c>
      <c r="E94" s="9"/>
      <c r="F94" s="28"/>
      <c r="G94" s="9"/>
      <c r="H94" s="9">
        <v>607</v>
      </c>
      <c r="I94" s="9">
        <v>607</v>
      </c>
      <c r="J94" s="9">
        <f t="shared" si="27"/>
        <v>0</v>
      </c>
      <c r="K94" s="9">
        <v>1</v>
      </c>
      <c r="L94" s="9">
        <f t="shared" si="28"/>
        <v>0</v>
      </c>
      <c r="M94" s="10">
        <v>1.03</v>
      </c>
      <c r="N94" s="11">
        <f t="shared" si="29"/>
        <v>0</v>
      </c>
      <c r="O94" s="9"/>
      <c r="P94" s="11">
        <f t="shared" si="30"/>
        <v>0</v>
      </c>
      <c r="Q94" s="9">
        <v>1</v>
      </c>
      <c r="R94" s="28">
        <f t="shared" si="31"/>
        <v>0</v>
      </c>
    </row>
    <row r="95" spans="1:104" s="1" customFormat="1">
      <c r="A95" s="9" t="s">
        <v>356</v>
      </c>
      <c r="B95" s="9" t="s">
        <v>349</v>
      </c>
      <c r="C95" s="9">
        <v>29</v>
      </c>
      <c r="D95" s="9">
        <v>29</v>
      </c>
      <c r="E95" s="9">
        <f>SUM(D95-C95)</f>
        <v>0</v>
      </c>
      <c r="F95" s="28">
        <v>9.5</v>
      </c>
      <c r="G95" s="9">
        <f>E95*F95</f>
        <v>0</v>
      </c>
      <c r="H95" s="9">
        <v>18772</v>
      </c>
      <c r="I95" s="9">
        <v>21646</v>
      </c>
      <c r="J95" s="9">
        <f t="shared" si="27"/>
        <v>2874</v>
      </c>
      <c r="K95" s="9">
        <v>1</v>
      </c>
      <c r="L95" s="9">
        <f t="shared" si="28"/>
        <v>2874</v>
      </c>
      <c r="M95" s="10">
        <v>1.03</v>
      </c>
      <c r="N95" s="11">
        <f t="shared" si="29"/>
        <v>2960.22</v>
      </c>
      <c r="O95" s="9">
        <v>40</v>
      </c>
      <c r="P95" s="11">
        <f t="shared" si="30"/>
        <v>3000.22</v>
      </c>
      <c r="Q95" s="9">
        <v>1</v>
      </c>
      <c r="R95" s="28">
        <f t="shared" si="31"/>
        <v>3000.22</v>
      </c>
    </row>
    <row r="96" spans="1:104" s="1" customFormat="1">
      <c r="A96" s="9" t="s">
        <v>357</v>
      </c>
      <c r="B96" s="9" t="s">
        <v>349</v>
      </c>
      <c r="C96" s="9">
        <v>226</v>
      </c>
      <c r="D96" s="9">
        <v>226</v>
      </c>
      <c r="E96" s="9">
        <f>SUM(D96-C96)</f>
        <v>0</v>
      </c>
      <c r="F96" s="28">
        <v>9.5</v>
      </c>
      <c r="G96" s="9">
        <f>E96*F96</f>
        <v>0</v>
      </c>
      <c r="H96" s="9">
        <v>19618</v>
      </c>
      <c r="I96" s="9">
        <v>23896</v>
      </c>
      <c r="J96" s="9">
        <f t="shared" si="27"/>
        <v>4278</v>
      </c>
      <c r="K96" s="9">
        <v>1</v>
      </c>
      <c r="L96" s="9">
        <f t="shared" si="28"/>
        <v>4278</v>
      </c>
      <c r="M96" s="10">
        <v>1.03</v>
      </c>
      <c r="N96" s="11">
        <f t="shared" si="29"/>
        <v>4406.34</v>
      </c>
      <c r="O96" s="9">
        <v>80</v>
      </c>
      <c r="P96" s="11">
        <f t="shared" si="30"/>
        <v>4486.34</v>
      </c>
      <c r="Q96" s="9">
        <v>1</v>
      </c>
      <c r="R96" s="28">
        <f t="shared" si="31"/>
        <v>4486.34</v>
      </c>
    </row>
    <row r="97" spans="1:104" s="1" customFormat="1">
      <c r="A97" s="9" t="s">
        <v>11</v>
      </c>
      <c r="B97" s="9" t="s">
        <v>349</v>
      </c>
      <c r="C97" s="9"/>
      <c r="D97" s="9"/>
      <c r="E97" s="9">
        <v>4</v>
      </c>
      <c r="F97" s="28">
        <v>9.5</v>
      </c>
      <c r="G97" s="9">
        <f>E97*F97</f>
        <v>38</v>
      </c>
      <c r="H97" s="9"/>
      <c r="I97" s="9"/>
      <c r="J97" s="9"/>
      <c r="K97" s="9"/>
      <c r="L97" s="9">
        <f>L90+L91+L93+L96</f>
        <v>10029</v>
      </c>
      <c r="M97" s="10">
        <v>1.03</v>
      </c>
      <c r="N97" s="11">
        <f>L97*M97</f>
        <v>10329.870000000001</v>
      </c>
      <c r="O97" s="9">
        <f>O90+O91+O93+O95+O96</f>
        <v>280</v>
      </c>
      <c r="P97" s="11">
        <f>N97+O97</f>
        <v>10609.87</v>
      </c>
      <c r="Q97" s="9">
        <v>1</v>
      </c>
      <c r="R97" s="28">
        <f>P97+G97</f>
        <v>10647.87</v>
      </c>
    </row>
    <row r="98" spans="1:104">
      <c r="A98" s="3"/>
      <c r="B98" s="3"/>
      <c r="C98" s="3"/>
      <c r="D98" s="3"/>
      <c r="E98" s="3"/>
      <c r="F98" s="104"/>
      <c r="G98" s="3"/>
      <c r="H98" s="3"/>
      <c r="I98" s="3"/>
      <c r="J98" s="3"/>
      <c r="K98" s="3"/>
      <c r="L98" s="3"/>
      <c r="M98" s="4"/>
      <c r="N98" s="5"/>
      <c r="O98" s="3"/>
      <c r="P98" s="5"/>
      <c r="Q98" s="3"/>
      <c r="R98" s="104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/>
      <c r="CJ98" s="15"/>
      <c r="CK98" s="15"/>
      <c r="CL98" s="15"/>
      <c r="CM98" s="15"/>
      <c r="CN98" s="15"/>
      <c r="CO98" s="15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</row>
    <row r="99" spans="1:104">
      <c r="A99" s="215"/>
      <c r="B99" s="215"/>
      <c r="C99" s="215"/>
      <c r="D99" s="215"/>
      <c r="E99" s="215"/>
      <c r="F99" s="98"/>
      <c r="G99" s="215"/>
      <c r="H99" s="215"/>
      <c r="I99" s="215"/>
      <c r="J99" s="215"/>
      <c r="K99" s="215"/>
      <c r="L99" s="378"/>
      <c r="M99" s="228"/>
      <c r="N99" s="229"/>
      <c r="O99" s="215"/>
      <c r="P99" s="229"/>
      <c r="Q99" s="215"/>
      <c r="R99" s="216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  <c r="CD99" s="15"/>
      <c r="CE99" s="15"/>
      <c r="CF99" s="15"/>
      <c r="CG99" s="15"/>
      <c r="CH99" s="15"/>
      <c r="CI99" s="15"/>
      <c r="CJ99" s="15"/>
      <c r="CK99" s="15"/>
      <c r="CL99" s="15"/>
      <c r="CM99" s="15"/>
      <c r="CN99" s="15"/>
      <c r="CO99" s="15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</row>
    <row r="100" spans="1:104">
      <c r="A100" s="215"/>
      <c r="B100" s="215"/>
      <c r="C100" s="215"/>
      <c r="D100" s="215"/>
      <c r="E100" s="215"/>
      <c r="F100" s="318"/>
      <c r="G100" s="215"/>
      <c r="H100" s="215"/>
      <c r="I100" s="215"/>
      <c r="J100" s="215"/>
      <c r="K100" s="215"/>
      <c r="L100" s="215"/>
      <c r="M100" s="228"/>
      <c r="N100" s="229"/>
      <c r="O100" s="215"/>
      <c r="P100" s="229"/>
      <c r="Q100" s="215"/>
      <c r="R100" s="216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  <c r="CA100" s="15"/>
      <c r="CB100" s="15"/>
      <c r="CC100" s="15"/>
      <c r="CD100" s="15"/>
      <c r="CE100" s="15"/>
      <c r="CF100" s="15"/>
      <c r="CG100" s="15"/>
      <c r="CH100" s="15"/>
      <c r="CI100" s="15"/>
      <c r="CJ100" s="15"/>
      <c r="CK100" s="15"/>
      <c r="CL100" s="15"/>
      <c r="CM100" s="15"/>
      <c r="CN100" s="15"/>
      <c r="CO100" s="15"/>
      <c r="CP100" s="15"/>
      <c r="CQ100" s="15"/>
      <c r="CR100" s="15"/>
      <c r="CS100" s="15"/>
      <c r="CT100" s="15"/>
      <c r="CU100" s="15"/>
      <c r="CV100" s="15"/>
      <c r="CW100" s="15"/>
      <c r="CX100" s="15"/>
      <c r="CY100" s="15"/>
      <c r="CZ100" s="15"/>
    </row>
    <row r="101" spans="1:104" s="83" customFormat="1">
      <c r="A101" s="215"/>
      <c r="B101" s="215"/>
      <c r="C101" s="215"/>
      <c r="D101" s="215"/>
      <c r="E101" s="215"/>
      <c r="F101" s="318"/>
      <c r="G101" s="215"/>
      <c r="H101" s="215"/>
      <c r="I101" s="215"/>
      <c r="J101" s="215"/>
      <c r="K101" s="215"/>
      <c r="L101" s="215"/>
      <c r="M101" s="228"/>
      <c r="N101" s="229"/>
      <c r="O101" s="215"/>
      <c r="P101" s="229"/>
      <c r="Q101" s="215"/>
      <c r="R101" s="216"/>
      <c r="S101" s="15"/>
      <c r="T101" s="283"/>
      <c r="U101" s="283"/>
      <c r="V101" s="283"/>
      <c r="W101" s="283"/>
      <c r="X101" s="283"/>
      <c r="Y101" s="283"/>
      <c r="Z101" s="283"/>
      <c r="AA101" s="283"/>
      <c r="AB101" s="283"/>
      <c r="AC101" s="283"/>
      <c r="AD101" s="283"/>
      <c r="AE101" s="283"/>
      <c r="AF101" s="283"/>
      <c r="AG101" s="283"/>
      <c r="AH101" s="283"/>
      <c r="AI101" s="283"/>
      <c r="AJ101" s="283"/>
      <c r="AK101" s="283"/>
      <c r="AL101" s="283"/>
      <c r="AM101" s="283"/>
      <c r="AN101" s="283"/>
      <c r="AO101" s="283"/>
      <c r="AP101" s="283"/>
      <c r="AQ101" s="283"/>
      <c r="AR101" s="283"/>
      <c r="AS101" s="283"/>
      <c r="AT101" s="283"/>
      <c r="AU101" s="283"/>
      <c r="AV101" s="283"/>
      <c r="AW101" s="283"/>
      <c r="AX101" s="283"/>
      <c r="AY101" s="283"/>
      <c r="AZ101" s="283"/>
      <c r="BA101" s="283"/>
      <c r="BB101" s="283"/>
      <c r="BC101" s="283"/>
      <c r="BD101" s="283"/>
      <c r="BE101" s="283"/>
      <c r="BF101" s="283"/>
      <c r="BG101" s="283"/>
      <c r="BH101" s="283"/>
      <c r="BI101" s="283"/>
      <c r="BJ101" s="283"/>
      <c r="BK101" s="283"/>
      <c r="BL101" s="283"/>
      <c r="BM101" s="283"/>
      <c r="BN101" s="283"/>
      <c r="BO101" s="283"/>
      <c r="BP101" s="283"/>
      <c r="BQ101" s="283"/>
      <c r="BR101" s="283"/>
      <c r="BS101" s="283"/>
      <c r="BT101" s="283"/>
      <c r="BU101" s="283"/>
      <c r="BV101" s="283"/>
      <c r="BW101" s="283"/>
      <c r="BX101" s="283"/>
      <c r="BY101" s="283"/>
      <c r="BZ101" s="283"/>
      <c r="CA101" s="283"/>
      <c r="CB101" s="283"/>
      <c r="CC101" s="283"/>
      <c r="CD101" s="283"/>
      <c r="CE101" s="283"/>
      <c r="CF101" s="283"/>
      <c r="CG101" s="283"/>
      <c r="CH101" s="283"/>
      <c r="CI101" s="283"/>
      <c r="CJ101" s="283"/>
      <c r="CK101" s="283"/>
      <c r="CL101" s="283"/>
      <c r="CM101" s="283"/>
      <c r="CN101" s="283"/>
      <c r="CO101" s="283"/>
      <c r="CP101" s="283"/>
      <c r="CQ101" s="283"/>
      <c r="CR101" s="283"/>
      <c r="CS101" s="283"/>
      <c r="CT101" s="283"/>
      <c r="CU101" s="283"/>
      <c r="CV101" s="283"/>
      <c r="CW101" s="283"/>
      <c r="CX101" s="283"/>
      <c r="CY101" s="283"/>
      <c r="CZ101" s="283"/>
    </row>
    <row r="102" spans="1:104" s="83" customFormat="1">
      <c r="A102" s="2"/>
      <c r="B102" s="2"/>
      <c r="C102" s="2"/>
      <c r="D102" s="2"/>
      <c r="E102" s="2"/>
      <c r="F102" s="306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15"/>
      <c r="T102" s="283"/>
      <c r="U102" s="283"/>
      <c r="V102" s="283"/>
      <c r="W102" s="283"/>
      <c r="X102" s="283"/>
      <c r="Y102" s="283"/>
      <c r="Z102" s="283"/>
      <c r="AA102" s="283"/>
      <c r="AB102" s="283"/>
      <c r="AC102" s="283"/>
      <c r="AD102" s="283"/>
      <c r="AE102" s="283"/>
      <c r="AF102" s="283"/>
      <c r="AG102" s="283"/>
      <c r="AH102" s="283"/>
      <c r="AI102" s="283"/>
      <c r="AJ102" s="283"/>
      <c r="AK102" s="283"/>
      <c r="AL102" s="283"/>
      <c r="AM102" s="283"/>
      <c r="AN102" s="283"/>
      <c r="AO102" s="283"/>
      <c r="AP102" s="283"/>
      <c r="AQ102" s="283"/>
      <c r="AR102" s="283"/>
      <c r="AS102" s="283"/>
      <c r="AT102" s="283"/>
      <c r="AU102" s="283"/>
      <c r="AV102" s="283"/>
      <c r="AW102" s="283"/>
      <c r="AX102" s="283"/>
      <c r="AY102" s="283"/>
      <c r="AZ102" s="283"/>
      <c r="BA102" s="283"/>
      <c r="BB102" s="283"/>
      <c r="BC102" s="283"/>
      <c r="BD102" s="283"/>
      <c r="BE102" s="283"/>
      <c r="BF102" s="283"/>
      <c r="BG102" s="283"/>
      <c r="BH102" s="283"/>
      <c r="BI102" s="283"/>
      <c r="BJ102" s="283"/>
      <c r="BK102" s="283"/>
      <c r="BL102" s="283"/>
      <c r="BM102" s="283"/>
      <c r="BN102" s="283"/>
      <c r="BO102" s="283"/>
      <c r="BP102" s="283"/>
      <c r="BQ102" s="283"/>
      <c r="BR102" s="283"/>
      <c r="BS102" s="283"/>
      <c r="BT102" s="283"/>
      <c r="BU102" s="283"/>
      <c r="BV102" s="283"/>
      <c r="BW102" s="283"/>
      <c r="BX102" s="283"/>
      <c r="BY102" s="283"/>
      <c r="BZ102" s="283"/>
      <c r="CA102" s="283"/>
      <c r="CB102" s="283"/>
      <c r="CC102" s="283"/>
      <c r="CD102" s="283"/>
      <c r="CE102" s="283"/>
      <c r="CF102" s="283"/>
      <c r="CG102" s="283"/>
      <c r="CH102" s="283"/>
      <c r="CI102" s="283"/>
      <c r="CJ102" s="283"/>
      <c r="CK102" s="283"/>
      <c r="CL102" s="283"/>
      <c r="CM102" s="283"/>
      <c r="CN102" s="283"/>
      <c r="CO102" s="283"/>
      <c r="CP102" s="283"/>
      <c r="CQ102" s="283"/>
      <c r="CR102" s="283"/>
      <c r="CS102" s="283"/>
      <c r="CT102" s="283"/>
      <c r="CU102" s="283"/>
      <c r="CV102" s="283"/>
      <c r="CW102" s="283"/>
      <c r="CX102" s="283"/>
      <c r="CY102" s="283"/>
      <c r="CZ102" s="283"/>
    </row>
    <row r="103" spans="1:104" s="83" customFormat="1">
      <c r="A103" s="3" t="s">
        <v>12</v>
      </c>
      <c r="B103" s="3" t="s">
        <v>47</v>
      </c>
      <c r="C103" s="3" t="s">
        <v>13</v>
      </c>
      <c r="D103" s="3" t="s">
        <v>14</v>
      </c>
      <c r="E103" s="3" t="s">
        <v>15</v>
      </c>
      <c r="F103" s="104" t="s">
        <v>16</v>
      </c>
      <c r="G103" s="3" t="s">
        <v>17</v>
      </c>
      <c r="H103" s="3" t="s">
        <v>18</v>
      </c>
      <c r="I103" s="3" t="s">
        <v>19</v>
      </c>
      <c r="J103" s="3" t="s">
        <v>20</v>
      </c>
      <c r="K103" s="3" t="s">
        <v>21</v>
      </c>
      <c r="L103" s="3" t="s">
        <v>15</v>
      </c>
      <c r="M103" s="4"/>
      <c r="N103" s="5" t="s">
        <v>22</v>
      </c>
      <c r="O103" s="3" t="s">
        <v>23</v>
      </c>
      <c r="P103" s="5" t="s">
        <v>11</v>
      </c>
      <c r="Q103" s="3" t="s">
        <v>24</v>
      </c>
      <c r="R103" s="104" t="s">
        <v>25</v>
      </c>
      <c r="S103" s="15"/>
      <c r="T103" s="283"/>
      <c r="U103" s="283"/>
      <c r="V103" s="283"/>
      <c r="W103" s="283"/>
      <c r="X103" s="283"/>
      <c r="Y103" s="283"/>
      <c r="Z103" s="283"/>
      <c r="AA103" s="283"/>
      <c r="AB103" s="283"/>
      <c r="AC103" s="283"/>
      <c r="AD103" s="283"/>
      <c r="AE103" s="283"/>
      <c r="AF103" s="283"/>
      <c r="AG103" s="283"/>
      <c r="AH103" s="283"/>
      <c r="AI103" s="283"/>
      <c r="AJ103" s="283"/>
      <c r="AK103" s="283"/>
      <c r="AL103" s="283"/>
      <c r="AM103" s="283"/>
      <c r="AN103" s="283"/>
      <c r="AO103" s="283"/>
      <c r="AP103" s="283"/>
      <c r="AQ103" s="283"/>
      <c r="AR103" s="283"/>
      <c r="AS103" s="283"/>
      <c r="AT103" s="283"/>
      <c r="AU103" s="283"/>
      <c r="AV103" s="283"/>
      <c r="AW103" s="283"/>
      <c r="AX103" s="283"/>
      <c r="AY103" s="283"/>
      <c r="AZ103" s="283"/>
      <c r="BA103" s="283"/>
      <c r="BB103" s="283"/>
      <c r="BC103" s="283"/>
      <c r="BD103" s="283"/>
      <c r="BE103" s="283"/>
      <c r="BF103" s="283"/>
      <c r="BG103" s="283"/>
      <c r="BH103" s="283"/>
      <c r="BI103" s="283"/>
      <c r="BJ103" s="283"/>
      <c r="BK103" s="283"/>
      <c r="BL103" s="283"/>
      <c r="BM103" s="283"/>
      <c r="BN103" s="283"/>
      <c r="BO103" s="283"/>
      <c r="BP103" s="283"/>
      <c r="BQ103" s="283"/>
      <c r="BR103" s="283"/>
      <c r="BS103" s="283"/>
      <c r="BT103" s="283"/>
      <c r="BU103" s="283"/>
      <c r="BV103" s="283"/>
      <c r="BW103" s="283"/>
      <c r="BX103" s="283"/>
      <c r="BY103" s="283"/>
      <c r="BZ103" s="283"/>
      <c r="CA103" s="283"/>
      <c r="CB103" s="283"/>
      <c r="CC103" s="283"/>
      <c r="CD103" s="283"/>
      <c r="CE103" s="283"/>
      <c r="CF103" s="283"/>
      <c r="CG103" s="283"/>
      <c r="CH103" s="283"/>
      <c r="CI103" s="283"/>
      <c r="CJ103" s="283"/>
      <c r="CK103" s="283"/>
      <c r="CL103" s="283"/>
      <c r="CM103" s="283"/>
      <c r="CN103" s="283"/>
      <c r="CO103" s="283"/>
      <c r="CP103" s="283"/>
      <c r="CQ103" s="283"/>
      <c r="CR103" s="283"/>
      <c r="CS103" s="283"/>
      <c r="CT103" s="283"/>
      <c r="CU103" s="283"/>
      <c r="CV103" s="283"/>
      <c r="CW103" s="283"/>
      <c r="CX103" s="283"/>
      <c r="CY103" s="283"/>
      <c r="CZ103" s="283"/>
    </row>
    <row r="104" spans="1:104" s="1" customFormat="1">
      <c r="A104" s="9" t="s">
        <v>358</v>
      </c>
      <c r="B104" s="9" t="s">
        <v>359</v>
      </c>
      <c r="C104" s="9" t="s">
        <v>360</v>
      </c>
      <c r="D104" s="9"/>
      <c r="E104" s="9"/>
      <c r="F104" s="28"/>
      <c r="G104" s="9"/>
      <c r="H104" s="9"/>
      <c r="I104" s="9"/>
      <c r="J104" s="9"/>
      <c r="K104" s="9"/>
      <c r="L104" s="9"/>
      <c r="M104" s="10"/>
      <c r="N104" s="11"/>
      <c r="O104" s="9"/>
      <c r="P104" s="11"/>
      <c r="Q104" s="9"/>
      <c r="R104" s="1">
        <v>82169.59</v>
      </c>
    </row>
    <row r="105" spans="1:104" s="1" customFormat="1">
      <c r="A105" s="9" t="s">
        <v>361</v>
      </c>
      <c r="B105" s="9" t="s">
        <v>362</v>
      </c>
      <c r="C105" s="9" t="s">
        <v>363</v>
      </c>
      <c r="D105" s="9"/>
      <c r="E105" s="446">
        <v>4495</v>
      </c>
      <c r="F105" s="28"/>
      <c r="H105" s="9">
        <v>52195</v>
      </c>
      <c r="I105" s="9">
        <v>54150</v>
      </c>
      <c r="J105" s="9">
        <f t="shared" ref="J105:J111" si="32">I105-H105</f>
        <v>1955</v>
      </c>
      <c r="K105" s="9">
        <v>1</v>
      </c>
      <c r="L105" s="9">
        <f t="shared" ref="L105:L111" si="33">K105*J105</f>
        <v>1955</v>
      </c>
      <c r="M105" s="10">
        <v>1.03</v>
      </c>
      <c r="N105" s="11">
        <f t="shared" ref="N105:N111" si="34">M105*L105</f>
        <v>2013.65</v>
      </c>
      <c r="O105" s="9">
        <v>300</v>
      </c>
      <c r="P105" s="11">
        <f>N105+O105</f>
        <v>2313.65</v>
      </c>
      <c r="Q105" s="9">
        <v>1</v>
      </c>
      <c r="R105" s="28">
        <f t="shared" ref="R105:R111" si="35">P105*Q105</f>
        <v>2313.65</v>
      </c>
    </row>
    <row r="106" spans="1:104" s="1" customFormat="1">
      <c r="A106" s="9" t="s">
        <v>364</v>
      </c>
      <c r="B106" s="9" t="s">
        <v>359</v>
      </c>
      <c r="C106" s="9">
        <v>10</v>
      </c>
      <c r="D106" s="9">
        <v>10</v>
      </c>
      <c r="E106" s="9">
        <f>SUM(D106-C106)</f>
        <v>0</v>
      </c>
      <c r="F106" s="28">
        <v>9.5</v>
      </c>
      <c r="G106" s="9">
        <f>E106*F106</f>
        <v>0</v>
      </c>
      <c r="H106" s="9">
        <v>76124</v>
      </c>
      <c r="I106" s="9">
        <v>76124</v>
      </c>
      <c r="J106" s="9">
        <f t="shared" si="32"/>
        <v>0</v>
      </c>
      <c r="K106" s="9">
        <v>1</v>
      </c>
      <c r="L106" s="9">
        <f t="shared" si="33"/>
        <v>0</v>
      </c>
      <c r="M106" s="10">
        <v>1.03</v>
      </c>
      <c r="N106" s="11">
        <f t="shared" si="34"/>
        <v>0</v>
      </c>
      <c r="O106" s="9">
        <v>50</v>
      </c>
      <c r="P106" s="11">
        <f t="shared" ref="P106:P111" si="36">G106+N106+O106</f>
        <v>50</v>
      </c>
      <c r="Q106" s="9">
        <v>1</v>
      </c>
      <c r="R106" s="28">
        <f t="shared" si="35"/>
        <v>50</v>
      </c>
    </row>
    <row r="107" spans="1:104" s="1" customFormat="1">
      <c r="A107" s="9" t="s">
        <v>236</v>
      </c>
      <c r="B107" s="9" t="s">
        <v>359</v>
      </c>
      <c r="C107" s="9">
        <v>27</v>
      </c>
      <c r="D107" s="9">
        <v>27</v>
      </c>
      <c r="E107" s="9">
        <f>SUM(D107-C107)</f>
        <v>0</v>
      </c>
      <c r="F107" s="28">
        <v>9.5</v>
      </c>
      <c r="G107" s="9">
        <f>E107*F107</f>
        <v>0</v>
      </c>
      <c r="H107" s="9">
        <v>52965</v>
      </c>
      <c r="I107" s="9">
        <v>54488</v>
      </c>
      <c r="J107" s="9">
        <f t="shared" si="32"/>
        <v>1523</v>
      </c>
      <c r="K107" s="9">
        <v>1</v>
      </c>
      <c r="L107" s="9">
        <f t="shared" si="33"/>
        <v>1523</v>
      </c>
      <c r="M107" s="10">
        <v>1.03</v>
      </c>
      <c r="N107" s="11">
        <f t="shared" si="34"/>
        <v>1568.69</v>
      </c>
      <c r="O107" s="9">
        <v>40</v>
      </c>
      <c r="P107" s="11">
        <f t="shared" si="36"/>
        <v>1608.69</v>
      </c>
      <c r="Q107" s="9">
        <v>0.5</v>
      </c>
      <c r="R107" s="28">
        <f t="shared" si="35"/>
        <v>804.34500000000003</v>
      </c>
    </row>
    <row r="108" spans="1:104" s="1" customFormat="1">
      <c r="A108" s="9" t="s">
        <v>365</v>
      </c>
      <c r="B108" s="9" t="s">
        <v>359</v>
      </c>
      <c r="C108" s="9" t="s">
        <v>237</v>
      </c>
      <c r="D108" s="9" t="s">
        <v>237</v>
      </c>
      <c r="E108" s="9"/>
      <c r="F108" s="28"/>
      <c r="G108" s="9"/>
      <c r="H108" s="9">
        <v>8107</v>
      </c>
      <c r="I108" s="9">
        <v>8243</v>
      </c>
      <c r="J108" s="9">
        <f t="shared" si="32"/>
        <v>136</v>
      </c>
      <c r="K108" s="9">
        <v>1</v>
      </c>
      <c r="L108" s="9">
        <f t="shared" si="33"/>
        <v>136</v>
      </c>
      <c r="M108" s="10">
        <v>1.03</v>
      </c>
      <c r="N108" s="11">
        <f t="shared" si="34"/>
        <v>140.08000000000001</v>
      </c>
      <c r="O108" s="9"/>
      <c r="P108" s="11">
        <f t="shared" si="36"/>
        <v>140.08000000000001</v>
      </c>
      <c r="Q108" s="9">
        <v>0.5</v>
      </c>
      <c r="R108" s="28">
        <f t="shared" si="35"/>
        <v>70.040000000000006</v>
      </c>
    </row>
    <row r="109" spans="1:104" s="1" customFormat="1">
      <c r="A109" s="9" t="s">
        <v>365</v>
      </c>
      <c r="B109" s="9" t="s">
        <v>359</v>
      </c>
      <c r="C109" s="9" t="s">
        <v>238</v>
      </c>
      <c r="D109" s="9" t="s">
        <v>238</v>
      </c>
      <c r="E109" s="9"/>
      <c r="F109" s="28"/>
      <c r="G109" s="9"/>
      <c r="H109" s="9">
        <v>4534</v>
      </c>
      <c r="I109" s="9">
        <v>4660</v>
      </c>
      <c r="J109" s="9">
        <f t="shared" si="32"/>
        <v>126</v>
      </c>
      <c r="K109" s="9">
        <v>1</v>
      </c>
      <c r="L109" s="9">
        <f t="shared" si="33"/>
        <v>126</v>
      </c>
      <c r="M109" s="10">
        <v>1.03</v>
      </c>
      <c r="N109" s="11">
        <f t="shared" si="34"/>
        <v>129.78</v>
      </c>
      <c r="O109" s="9"/>
      <c r="P109" s="11">
        <f t="shared" si="36"/>
        <v>129.78</v>
      </c>
      <c r="Q109" s="9">
        <v>0.5</v>
      </c>
      <c r="R109" s="28">
        <f t="shared" si="35"/>
        <v>64.89</v>
      </c>
    </row>
    <row r="110" spans="1:104" s="1" customFormat="1">
      <c r="A110" s="9" t="s">
        <v>366</v>
      </c>
      <c r="B110" s="9" t="s">
        <v>359</v>
      </c>
      <c r="C110" s="9">
        <v>211</v>
      </c>
      <c r="D110" s="9">
        <v>211</v>
      </c>
      <c r="E110" s="9">
        <f>SUM(D110-C110)</f>
        <v>0</v>
      </c>
      <c r="F110" s="28">
        <v>9.5</v>
      </c>
      <c r="G110" s="9">
        <f>E110*F110</f>
        <v>0</v>
      </c>
      <c r="H110" s="9">
        <v>27143</v>
      </c>
      <c r="I110" s="9">
        <v>27995</v>
      </c>
      <c r="J110" s="9">
        <f t="shared" si="32"/>
        <v>852</v>
      </c>
      <c r="K110" s="9">
        <v>1</v>
      </c>
      <c r="L110" s="9">
        <f t="shared" si="33"/>
        <v>852</v>
      </c>
      <c r="M110" s="10">
        <v>1.03</v>
      </c>
      <c r="N110" s="11">
        <f t="shared" si="34"/>
        <v>877.56</v>
      </c>
      <c r="O110" s="9"/>
      <c r="P110" s="11">
        <f t="shared" si="36"/>
        <v>877.56</v>
      </c>
      <c r="Q110" s="9">
        <v>1</v>
      </c>
      <c r="R110" s="28">
        <f t="shared" si="35"/>
        <v>877.56</v>
      </c>
    </row>
    <row r="111" spans="1:104" s="1" customFormat="1">
      <c r="A111" s="9" t="s">
        <v>367</v>
      </c>
      <c r="B111" s="9" t="s">
        <v>359</v>
      </c>
      <c r="C111" s="9">
        <v>38</v>
      </c>
      <c r="D111" s="9">
        <v>38</v>
      </c>
      <c r="E111" s="9">
        <f>SUM(D111-C111)</f>
        <v>0</v>
      </c>
      <c r="F111" s="28">
        <v>9.5</v>
      </c>
      <c r="G111" s="9">
        <f>E111*F111</f>
        <v>0</v>
      </c>
      <c r="H111" s="9">
        <v>37036</v>
      </c>
      <c r="I111" s="9">
        <v>37895</v>
      </c>
      <c r="J111" s="9">
        <f t="shared" si="32"/>
        <v>859</v>
      </c>
      <c r="K111" s="9">
        <v>1</v>
      </c>
      <c r="L111" s="9">
        <f t="shared" si="33"/>
        <v>859</v>
      </c>
      <c r="M111" s="10">
        <v>1.03</v>
      </c>
      <c r="N111" s="11">
        <f t="shared" si="34"/>
        <v>884.77</v>
      </c>
      <c r="O111" s="9">
        <v>40</v>
      </c>
      <c r="P111" s="11">
        <f t="shared" si="36"/>
        <v>924.77</v>
      </c>
      <c r="Q111" s="9">
        <v>1</v>
      </c>
      <c r="R111" s="28">
        <f t="shared" si="35"/>
        <v>924.77</v>
      </c>
    </row>
    <row r="112" spans="1:104" s="1" customFormat="1">
      <c r="A112" s="207" t="s">
        <v>11</v>
      </c>
      <c r="B112" s="207"/>
      <c r="C112" s="207"/>
      <c r="D112" s="207"/>
      <c r="E112" s="207"/>
      <c r="F112" s="233"/>
      <c r="G112" s="207"/>
      <c r="H112" s="207"/>
      <c r="I112" s="207"/>
      <c r="J112" s="207"/>
      <c r="K112" s="207"/>
      <c r="L112" s="207"/>
      <c r="M112" s="221"/>
      <c r="N112" s="222"/>
      <c r="O112" s="207"/>
      <c r="P112" s="222"/>
      <c r="Q112" s="207"/>
      <c r="R112" s="233">
        <f>R111+R110+R109+R108+R107+R106+R105</f>
        <v>5105.2550000000001</v>
      </c>
    </row>
    <row r="113" spans="1:18" s="75" customFormat="1">
      <c r="A113" s="447" t="s">
        <v>358</v>
      </c>
      <c r="B113" s="447" t="s">
        <v>359</v>
      </c>
      <c r="C113" s="139" t="s">
        <v>368</v>
      </c>
      <c r="D113" s="447"/>
      <c r="E113" s="447"/>
      <c r="F113" s="448"/>
      <c r="G113" s="447"/>
      <c r="H113" s="447"/>
      <c r="I113" s="447"/>
      <c r="J113" s="447"/>
      <c r="K113" s="447"/>
      <c r="L113" s="447"/>
      <c r="M113" s="449"/>
      <c r="N113" s="450"/>
      <c r="O113" s="447"/>
      <c r="P113" s="450"/>
      <c r="Q113" s="447"/>
      <c r="R113" s="448">
        <v>55187.6</v>
      </c>
    </row>
    <row r="114" spans="1:18" s="75" customFormat="1">
      <c r="A114" s="313" t="s">
        <v>369</v>
      </c>
      <c r="B114" s="139"/>
      <c r="C114" s="139" t="s">
        <v>103</v>
      </c>
      <c r="D114" s="139"/>
      <c r="E114" s="139"/>
      <c r="F114" s="142"/>
      <c r="G114" s="139"/>
      <c r="H114" s="139"/>
      <c r="I114" s="139"/>
      <c r="J114" s="139"/>
      <c r="K114" s="139"/>
      <c r="L114" s="139"/>
      <c r="M114" s="172"/>
      <c r="N114" s="173"/>
      <c r="O114" s="139"/>
      <c r="P114" s="173"/>
      <c r="Q114" s="139"/>
      <c r="R114" s="142">
        <f>R113-R112</f>
        <v>50082.345000000001</v>
      </c>
    </row>
    <row r="115" spans="1:18" s="75" customFormat="1">
      <c r="A115" s="139"/>
      <c r="B115" s="139"/>
      <c r="C115" s="139"/>
      <c r="D115" s="139"/>
      <c r="E115" s="139"/>
      <c r="F115" s="142"/>
      <c r="G115" s="139"/>
      <c r="H115" s="139"/>
      <c r="I115" s="139"/>
      <c r="J115" s="139"/>
      <c r="K115" s="139"/>
      <c r="L115" s="139"/>
      <c r="M115" s="172"/>
      <c r="N115" s="173"/>
      <c r="O115" s="139"/>
      <c r="P115" s="173"/>
      <c r="Q115" s="139"/>
      <c r="R115" s="142"/>
    </row>
    <row r="116" spans="1:18" s="75" customFormat="1">
      <c r="A116" s="139"/>
      <c r="B116" s="139"/>
      <c r="C116" s="139"/>
      <c r="D116" s="139"/>
      <c r="E116" s="139"/>
      <c r="F116" s="142"/>
      <c r="G116" s="139"/>
      <c r="H116" s="139"/>
      <c r="I116" s="139"/>
      <c r="J116" s="139"/>
      <c r="K116" s="139"/>
      <c r="L116" s="139"/>
      <c r="M116" s="172"/>
      <c r="N116" s="173"/>
      <c r="O116" s="139"/>
      <c r="P116" s="173"/>
      <c r="Q116" s="139"/>
      <c r="R116" s="142"/>
    </row>
    <row r="117" spans="1:18" s="1" customFormat="1">
      <c r="A117" s="9" t="s">
        <v>370</v>
      </c>
      <c r="B117" s="207" t="s">
        <v>359</v>
      </c>
      <c r="C117" s="9"/>
      <c r="D117" s="9"/>
      <c r="E117" s="9"/>
      <c r="F117" s="28"/>
      <c r="G117" s="9"/>
      <c r="H117" s="9">
        <v>41207</v>
      </c>
      <c r="I117" s="9">
        <v>42532</v>
      </c>
      <c r="J117" s="9">
        <f t="shared" ref="J117:J126" si="37">I117-H117</f>
        <v>1325</v>
      </c>
      <c r="K117" s="9">
        <v>1</v>
      </c>
      <c r="L117" s="9">
        <f t="shared" ref="L117:L126" si="38">K117*J117</f>
        <v>1325</v>
      </c>
      <c r="M117" s="9">
        <v>1.03</v>
      </c>
      <c r="N117" s="11">
        <f t="shared" ref="N117:N126" si="39">M117*L117</f>
        <v>1364.75</v>
      </c>
      <c r="O117" s="9">
        <v>40</v>
      </c>
      <c r="P117" s="11">
        <f t="shared" ref="P117:P133" si="40">G117+N117+O117</f>
        <v>1404.75</v>
      </c>
      <c r="Q117" s="9">
        <v>1</v>
      </c>
      <c r="R117" s="28">
        <f t="shared" ref="R117:R127" si="41">P117*Q117</f>
        <v>1404.75</v>
      </c>
    </row>
    <row r="118" spans="1:18" s="1" customFormat="1">
      <c r="A118" s="9" t="s">
        <v>371</v>
      </c>
      <c r="B118" s="207" t="s">
        <v>359</v>
      </c>
      <c r="C118" s="9">
        <v>957</v>
      </c>
      <c r="D118" s="9">
        <v>957</v>
      </c>
      <c r="E118" s="9">
        <f>SUM(D118-C118)</f>
        <v>0</v>
      </c>
      <c r="F118" s="28">
        <v>9.5</v>
      </c>
      <c r="G118" s="9">
        <f>E118*F118</f>
        <v>0</v>
      </c>
      <c r="H118" s="9">
        <v>29730</v>
      </c>
      <c r="I118" s="9">
        <v>30782</v>
      </c>
      <c r="J118" s="9">
        <f t="shared" si="37"/>
        <v>1052</v>
      </c>
      <c r="K118" s="9">
        <v>1</v>
      </c>
      <c r="L118" s="9">
        <f t="shared" si="38"/>
        <v>1052</v>
      </c>
      <c r="M118" s="9">
        <v>1.03</v>
      </c>
      <c r="N118" s="11">
        <f t="shared" si="39"/>
        <v>1083.56</v>
      </c>
      <c r="O118" s="9">
        <v>80</v>
      </c>
      <c r="P118" s="11">
        <f t="shared" si="40"/>
        <v>1163.56</v>
      </c>
      <c r="Q118" s="9">
        <v>1</v>
      </c>
      <c r="R118" s="28">
        <f t="shared" si="41"/>
        <v>1163.56</v>
      </c>
    </row>
    <row r="119" spans="1:18" s="1" customFormat="1">
      <c r="A119" s="9" t="s">
        <v>372</v>
      </c>
      <c r="B119" s="207" t="s">
        <v>359</v>
      </c>
      <c r="C119" s="9"/>
      <c r="D119" s="9"/>
      <c r="E119" s="9"/>
      <c r="F119" s="28"/>
      <c r="G119" s="9"/>
      <c r="H119" s="9">
        <v>573</v>
      </c>
      <c r="I119" s="9">
        <v>573</v>
      </c>
      <c r="J119" s="9">
        <f t="shared" si="37"/>
        <v>0</v>
      </c>
      <c r="K119" s="9">
        <v>1</v>
      </c>
      <c r="L119" s="9">
        <f t="shared" si="38"/>
        <v>0</v>
      </c>
      <c r="M119" s="9">
        <v>1.03</v>
      </c>
      <c r="N119" s="11">
        <f t="shared" si="39"/>
        <v>0</v>
      </c>
      <c r="O119" s="9">
        <v>120</v>
      </c>
      <c r="P119" s="11">
        <f t="shared" si="40"/>
        <v>120</v>
      </c>
      <c r="Q119" s="9">
        <v>1</v>
      </c>
      <c r="R119" s="28">
        <f t="shared" si="41"/>
        <v>120</v>
      </c>
    </row>
    <row r="120" spans="1:18" s="1" customFormat="1">
      <c r="A120" s="9" t="s">
        <v>373</v>
      </c>
      <c r="B120" s="207" t="s">
        <v>359</v>
      </c>
      <c r="C120" s="9">
        <v>413</v>
      </c>
      <c r="D120" s="9">
        <v>413</v>
      </c>
      <c r="E120" s="9">
        <f>SUM(D120-C120)</f>
        <v>0</v>
      </c>
      <c r="F120" s="28">
        <v>9.5</v>
      </c>
      <c r="G120" s="9">
        <f>E120*F120</f>
        <v>0</v>
      </c>
      <c r="H120" s="9">
        <v>35231</v>
      </c>
      <c r="I120" s="9">
        <v>39827</v>
      </c>
      <c r="J120" s="9">
        <f t="shared" si="37"/>
        <v>4596</v>
      </c>
      <c r="K120" s="9">
        <v>1</v>
      </c>
      <c r="L120" s="9">
        <f t="shared" si="38"/>
        <v>4596</v>
      </c>
      <c r="M120" s="9">
        <v>1.03</v>
      </c>
      <c r="N120" s="11">
        <f t="shared" si="39"/>
        <v>4733.88</v>
      </c>
      <c r="O120" s="9">
        <v>120</v>
      </c>
      <c r="P120" s="11">
        <f t="shared" si="40"/>
        <v>4853.88</v>
      </c>
      <c r="Q120" s="9">
        <v>1</v>
      </c>
      <c r="R120" s="28">
        <f t="shared" si="41"/>
        <v>4853.88</v>
      </c>
    </row>
    <row r="121" spans="1:18" s="1" customFormat="1">
      <c r="A121" s="9" t="s">
        <v>374</v>
      </c>
      <c r="B121" s="207" t="s">
        <v>359</v>
      </c>
      <c r="C121" s="9"/>
      <c r="D121" s="9"/>
      <c r="E121" s="9"/>
      <c r="F121" s="28"/>
      <c r="G121" s="9"/>
      <c r="H121" s="9">
        <v>2308</v>
      </c>
      <c r="I121" s="9">
        <v>2319</v>
      </c>
      <c r="J121" s="9">
        <f t="shared" si="37"/>
        <v>11</v>
      </c>
      <c r="K121" s="9">
        <v>1</v>
      </c>
      <c r="L121" s="9">
        <f t="shared" si="38"/>
        <v>11</v>
      </c>
      <c r="M121" s="9">
        <v>1.03</v>
      </c>
      <c r="N121" s="11">
        <f t="shared" si="39"/>
        <v>11.33</v>
      </c>
      <c r="O121" s="9">
        <v>120</v>
      </c>
      <c r="P121" s="11">
        <f t="shared" si="40"/>
        <v>131.33000000000001</v>
      </c>
      <c r="Q121" s="9">
        <v>1</v>
      </c>
      <c r="R121" s="28">
        <f t="shared" si="41"/>
        <v>131.33000000000001</v>
      </c>
    </row>
    <row r="122" spans="1:18" s="1" customFormat="1">
      <c r="A122" s="9" t="s">
        <v>375</v>
      </c>
      <c r="B122" s="207" t="s">
        <v>359</v>
      </c>
      <c r="C122" s="9">
        <v>61</v>
      </c>
      <c r="D122" s="9">
        <v>61</v>
      </c>
      <c r="E122" s="9">
        <f>SUM(D122-C122)</f>
        <v>0</v>
      </c>
      <c r="F122" s="28">
        <v>9.5</v>
      </c>
      <c r="G122" s="9">
        <f>E122*F122</f>
        <v>0</v>
      </c>
      <c r="H122" s="9">
        <v>4313</v>
      </c>
      <c r="I122" s="9">
        <v>4401</v>
      </c>
      <c r="J122" s="9">
        <f t="shared" si="37"/>
        <v>88</v>
      </c>
      <c r="K122" s="9">
        <v>40</v>
      </c>
      <c r="L122" s="9">
        <f t="shared" si="38"/>
        <v>3520</v>
      </c>
      <c r="M122" s="9">
        <v>1.03</v>
      </c>
      <c r="N122" s="11">
        <f t="shared" si="39"/>
        <v>3625.6</v>
      </c>
      <c r="O122" s="9"/>
      <c r="P122" s="11">
        <f t="shared" si="40"/>
        <v>3625.6</v>
      </c>
      <c r="Q122" s="9">
        <v>1</v>
      </c>
      <c r="R122" s="28">
        <f t="shared" si="41"/>
        <v>3625.6</v>
      </c>
    </row>
    <row r="123" spans="1:18" s="1" customFormat="1">
      <c r="A123" s="9" t="s">
        <v>376</v>
      </c>
      <c r="B123" s="207" t="s">
        <v>359</v>
      </c>
      <c r="C123" s="9"/>
      <c r="D123" s="9" t="s">
        <v>377</v>
      </c>
      <c r="E123" s="9"/>
      <c r="F123" s="28">
        <v>9.5</v>
      </c>
      <c r="G123" s="9"/>
      <c r="H123" s="9">
        <v>16168</v>
      </c>
      <c r="I123" s="9">
        <v>17362</v>
      </c>
      <c r="J123" s="9">
        <f t="shared" si="37"/>
        <v>1194</v>
      </c>
      <c r="K123" s="9">
        <v>1</v>
      </c>
      <c r="L123" s="9">
        <f t="shared" si="38"/>
        <v>1194</v>
      </c>
      <c r="M123" s="9">
        <v>1.03</v>
      </c>
      <c r="N123" s="11">
        <f t="shared" si="39"/>
        <v>1229.82</v>
      </c>
      <c r="O123" s="9"/>
      <c r="P123" s="11">
        <f t="shared" si="40"/>
        <v>1229.82</v>
      </c>
      <c r="Q123" s="9">
        <v>1</v>
      </c>
      <c r="R123" s="28">
        <f t="shared" si="41"/>
        <v>1229.82</v>
      </c>
    </row>
    <row r="124" spans="1:18" s="1" customFormat="1">
      <c r="A124" s="9" t="s">
        <v>378</v>
      </c>
      <c r="B124" s="207" t="s">
        <v>359</v>
      </c>
      <c r="C124" s="9">
        <v>254</v>
      </c>
      <c r="D124" s="9">
        <v>256</v>
      </c>
      <c r="E124" s="9">
        <f>SUM(D124-C124)</f>
        <v>2</v>
      </c>
      <c r="F124" s="28">
        <v>9.5</v>
      </c>
      <c r="G124" s="9">
        <f t="shared" ref="G124:G129" si="42">E124*F124</f>
        <v>19</v>
      </c>
      <c r="H124" s="9">
        <v>27896</v>
      </c>
      <c r="I124" s="9">
        <v>27896</v>
      </c>
      <c r="J124" s="9">
        <f t="shared" si="37"/>
        <v>0</v>
      </c>
      <c r="K124" s="9">
        <v>1</v>
      </c>
      <c r="L124" s="9">
        <f t="shared" si="38"/>
        <v>0</v>
      </c>
      <c r="M124" s="9">
        <v>1.03</v>
      </c>
      <c r="N124" s="11">
        <f t="shared" si="39"/>
        <v>0</v>
      </c>
      <c r="O124" s="9">
        <v>120</v>
      </c>
      <c r="P124" s="11">
        <f t="shared" si="40"/>
        <v>139</v>
      </c>
      <c r="Q124" s="9">
        <v>1</v>
      </c>
      <c r="R124" s="28">
        <f t="shared" si="41"/>
        <v>139</v>
      </c>
    </row>
    <row r="125" spans="1:18" s="1" customFormat="1">
      <c r="A125" s="9" t="s">
        <v>379</v>
      </c>
      <c r="B125" s="207" t="s">
        <v>359</v>
      </c>
      <c r="C125" s="9"/>
      <c r="D125" s="9"/>
      <c r="E125" s="9"/>
      <c r="F125" s="28">
        <v>9.5</v>
      </c>
      <c r="G125" s="9">
        <f t="shared" si="42"/>
        <v>0</v>
      </c>
      <c r="H125" s="9">
        <v>1991</v>
      </c>
      <c r="I125" s="9">
        <v>2190</v>
      </c>
      <c r="J125" s="9">
        <f t="shared" si="37"/>
        <v>199</v>
      </c>
      <c r="K125" s="9">
        <v>1</v>
      </c>
      <c r="L125" s="9">
        <f t="shared" si="38"/>
        <v>199</v>
      </c>
      <c r="M125" s="9">
        <v>1.03</v>
      </c>
      <c r="N125" s="11">
        <f t="shared" si="39"/>
        <v>204.97</v>
      </c>
      <c r="O125" s="9"/>
      <c r="P125" s="11">
        <v>0</v>
      </c>
      <c r="Q125" s="9">
        <v>1</v>
      </c>
      <c r="R125" s="28">
        <f t="shared" si="41"/>
        <v>0</v>
      </c>
    </row>
    <row r="126" spans="1:18" s="1" customFormat="1">
      <c r="A126" s="9" t="s">
        <v>380</v>
      </c>
      <c r="B126" s="207" t="s">
        <v>359</v>
      </c>
      <c r="C126" s="9"/>
      <c r="D126" s="9"/>
      <c r="E126" s="9"/>
      <c r="F126" s="28">
        <v>9.5</v>
      </c>
      <c r="G126" s="9">
        <f t="shared" si="42"/>
        <v>0</v>
      </c>
      <c r="H126" s="9">
        <v>9566</v>
      </c>
      <c r="I126" s="9">
        <v>9590</v>
      </c>
      <c r="J126" s="9">
        <f t="shared" si="37"/>
        <v>24</v>
      </c>
      <c r="K126" s="9">
        <v>1</v>
      </c>
      <c r="L126" s="9">
        <f t="shared" si="38"/>
        <v>24</v>
      </c>
      <c r="M126" s="9">
        <v>1.03</v>
      </c>
      <c r="N126" s="11">
        <f t="shared" si="39"/>
        <v>24.72</v>
      </c>
      <c r="O126" s="9">
        <v>40</v>
      </c>
      <c r="P126" s="11">
        <f t="shared" si="40"/>
        <v>64.72</v>
      </c>
      <c r="Q126" s="9">
        <v>1</v>
      </c>
      <c r="R126" s="28">
        <f t="shared" si="41"/>
        <v>64.72</v>
      </c>
    </row>
    <row r="127" spans="1:18" s="1" customFormat="1" ht="16.5" customHeight="1">
      <c r="A127" s="9" t="s">
        <v>381</v>
      </c>
      <c r="B127" s="207" t="s">
        <v>359</v>
      </c>
      <c r="C127" s="9">
        <v>210</v>
      </c>
      <c r="D127" s="9">
        <v>210</v>
      </c>
      <c r="E127" s="9">
        <f>SUM(D127-C127)</f>
        <v>0</v>
      </c>
      <c r="F127" s="28">
        <v>9.5</v>
      </c>
      <c r="G127" s="9">
        <f t="shared" si="42"/>
        <v>0</v>
      </c>
      <c r="H127" s="9"/>
      <c r="I127" s="9"/>
      <c r="J127" s="9"/>
      <c r="K127" s="9"/>
      <c r="L127" s="9"/>
      <c r="M127" s="9">
        <v>1.03</v>
      </c>
      <c r="N127" s="11"/>
      <c r="O127" s="9">
        <v>40</v>
      </c>
      <c r="P127" s="11">
        <f t="shared" si="40"/>
        <v>40</v>
      </c>
      <c r="Q127" s="9">
        <v>1</v>
      </c>
      <c r="R127" s="28">
        <f t="shared" si="41"/>
        <v>40</v>
      </c>
    </row>
    <row r="128" spans="1:18" s="1" customFormat="1" ht="18.75" customHeight="1">
      <c r="A128" s="9" t="s">
        <v>382</v>
      </c>
      <c r="B128" s="207" t="s">
        <v>359</v>
      </c>
      <c r="C128" s="9">
        <v>217</v>
      </c>
      <c r="D128" s="9">
        <v>217</v>
      </c>
      <c r="E128" s="9">
        <f>SUM(D128-C128)</f>
        <v>0</v>
      </c>
      <c r="F128" s="28">
        <v>9.5</v>
      </c>
      <c r="G128" s="9">
        <f t="shared" si="42"/>
        <v>0</v>
      </c>
      <c r="H128" s="9"/>
      <c r="I128" s="9"/>
      <c r="J128" s="9"/>
      <c r="K128" s="9"/>
      <c r="L128" s="9"/>
      <c r="M128" s="9">
        <v>1.03</v>
      </c>
      <c r="N128" s="11"/>
      <c r="O128" s="9"/>
      <c r="P128" s="11">
        <f t="shared" si="40"/>
        <v>0</v>
      </c>
      <c r="Q128" s="9">
        <v>1</v>
      </c>
      <c r="R128" s="28">
        <f>P128</f>
        <v>0</v>
      </c>
    </row>
    <row r="129" spans="1:104" s="1" customFormat="1" ht="12.75" customHeight="1">
      <c r="A129" s="9" t="s">
        <v>383</v>
      </c>
      <c r="B129" s="207" t="s">
        <v>359</v>
      </c>
      <c r="C129" s="9">
        <v>191</v>
      </c>
      <c r="D129" s="9">
        <v>191</v>
      </c>
      <c r="E129" s="9">
        <f>SUM(D129-C129)</f>
        <v>0</v>
      </c>
      <c r="F129" s="28">
        <v>9.5</v>
      </c>
      <c r="G129" s="9">
        <f t="shared" si="42"/>
        <v>0</v>
      </c>
      <c r="H129" s="9">
        <v>34075</v>
      </c>
      <c r="I129" s="9">
        <v>34085</v>
      </c>
      <c r="J129" s="9">
        <f>I129-H129</f>
        <v>10</v>
      </c>
      <c r="K129" s="9">
        <v>1</v>
      </c>
      <c r="L129" s="9">
        <f>K129*J129</f>
        <v>10</v>
      </c>
      <c r="M129" s="9">
        <v>1.03</v>
      </c>
      <c r="N129" s="11">
        <f>M129*L129</f>
        <v>10.3</v>
      </c>
      <c r="O129" s="9">
        <v>120</v>
      </c>
      <c r="P129" s="11">
        <f t="shared" si="40"/>
        <v>130.30000000000001</v>
      </c>
      <c r="Q129" s="9">
        <v>1</v>
      </c>
      <c r="R129" s="28">
        <f>P129*Q129</f>
        <v>130.30000000000001</v>
      </c>
    </row>
    <row r="130" spans="1:104" s="1" customFormat="1" ht="21" customHeight="1">
      <c r="A130" s="9" t="s">
        <v>384</v>
      </c>
      <c r="B130" s="207" t="s">
        <v>359</v>
      </c>
      <c r="C130" s="9"/>
      <c r="D130" s="9"/>
      <c r="E130" s="9"/>
      <c r="F130" s="28">
        <v>9.5</v>
      </c>
      <c r="G130" s="9"/>
      <c r="H130" s="9">
        <v>45181</v>
      </c>
      <c r="I130" s="9">
        <v>46205</v>
      </c>
      <c r="J130" s="9">
        <f>I130-H130</f>
        <v>1024</v>
      </c>
      <c r="K130" s="9">
        <v>1</v>
      </c>
      <c r="L130" s="9">
        <f>K130*J130</f>
        <v>1024</v>
      </c>
      <c r="M130" s="9">
        <v>1.03</v>
      </c>
      <c r="N130" s="11">
        <f>M130*L130</f>
        <v>1054.72</v>
      </c>
      <c r="O130" s="9">
        <v>80</v>
      </c>
      <c r="P130" s="11">
        <f t="shared" si="40"/>
        <v>1134.72</v>
      </c>
      <c r="Q130" s="9">
        <v>1</v>
      </c>
      <c r="R130" s="28">
        <f>P130*Q130</f>
        <v>1134.72</v>
      </c>
    </row>
    <row r="131" spans="1:104" s="1" customFormat="1" ht="14.25" customHeight="1">
      <c r="A131" s="9" t="s">
        <v>385</v>
      </c>
      <c r="B131" s="207" t="s">
        <v>359</v>
      </c>
      <c r="C131" s="9">
        <v>267</v>
      </c>
      <c r="D131" s="9">
        <v>267</v>
      </c>
      <c r="E131" s="9">
        <f>SUM(D131-C131)</f>
        <v>0</v>
      </c>
      <c r="F131" s="28">
        <v>9.5</v>
      </c>
      <c r="G131" s="9">
        <f>E131*F131</f>
        <v>0</v>
      </c>
      <c r="H131" s="9">
        <v>6779</v>
      </c>
      <c r="I131" s="9">
        <v>6779</v>
      </c>
      <c r="J131" s="9">
        <f>I131-H131</f>
        <v>0</v>
      </c>
      <c r="K131" s="9">
        <v>1</v>
      </c>
      <c r="L131" s="9">
        <f>K131*J131</f>
        <v>0</v>
      </c>
      <c r="M131" s="9">
        <v>1.03</v>
      </c>
      <c r="N131" s="11">
        <f>M131*L131</f>
        <v>0</v>
      </c>
      <c r="O131" s="9">
        <v>80</v>
      </c>
      <c r="P131" s="11">
        <f t="shared" si="40"/>
        <v>80</v>
      </c>
      <c r="Q131" s="9">
        <v>1</v>
      </c>
      <c r="R131" s="28">
        <f>P131*Q131</f>
        <v>80</v>
      </c>
    </row>
    <row r="132" spans="1:104" s="1" customFormat="1" ht="18.75" customHeight="1">
      <c r="A132" s="9" t="s">
        <v>386</v>
      </c>
      <c r="B132" s="207" t="s">
        <v>359</v>
      </c>
      <c r="C132" s="9"/>
      <c r="D132" s="9"/>
      <c r="E132" s="9"/>
      <c r="F132" s="28">
        <v>9.5</v>
      </c>
      <c r="G132" s="9"/>
      <c r="H132" s="9">
        <v>14137</v>
      </c>
      <c r="I132" s="9">
        <v>14137</v>
      </c>
      <c r="J132" s="9">
        <f>I132-H132</f>
        <v>0</v>
      </c>
      <c r="K132" s="9">
        <v>1</v>
      </c>
      <c r="L132" s="9">
        <f>K132*J132</f>
        <v>0</v>
      </c>
      <c r="M132" s="9">
        <v>1.03</v>
      </c>
      <c r="N132" s="11">
        <f>M132*L132</f>
        <v>0</v>
      </c>
      <c r="O132" s="9">
        <v>120</v>
      </c>
      <c r="P132" s="11">
        <f t="shared" si="40"/>
        <v>120</v>
      </c>
      <c r="Q132" s="9">
        <v>1</v>
      </c>
      <c r="R132" s="28">
        <f>P132*Q132</f>
        <v>120</v>
      </c>
    </row>
    <row r="133" spans="1:104" s="1" customFormat="1">
      <c r="A133" s="9" t="s">
        <v>387</v>
      </c>
      <c r="B133" s="207" t="s">
        <v>359</v>
      </c>
      <c r="C133" s="9"/>
      <c r="D133" s="9"/>
      <c r="E133" s="9"/>
      <c r="F133" s="28">
        <v>9.5</v>
      </c>
      <c r="G133" s="9"/>
      <c r="H133" s="9">
        <v>14019</v>
      </c>
      <c r="I133" s="9">
        <v>14019</v>
      </c>
      <c r="J133" s="9">
        <f>I133-H133</f>
        <v>0</v>
      </c>
      <c r="K133" s="9">
        <v>1</v>
      </c>
      <c r="L133" s="9">
        <f>K133*J133</f>
        <v>0</v>
      </c>
      <c r="M133" s="9">
        <v>1.03</v>
      </c>
      <c r="N133" s="11">
        <f>M133*L133</f>
        <v>0</v>
      </c>
      <c r="O133" s="9"/>
      <c r="P133" s="11">
        <f t="shared" si="40"/>
        <v>0</v>
      </c>
      <c r="Q133" s="9">
        <v>1</v>
      </c>
      <c r="R133" s="28">
        <f>P133*Q133</f>
        <v>0</v>
      </c>
    </row>
    <row r="134" spans="1:104" s="1" customFormat="1">
      <c r="A134" s="9" t="s">
        <v>11</v>
      </c>
      <c r="B134" s="9" t="s">
        <v>359</v>
      </c>
      <c r="C134" s="9"/>
      <c r="D134" s="9"/>
      <c r="E134" s="9">
        <f>SUM(E106:E133)</f>
        <v>2</v>
      </c>
      <c r="F134" s="28">
        <v>9.5</v>
      </c>
      <c r="G134" s="9">
        <f>E134*F134</f>
        <v>19</v>
      </c>
      <c r="H134" s="9"/>
      <c r="I134" s="9"/>
      <c r="J134" s="9"/>
      <c r="K134" s="9"/>
      <c r="L134" s="9">
        <f>L117+L118+L119+L120+L121+L122+L123+L124+L125+L126+L127+L128+L129+L130+L131+L132+L133</f>
        <v>12955</v>
      </c>
      <c r="M134" s="10">
        <v>1.03</v>
      </c>
      <c r="N134" s="11"/>
      <c r="O134" s="9">
        <f>O117+O118+O119+O120+O121+O122+O123+O124+O125+O126+O127+O128+O129+O130+O131+O132+O133</f>
        <v>1080</v>
      </c>
      <c r="P134" s="11"/>
      <c r="Q134" s="9">
        <v>1</v>
      </c>
      <c r="R134" s="28" t="e">
        <f>#REF!+G134</f>
        <v>#REF!</v>
      </c>
    </row>
    <row r="135" spans="1:104">
      <c r="A135" s="3"/>
      <c r="B135" s="3"/>
      <c r="C135" s="3"/>
      <c r="D135" s="3"/>
      <c r="E135" s="3"/>
      <c r="F135" s="104"/>
      <c r="G135" s="3"/>
      <c r="H135" s="3"/>
      <c r="I135" s="3"/>
      <c r="J135" s="3"/>
      <c r="K135" s="3"/>
      <c r="L135" s="189"/>
      <c r="M135" s="4"/>
      <c r="N135" s="5"/>
      <c r="O135" s="3"/>
      <c r="P135" s="454"/>
      <c r="Q135" s="3"/>
      <c r="R135" s="104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5"/>
      <c r="BY135" s="15"/>
      <c r="BZ135" s="15"/>
      <c r="CA135" s="15"/>
      <c r="CB135" s="15"/>
      <c r="CC135" s="15"/>
      <c r="CD135" s="15"/>
      <c r="CE135" s="15"/>
      <c r="CF135" s="15"/>
      <c r="CG135" s="15"/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5"/>
      <c r="CS135" s="15"/>
      <c r="CT135" s="15"/>
      <c r="CU135" s="15"/>
      <c r="CV135" s="15"/>
      <c r="CW135" s="15"/>
      <c r="CX135" s="15"/>
      <c r="CY135" s="15"/>
      <c r="CZ135" s="15"/>
    </row>
    <row r="136" spans="1:104">
      <c r="A136" s="3"/>
      <c r="B136" s="3"/>
      <c r="C136" s="3"/>
      <c r="D136" s="3"/>
      <c r="E136" s="3"/>
      <c r="F136" s="104"/>
      <c r="G136" s="3"/>
      <c r="H136" s="3"/>
      <c r="I136" s="3"/>
      <c r="J136" s="3"/>
      <c r="K136" s="3"/>
      <c r="L136" s="189"/>
      <c r="M136" s="4"/>
      <c r="N136" s="5"/>
      <c r="O136" s="3"/>
      <c r="P136" s="454"/>
      <c r="Q136" s="3"/>
      <c r="R136" s="104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5"/>
      <c r="BY136" s="15"/>
      <c r="BZ136" s="15"/>
      <c r="CA136" s="15"/>
      <c r="CB136" s="15"/>
      <c r="CC136" s="15"/>
      <c r="CD136" s="15"/>
      <c r="CE136" s="15"/>
      <c r="CF136" s="15"/>
      <c r="CG136" s="15"/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5"/>
      <c r="CS136" s="15"/>
      <c r="CT136" s="15"/>
      <c r="CU136" s="15"/>
      <c r="CV136" s="15"/>
      <c r="CW136" s="15"/>
      <c r="CX136" s="15"/>
      <c r="CY136" s="15"/>
      <c r="CZ136" s="15"/>
    </row>
    <row r="137" spans="1:104">
      <c r="A137" s="3"/>
      <c r="B137" s="3"/>
      <c r="C137" s="3"/>
      <c r="D137" s="3"/>
      <c r="E137" s="3"/>
      <c r="F137" s="104"/>
      <c r="G137" s="3"/>
      <c r="H137" s="3"/>
      <c r="I137" s="3"/>
      <c r="J137" s="3"/>
      <c r="K137" s="3"/>
      <c r="L137" s="189"/>
      <c r="M137" s="4"/>
      <c r="N137" s="5"/>
      <c r="O137" s="3"/>
      <c r="P137" s="454"/>
      <c r="Q137" s="3"/>
      <c r="R137" s="104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5"/>
      <c r="BY137" s="15"/>
      <c r="BZ137" s="15"/>
      <c r="CA137" s="15"/>
      <c r="CB137" s="15"/>
      <c r="CC137" s="15"/>
      <c r="CD137" s="15"/>
      <c r="CE137" s="15"/>
      <c r="CF137" s="15"/>
      <c r="CG137" s="15"/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5"/>
      <c r="CS137" s="15"/>
      <c r="CT137" s="15"/>
      <c r="CU137" s="15"/>
      <c r="CV137" s="15"/>
      <c r="CW137" s="15"/>
      <c r="CX137" s="15"/>
      <c r="CY137" s="15"/>
      <c r="CZ137" s="15"/>
    </row>
    <row r="138" spans="1:104">
      <c r="A138" s="3" t="s">
        <v>12</v>
      </c>
      <c r="B138" s="3" t="s">
        <v>47</v>
      </c>
      <c r="C138" s="3" t="s">
        <v>13</v>
      </c>
      <c r="D138" s="3" t="s">
        <v>14</v>
      </c>
      <c r="E138" s="3" t="s">
        <v>15</v>
      </c>
      <c r="F138" s="104" t="s">
        <v>16</v>
      </c>
      <c r="G138" s="3" t="s">
        <v>17</v>
      </c>
      <c r="H138" s="3" t="s">
        <v>18</v>
      </c>
      <c r="I138" s="3" t="s">
        <v>19</v>
      </c>
      <c r="J138" s="3" t="s">
        <v>20</v>
      </c>
      <c r="K138" s="3" t="s">
        <v>21</v>
      </c>
      <c r="L138" s="3" t="s">
        <v>15</v>
      </c>
      <c r="M138" s="4"/>
      <c r="N138" s="5" t="s">
        <v>22</v>
      </c>
      <c r="O138" s="3" t="s">
        <v>23</v>
      </c>
      <c r="P138" s="5" t="s">
        <v>11</v>
      </c>
      <c r="Q138" s="3" t="s">
        <v>24</v>
      </c>
      <c r="R138" s="104" t="s">
        <v>25</v>
      </c>
      <c r="S138" s="283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5"/>
      <c r="BY138" s="15"/>
      <c r="BZ138" s="15"/>
      <c r="CA138" s="15"/>
      <c r="CB138" s="15"/>
      <c r="CC138" s="15"/>
      <c r="CD138" s="15"/>
      <c r="CE138" s="15"/>
      <c r="CF138" s="15"/>
      <c r="CG138" s="15"/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5"/>
      <c r="CS138" s="15"/>
      <c r="CT138" s="15"/>
      <c r="CU138" s="15"/>
      <c r="CV138" s="15"/>
      <c r="CW138" s="15"/>
      <c r="CX138" s="15"/>
      <c r="CY138" s="15"/>
      <c r="CZ138" s="15"/>
    </row>
    <row r="139" spans="1:104" s="1" customFormat="1">
      <c r="A139" s="9" t="s">
        <v>388</v>
      </c>
      <c r="B139" s="9" t="s">
        <v>389</v>
      </c>
      <c r="C139" s="9"/>
      <c r="D139" s="9"/>
      <c r="E139" s="9"/>
      <c r="F139" s="28"/>
      <c r="G139" s="9"/>
      <c r="H139" s="9">
        <v>1388</v>
      </c>
      <c r="I139" s="9">
        <v>1388</v>
      </c>
      <c r="J139" s="9">
        <f>I139-H139</f>
        <v>0</v>
      </c>
      <c r="K139" s="9">
        <v>1</v>
      </c>
      <c r="L139" s="9">
        <f>K139*J139</f>
        <v>0</v>
      </c>
      <c r="M139" s="10">
        <v>1.03</v>
      </c>
      <c r="N139" s="11">
        <f>M139*L139</f>
        <v>0</v>
      </c>
      <c r="O139" s="9">
        <v>30</v>
      </c>
      <c r="P139" s="11">
        <f>G139+N139+O139</f>
        <v>30</v>
      </c>
      <c r="Q139" s="9">
        <v>1</v>
      </c>
      <c r="R139" s="28">
        <f>P139*Q139</f>
        <v>30</v>
      </c>
    </row>
    <row r="140" spans="1:104" s="1" customFormat="1">
      <c r="A140" s="9" t="s">
        <v>390</v>
      </c>
      <c r="B140" s="9" t="s">
        <v>389</v>
      </c>
      <c r="C140" s="9">
        <v>25</v>
      </c>
      <c r="D140" s="9">
        <v>27</v>
      </c>
      <c r="E140" s="9">
        <f>SUM(D140-C140)</f>
        <v>2</v>
      </c>
      <c r="F140" s="28">
        <v>9.5</v>
      </c>
      <c r="G140" s="9">
        <f>E140*F140</f>
        <v>19</v>
      </c>
      <c r="H140" s="9">
        <v>43151</v>
      </c>
      <c r="I140" s="9">
        <v>43858</v>
      </c>
      <c r="J140" s="9">
        <f>I140-H140</f>
        <v>707</v>
      </c>
      <c r="K140" s="9">
        <v>1</v>
      </c>
      <c r="L140" s="9">
        <f>K140*J140</f>
        <v>707</v>
      </c>
      <c r="M140" s="10">
        <v>1.03</v>
      </c>
      <c r="N140" s="11">
        <f>M140*L140</f>
        <v>728.21</v>
      </c>
      <c r="O140" s="9">
        <v>40</v>
      </c>
      <c r="P140" s="11">
        <f>G140+N140+O140</f>
        <v>787.21</v>
      </c>
      <c r="Q140" s="9">
        <v>1</v>
      </c>
      <c r="R140" s="28">
        <f>P140*Q140</f>
        <v>787.21</v>
      </c>
    </row>
    <row r="141" spans="1:104" s="1" customFormat="1">
      <c r="A141" s="9" t="s">
        <v>391</v>
      </c>
      <c r="B141" s="9" t="s">
        <v>389</v>
      </c>
      <c r="C141" s="9">
        <v>31</v>
      </c>
      <c r="D141" s="9">
        <v>31</v>
      </c>
      <c r="E141" s="9">
        <f>SUM(D141-C141)</f>
        <v>0</v>
      </c>
      <c r="F141" s="28">
        <v>9.5</v>
      </c>
      <c r="G141" s="9">
        <f>E141*F141</f>
        <v>0</v>
      </c>
      <c r="H141" s="9">
        <v>26586</v>
      </c>
      <c r="I141" s="9">
        <v>26947</v>
      </c>
      <c r="J141" s="9">
        <f>I141-H141</f>
        <v>361</v>
      </c>
      <c r="K141" s="9">
        <v>1</v>
      </c>
      <c r="L141" s="9">
        <f>K141*J141</f>
        <v>361</v>
      </c>
      <c r="M141" s="10">
        <v>1.03</v>
      </c>
      <c r="N141" s="11">
        <f>M141*L141</f>
        <v>371.83</v>
      </c>
      <c r="O141" s="9">
        <v>60</v>
      </c>
      <c r="P141" s="11">
        <f>G141+N141+O141</f>
        <v>431.83</v>
      </c>
      <c r="Q141" s="9">
        <v>1</v>
      </c>
      <c r="R141" s="28">
        <f>P141*Q141</f>
        <v>431.83</v>
      </c>
    </row>
    <row r="142" spans="1:104" s="1" customFormat="1">
      <c r="A142" s="9" t="s">
        <v>11</v>
      </c>
      <c r="B142" s="9" t="s">
        <v>389</v>
      </c>
      <c r="C142" s="9"/>
      <c r="D142" s="9"/>
      <c r="E142" s="9">
        <f>SUM(E140:E141)</f>
        <v>2</v>
      </c>
      <c r="F142" s="28">
        <v>9.5</v>
      </c>
      <c r="G142" s="9">
        <f>F142*E142</f>
        <v>19</v>
      </c>
      <c r="H142" s="9"/>
      <c r="I142" s="9"/>
      <c r="J142" s="9"/>
      <c r="K142" s="9"/>
      <c r="L142" s="9">
        <f>SUM(L139:L141)</f>
        <v>1068</v>
      </c>
      <c r="M142" s="10">
        <v>1.03</v>
      </c>
      <c r="N142" s="11">
        <f>L142*M142</f>
        <v>1100.04</v>
      </c>
      <c r="O142" s="9">
        <f>SUM(O139:O141)</f>
        <v>130</v>
      </c>
      <c r="P142" s="11">
        <f>O142+N142+G142</f>
        <v>1249.04</v>
      </c>
      <c r="Q142" s="9">
        <v>1</v>
      </c>
      <c r="R142" s="28">
        <f>G142+N142+O142</f>
        <v>1249.04</v>
      </c>
    </row>
    <row r="143" spans="1:104" s="75" customFormat="1">
      <c r="A143" s="139" t="s">
        <v>358</v>
      </c>
      <c r="B143" s="139" t="s">
        <v>346</v>
      </c>
      <c r="C143" s="139"/>
      <c r="D143" s="139"/>
      <c r="E143" s="139"/>
      <c r="F143" s="142"/>
      <c r="G143" s="139"/>
      <c r="H143" s="139"/>
      <c r="I143" s="139"/>
      <c r="J143" s="139"/>
      <c r="K143" s="139"/>
      <c r="L143" s="139"/>
      <c r="M143" s="172"/>
      <c r="N143" s="173"/>
      <c r="O143" s="139"/>
      <c r="P143" s="173"/>
      <c r="Q143" s="139"/>
      <c r="R143" s="457">
        <v>79715.360000000001</v>
      </c>
    </row>
    <row r="144" spans="1:104" s="75" customFormat="1">
      <c r="A144" s="313" t="s">
        <v>347</v>
      </c>
      <c r="B144" s="139" t="s">
        <v>103</v>
      </c>
      <c r="C144" s="139"/>
      <c r="D144" s="139"/>
      <c r="E144" s="139"/>
      <c r="F144" s="142"/>
      <c r="G144" s="139"/>
      <c r="H144" s="139"/>
      <c r="I144" s="139"/>
      <c r="J144" s="139"/>
      <c r="K144" s="139"/>
      <c r="L144" s="139"/>
      <c r="M144" s="172"/>
      <c r="N144" s="173"/>
      <c r="O144" s="139"/>
      <c r="P144" s="173"/>
      <c r="Q144" s="139"/>
      <c r="R144" s="142">
        <f>R143-R142</f>
        <v>78466.320000000007</v>
      </c>
    </row>
    <row r="145" spans="1:104">
      <c r="A145" s="3" t="s">
        <v>392</v>
      </c>
      <c r="B145" s="3"/>
      <c r="C145" s="3"/>
      <c r="D145" s="3"/>
      <c r="E145" s="3"/>
      <c r="F145" s="104"/>
      <c r="G145" s="3"/>
      <c r="H145" s="3"/>
      <c r="I145" s="3"/>
      <c r="J145" s="3"/>
      <c r="K145" s="3"/>
      <c r="L145" s="3"/>
      <c r="M145" s="4"/>
      <c r="N145" s="5"/>
      <c r="O145" s="3"/>
      <c r="P145" s="5"/>
      <c r="Q145" s="3"/>
      <c r="R145" s="104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5"/>
      <c r="BN145" s="15"/>
      <c r="BO145" s="15"/>
      <c r="BP145" s="15"/>
      <c r="BQ145" s="15"/>
      <c r="BR145" s="15"/>
      <c r="BS145" s="15"/>
      <c r="BT145" s="15"/>
      <c r="BU145" s="15"/>
      <c r="BV145" s="15"/>
      <c r="BW145" s="15"/>
      <c r="BX145" s="15"/>
      <c r="BY145" s="15"/>
      <c r="BZ145" s="15"/>
      <c r="CA145" s="15"/>
      <c r="CB145" s="15"/>
      <c r="CC145" s="15"/>
      <c r="CD145" s="15"/>
      <c r="CE145" s="15"/>
      <c r="CF145" s="15"/>
      <c r="CG145" s="15"/>
      <c r="CH145" s="15"/>
      <c r="CI145" s="15"/>
      <c r="CJ145" s="15"/>
      <c r="CK145" s="15"/>
      <c r="CL145" s="15"/>
      <c r="CM145" s="15"/>
      <c r="CN145" s="15"/>
      <c r="CO145" s="15"/>
      <c r="CP145" s="15"/>
      <c r="CQ145" s="15"/>
      <c r="CR145" s="15"/>
      <c r="CS145" s="15"/>
      <c r="CT145" s="15"/>
      <c r="CU145" s="15"/>
      <c r="CV145" s="15"/>
      <c r="CW145" s="15"/>
      <c r="CX145" s="15"/>
      <c r="CY145" s="15"/>
    </row>
    <row r="146" spans="1:104" s="83" customFormat="1">
      <c r="A146" s="3"/>
      <c r="B146" s="3"/>
      <c r="C146" s="3"/>
      <c r="D146" s="3"/>
      <c r="E146" s="3"/>
      <c r="F146" s="104"/>
      <c r="G146" s="3"/>
      <c r="H146" s="3"/>
      <c r="I146" s="3"/>
      <c r="J146" s="3"/>
      <c r="K146" s="3"/>
      <c r="L146" s="3"/>
      <c r="M146" s="4"/>
      <c r="N146" s="5"/>
      <c r="O146" s="3"/>
      <c r="P146" s="5"/>
      <c r="Q146" s="3"/>
      <c r="R146" s="104"/>
      <c r="S146" s="283"/>
      <c r="T146" s="283"/>
      <c r="U146" s="283"/>
      <c r="V146" s="283"/>
      <c r="W146" s="283"/>
      <c r="X146" s="283"/>
      <c r="Y146" s="283"/>
      <c r="Z146" s="283"/>
      <c r="AA146" s="283"/>
      <c r="AB146" s="283"/>
      <c r="AC146" s="283"/>
      <c r="AD146" s="283"/>
      <c r="AE146" s="283"/>
      <c r="AF146" s="283"/>
      <c r="AG146" s="283"/>
      <c r="AH146" s="283"/>
      <c r="AI146" s="283"/>
      <c r="AJ146" s="283"/>
      <c r="AK146" s="283"/>
      <c r="AL146" s="283"/>
      <c r="AM146" s="283"/>
      <c r="AN146" s="283"/>
      <c r="AO146" s="283"/>
      <c r="AP146" s="283"/>
      <c r="AQ146" s="283"/>
      <c r="AR146" s="283"/>
      <c r="AS146" s="283"/>
      <c r="AT146" s="283"/>
      <c r="AU146" s="283"/>
      <c r="AV146" s="283"/>
      <c r="AW146" s="283"/>
      <c r="AX146" s="283"/>
      <c r="AY146" s="283"/>
      <c r="AZ146" s="283"/>
      <c r="BA146" s="283"/>
      <c r="BB146" s="283"/>
      <c r="BC146" s="283"/>
      <c r="BD146" s="283"/>
      <c r="BE146" s="283"/>
      <c r="BF146" s="283"/>
      <c r="BG146" s="283"/>
      <c r="BH146" s="283"/>
      <c r="BI146" s="283"/>
      <c r="BJ146" s="283"/>
      <c r="BK146" s="283"/>
      <c r="BL146" s="283"/>
      <c r="BM146" s="283"/>
      <c r="BN146" s="283"/>
      <c r="BO146" s="283"/>
      <c r="BP146" s="283"/>
      <c r="BQ146" s="283"/>
      <c r="BR146" s="283"/>
      <c r="BS146" s="283"/>
      <c r="BT146" s="283"/>
      <c r="BU146" s="283"/>
      <c r="BV146" s="283"/>
      <c r="BW146" s="283"/>
      <c r="BX146" s="283"/>
      <c r="BY146" s="283"/>
      <c r="BZ146" s="283"/>
      <c r="CA146" s="283"/>
      <c r="CB146" s="283"/>
      <c r="CC146" s="283"/>
      <c r="CD146" s="283"/>
      <c r="CE146" s="283"/>
      <c r="CF146" s="283"/>
      <c r="CG146" s="283"/>
      <c r="CH146" s="283"/>
      <c r="CI146" s="283"/>
      <c r="CJ146" s="283"/>
      <c r="CK146" s="283"/>
      <c r="CL146" s="283"/>
      <c r="CM146" s="283"/>
      <c r="CN146" s="283"/>
      <c r="CO146" s="283"/>
      <c r="CP146" s="283"/>
      <c r="CQ146" s="283"/>
      <c r="CR146" s="283"/>
      <c r="CS146" s="283"/>
      <c r="CT146" s="283"/>
      <c r="CU146" s="283"/>
      <c r="CV146" s="283"/>
      <c r="CW146" s="283"/>
      <c r="CX146" s="283"/>
      <c r="CY146" s="283"/>
    </row>
    <row r="147" spans="1:104" s="66" customFormat="1">
      <c r="A147" s="451" t="s">
        <v>393</v>
      </c>
      <c r="B147" s="36"/>
      <c r="C147" s="36"/>
      <c r="D147" s="36"/>
      <c r="E147" s="36"/>
      <c r="F147" s="387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283"/>
      <c r="T147" s="283"/>
      <c r="U147" s="283"/>
      <c r="V147" s="283"/>
      <c r="W147" s="283"/>
      <c r="X147" s="283"/>
      <c r="Y147" s="283"/>
      <c r="Z147" s="283"/>
      <c r="AA147" s="283"/>
      <c r="AB147" s="283"/>
      <c r="AC147" s="283"/>
      <c r="AD147" s="283"/>
      <c r="AE147" s="283"/>
      <c r="AF147" s="283"/>
      <c r="AG147" s="283"/>
      <c r="AH147" s="283"/>
      <c r="AI147" s="283"/>
      <c r="AJ147" s="283"/>
      <c r="AK147" s="283"/>
      <c r="AL147" s="283"/>
      <c r="AM147" s="283"/>
      <c r="AN147" s="283"/>
      <c r="AO147" s="283"/>
      <c r="AP147" s="283"/>
      <c r="AQ147" s="283"/>
      <c r="AR147" s="283"/>
      <c r="AS147" s="283"/>
      <c r="AT147" s="283"/>
      <c r="AU147" s="283"/>
      <c r="AV147" s="283"/>
      <c r="AW147" s="283"/>
      <c r="AX147" s="283"/>
      <c r="AY147" s="283"/>
      <c r="AZ147" s="283"/>
      <c r="BA147" s="283"/>
      <c r="BB147" s="283"/>
      <c r="BC147" s="283"/>
      <c r="BD147" s="283"/>
      <c r="BE147" s="283"/>
      <c r="BF147" s="283"/>
      <c r="BG147" s="283"/>
      <c r="BH147" s="283"/>
      <c r="BI147" s="283"/>
      <c r="BJ147" s="283"/>
      <c r="BK147" s="283"/>
      <c r="BL147" s="283"/>
      <c r="BM147" s="283"/>
      <c r="BN147" s="283"/>
      <c r="BO147" s="283"/>
      <c r="BP147" s="283"/>
      <c r="BQ147" s="283"/>
      <c r="BR147" s="283"/>
      <c r="BS147" s="283"/>
      <c r="BT147" s="283"/>
      <c r="BU147" s="283"/>
      <c r="BV147" s="283"/>
      <c r="BW147" s="283"/>
      <c r="BX147" s="283"/>
      <c r="BY147" s="283"/>
      <c r="BZ147" s="283"/>
      <c r="CA147" s="283"/>
      <c r="CB147" s="283"/>
      <c r="CC147" s="283"/>
      <c r="CD147" s="283"/>
      <c r="CE147" s="283"/>
      <c r="CF147" s="283"/>
      <c r="CG147" s="283"/>
      <c r="CH147" s="283"/>
      <c r="CI147" s="283"/>
      <c r="CJ147" s="283"/>
      <c r="CK147" s="283"/>
      <c r="CL147" s="283"/>
      <c r="CM147" s="283"/>
      <c r="CN147" s="283"/>
      <c r="CO147" s="283"/>
      <c r="CP147" s="283"/>
      <c r="CQ147" s="283"/>
      <c r="CR147" s="283"/>
      <c r="CS147" s="283"/>
      <c r="CT147" s="283"/>
      <c r="CU147" s="283"/>
      <c r="CV147" s="283"/>
      <c r="CW147" s="283"/>
      <c r="CX147" s="283"/>
      <c r="CY147" s="283"/>
    </row>
    <row r="148" spans="1:104" s="1" customFormat="1">
      <c r="A148" s="9" t="s">
        <v>394</v>
      </c>
      <c r="B148" s="9" t="s">
        <v>395</v>
      </c>
      <c r="C148" s="9">
        <v>42</v>
      </c>
      <c r="D148" s="9">
        <v>42</v>
      </c>
      <c r="E148" s="9">
        <f>SUM(D148-C148)</f>
        <v>0</v>
      </c>
      <c r="F148" s="28">
        <v>9.5</v>
      </c>
      <c r="G148" s="9">
        <f>E148*F148</f>
        <v>0</v>
      </c>
      <c r="H148" s="9">
        <v>1549</v>
      </c>
      <c r="I148" s="9">
        <v>1801</v>
      </c>
      <c r="J148" s="9">
        <f>I148-H148</f>
        <v>252</v>
      </c>
      <c r="K148" s="9">
        <v>1</v>
      </c>
      <c r="L148" s="9">
        <f>K148*J148</f>
        <v>252</v>
      </c>
      <c r="M148" s="10">
        <v>1.03</v>
      </c>
      <c r="N148" s="11">
        <f>M148*L148</f>
        <v>259.56</v>
      </c>
      <c r="O148" s="9">
        <v>120</v>
      </c>
      <c r="P148" s="11">
        <f>G148+N148+O148</f>
        <v>379.56</v>
      </c>
      <c r="Q148" s="9">
        <v>1</v>
      </c>
      <c r="R148" s="28">
        <f>P148*Q148</f>
        <v>379.56</v>
      </c>
    </row>
    <row r="149" spans="1:104" s="1" customFormat="1">
      <c r="A149" s="9" t="s">
        <v>396</v>
      </c>
      <c r="B149" s="9" t="s">
        <v>395</v>
      </c>
      <c r="C149" s="9">
        <v>38</v>
      </c>
      <c r="D149" s="9">
        <v>38</v>
      </c>
      <c r="E149" s="9">
        <f>SUM(D149-C149)</f>
        <v>0</v>
      </c>
      <c r="F149" s="28">
        <v>9.5</v>
      </c>
      <c r="G149" s="9">
        <f>E149*F149</f>
        <v>0</v>
      </c>
      <c r="H149" s="9">
        <v>57660</v>
      </c>
      <c r="I149" s="9">
        <v>58861</v>
      </c>
      <c r="J149" s="9">
        <f>I149-H149</f>
        <v>1201</v>
      </c>
      <c r="K149" s="9">
        <v>1</v>
      </c>
      <c r="L149" s="9">
        <f>K149*J149</f>
        <v>1201</v>
      </c>
      <c r="M149" s="10">
        <v>1.03</v>
      </c>
      <c r="N149" s="11">
        <f>M149*L149</f>
        <v>1237.03</v>
      </c>
      <c r="O149" s="9">
        <v>80</v>
      </c>
      <c r="P149" s="11">
        <f>G149+N149+O149</f>
        <v>1317.03</v>
      </c>
      <c r="Q149" s="9">
        <v>1</v>
      </c>
      <c r="R149" s="28">
        <f>P149*Q149</f>
        <v>1317.03</v>
      </c>
    </row>
    <row r="150" spans="1:104" s="1" customFormat="1">
      <c r="A150" s="9" t="s">
        <v>11</v>
      </c>
      <c r="E150" s="1">
        <v>1</v>
      </c>
      <c r="F150" s="341">
        <v>9.5</v>
      </c>
      <c r="G150" s="1">
        <f>E150*F150</f>
        <v>9.5</v>
      </c>
      <c r="L150" s="1">
        <f>L148+L149</f>
        <v>1453</v>
      </c>
      <c r="M150" s="10">
        <v>1.03</v>
      </c>
      <c r="N150" s="1">
        <f>L150*M150</f>
        <v>1496.59</v>
      </c>
      <c r="O150" s="1">
        <f>O148+O149</f>
        <v>200</v>
      </c>
      <c r="P150" s="1">
        <f>N150+O150</f>
        <v>1696.59</v>
      </c>
      <c r="Q150" s="1">
        <v>1</v>
      </c>
      <c r="R150" s="1">
        <f>P150+G150</f>
        <v>1706.09</v>
      </c>
    </row>
    <row r="151" spans="1:104" s="83" customFormat="1">
      <c r="A151" s="3"/>
      <c r="B151" s="3"/>
      <c r="C151" s="3"/>
      <c r="D151" s="3"/>
      <c r="E151" s="3"/>
      <c r="F151" s="104"/>
      <c r="G151" s="3"/>
      <c r="H151" s="3"/>
      <c r="I151" s="3"/>
      <c r="J151" s="3"/>
      <c r="K151" s="3"/>
      <c r="L151" s="3">
        <f>P150/M150</f>
        <v>1647.17475728155</v>
      </c>
      <c r="M151" s="4"/>
      <c r="N151" s="5"/>
      <c r="O151" s="3"/>
      <c r="P151" s="5"/>
      <c r="Q151" s="3"/>
      <c r="R151" s="104">
        <f>SUM(R150:R150)</f>
        <v>1706.09</v>
      </c>
      <c r="S151" s="283"/>
      <c r="T151" s="283"/>
      <c r="U151" s="283"/>
      <c r="V151" s="283"/>
      <c r="W151" s="283"/>
      <c r="X151" s="283"/>
      <c r="Y151" s="283"/>
      <c r="Z151" s="283"/>
      <c r="AA151" s="283"/>
      <c r="AB151" s="283"/>
      <c r="AC151" s="283"/>
      <c r="AD151" s="283"/>
      <c r="AE151" s="283"/>
      <c r="AF151" s="283"/>
      <c r="AG151" s="283"/>
      <c r="AH151" s="283"/>
      <c r="AI151" s="283"/>
      <c r="AJ151" s="283"/>
      <c r="AK151" s="283"/>
      <c r="AL151" s="283"/>
      <c r="AM151" s="283"/>
      <c r="AN151" s="283"/>
      <c r="AO151" s="283"/>
      <c r="AP151" s="283"/>
      <c r="AQ151" s="283"/>
      <c r="AR151" s="283"/>
      <c r="AS151" s="283"/>
      <c r="AT151" s="283"/>
      <c r="AU151" s="283"/>
      <c r="AV151" s="283"/>
      <c r="AW151" s="283"/>
      <c r="AX151" s="283"/>
      <c r="AY151" s="283"/>
      <c r="AZ151" s="283"/>
      <c r="BA151" s="283"/>
      <c r="BB151" s="283"/>
      <c r="BC151" s="283"/>
      <c r="BD151" s="283"/>
      <c r="BE151" s="283"/>
      <c r="BF151" s="283"/>
      <c r="BG151" s="283"/>
      <c r="BH151" s="283"/>
      <c r="BI151" s="283"/>
      <c r="BJ151" s="283"/>
      <c r="BK151" s="283"/>
      <c r="BL151" s="283"/>
      <c r="BM151" s="283"/>
      <c r="BN151" s="283"/>
      <c r="BO151" s="283"/>
      <c r="BP151" s="283"/>
      <c r="BQ151" s="283"/>
      <c r="BR151" s="283"/>
      <c r="BS151" s="283"/>
      <c r="BT151" s="283"/>
      <c r="BU151" s="283"/>
      <c r="BV151" s="283"/>
      <c r="BW151" s="283"/>
      <c r="BX151" s="283"/>
      <c r="BY151" s="283"/>
      <c r="BZ151" s="283"/>
      <c r="CA151" s="283"/>
      <c r="CB151" s="283"/>
      <c r="CC151" s="283"/>
      <c r="CD151" s="283"/>
      <c r="CE151" s="283"/>
      <c r="CF151" s="283"/>
      <c r="CG151" s="283"/>
      <c r="CH151" s="283"/>
      <c r="CI151" s="283"/>
      <c r="CJ151" s="283"/>
      <c r="CK151" s="283"/>
      <c r="CL151" s="283"/>
      <c r="CM151" s="283"/>
      <c r="CN151" s="283"/>
      <c r="CO151" s="283"/>
      <c r="CP151" s="283"/>
      <c r="CQ151" s="283"/>
      <c r="CR151" s="283"/>
      <c r="CS151" s="283"/>
      <c r="CT151" s="283"/>
      <c r="CU151" s="283"/>
      <c r="CV151" s="283"/>
      <c r="CW151" s="283"/>
      <c r="CX151" s="283"/>
      <c r="CY151" s="283"/>
    </row>
    <row r="152" spans="1:104" s="296" customFormat="1">
      <c r="A152" s="3" t="s">
        <v>12</v>
      </c>
      <c r="B152" s="3" t="s">
        <v>47</v>
      </c>
      <c r="C152" s="3" t="s">
        <v>13</v>
      </c>
      <c r="D152" s="3" t="s">
        <v>14</v>
      </c>
      <c r="E152" s="3" t="s">
        <v>15</v>
      </c>
      <c r="F152" s="104" t="s">
        <v>16</v>
      </c>
      <c r="G152" s="3" t="s">
        <v>17</v>
      </c>
      <c r="H152" s="3" t="s">
        <v>18</v>
      </c>
      <c r="I152" s="3" t="s">
        <v>19</v>
      </c>
      <c r="J152" s="3" t="s">
        <v>20</v>
      </c>
      <c r="K152" s="3" t="s">
        <v>21</v>
      </c>
      <c r="L152" s="3" t="s">
        <v>15</v>
      </c>
      <c r="M152" s="4"/>
      <c r="N152" s="5" t="s">
        <v>22</v>
      </c>
      <c r="O152" s="3" t="s">
        <v>23</v>
      </c>
      <c r="P152" s="5" t="s">
        <v>11</v>
      </c>
      <c r="Q152" s="3" t="s">
        <v>24</v>
      </c>
      <c r="R152" s="104" t="s">
        <v>25</v>
      </c>
      <c r="S152" s="283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  <c r="BF152" s="15"/>
      <c r="BG152" s="15"/>
      <c r="BH152" s="15"/>
      <c r="BI152" s="15"/>
      <c r="BJ152" s="15"/>
      <c r="BK152" s="15"/>
      <c r="BL152" s="15"/>
      <c r="BM152" s="15"/>
      <c r="BN152" s="15"/>
      <c r="BO152" s="15"/>
      <c r="BP152" s="15"/>
      <c r="BQ152" s="15"/>
      <c r="BR152" s="15"/>
      <c r="BS152" s="15"/>
      <c r="BT152" s="15"/>
      <c r="BU152" s="15"/>
      <c r="BV152" s="15"/>
      <c r="BW152" s="15"/>
      <c r="BX152" s="15"/>
      <c r="BY152" s="15"/>
      <c r="BZ152" s="15"/>
      <c r="CA152" s="15"/>
      <c r="CB152" s="15"/>
      <c r="CC152" s="15"/>
      <c r="CD152" s="15"/>
      <c r="CE152" s="15"/>
      <c r="CF152" s="15"/>
      <c r="CG152" s="15"/>
      <c r="CH152" s="15"/>
      <c r="CI152" s="15"/>
      <c r="CJ152" s="15"/>
      <c r="CK152" s="15"/>
      <c r="CL152" s="15"/>
      <c r="CM152" s="15"/>
      <c r="CN152" s="15"/>
      <c r="CO152" s="15"/>
      <c r="CP152" s="15"/>
      <c r="CQ152" s="15"/>
      <c r="CR152" s="15"/>
      <c r="CS152" s="15"/>
      <c r="CT152" s="15"/>
      <c r="CU152" s="15"/>
      <c r="CV152" s="15"/>
      <c r="CW152" s="15"/>
      <c r="CX152" s="15"/>
      <c r="CY152" s="15"/>
      <c r="CZ152" s="15"/>
    </row>
    <row r="153" spans="1:104" s="17" customFormat="1" ht="25.8">
      <c r="A153" s="601" t="s">
        <v>38</v>
      </c>
      <c r="B153" s="602"/>
      <c r="C153" s="602"/>
      <c r="D153" s="602"/>
      <c r="E153" s="602"/>
      <c r="F153" s="602"/>
      <c r="G153" s="602"/>
      <c r="H153" s="602"/>
      <c r="I153" s="602"/>
      <c r="J153" s="602"/>
      <c r="K153" s="602"/>
      <c r="L153" s="602"/>
      <c r="M153" s="602"/>
      <c r="N153" s="602"/>
      <c r="O153" s="602"/>
      <c r="P153" s="602"/>
      <c r="Q153" s="602"/>
      <c r="R153" s="603"/>
    </row>
    <row r="154" spans="1:104" s="1" customFormat="1">
      <c r="A154" s="9" t="s">
        <v>12</v>
      </c>
      <c r="B154" s="9" t="s">
        <v>47</v>
      </c>
      <c r="C154" s="9" t="s">
        <v>13</v>
      </c>
      <c r="D154" s="9" t="s">
        <v>14</v>
      </c>
      <c r="E154" s="9" t="s">
        <v>15</v>
      </c>
      <c r="F154" s="28" t="s">
        <v>16</v>
      </c>
      <c r="G154" s="9" t="s">
        <v>17</v>
      </c>
      <c r="H154" s="9" t="s">
        <v>18</v>
      </c>
      <c r="I154" s="9" t="s">
        <v>19</v>
      </c>
      <c r="J154" s="9" t="s">
        <v>20</v>
      </c>
      <c r="K154" s="9" t="s">
        <v>21</v>
      </c>
      <c r="L154" s="9" t="s">
        <v>15</v>
      </c>
      <c r="M154" s="10"/>
      <c r="N154" s="11" t="s">
        <v>22</v>
      </c>
      <c r="O154" s="9" t="s">
        <v>23</v>
      </c>
      <c r="P154" s="11" t="s">
        <v>11</v>
      </c>
      <c r="Q154" s="9" t="s">
        <v>24</v>
      </c>
      <c r="R154" s="28" t="s">
        <v>25</v>
      </c>
    </row>
    <row r="155" spans="1:104" s="1" customFormat="1">
      <c r="A155" s="9" t="s">
        <v>397</v>
      </c>
      <c r="B155" s="9" t="s">
        <v>398</v>
      </c>
      <c r="C155" s="9"/>
      <c r="D155" s="9"/>
      <c r="E155" s="9"/>
      <c r="F155" s="28"/>
      <c r="G155" s="9"/>
      <c r="H155" s="9">
        <v>23996</v>
      </c>
      <c r="I155" s="9">
        <v>23996</v>
      </c>
      <c r="J155" s="9">
        <f>I155-H155</f>
        <v>0</v>
      </c>
      <c r="K155" s="9">
        <v>1</v>
      </c>
      <c r="L155" s="9">
        <f>K155*J155</f>
        <v>0</v>
      </c>
      <c r="M155" s="10">
        <v>1.03</v>
      </c>
      <c r="N155" s="11">
        <f>M155*L155</f>
        <v>0</v>
      </c>
      <c r="O155" s="9"/>
      <c r="P155" s="11">
        <f>G155+N155+O155</f>
        <v>0</v>
      </c>
      <c r="Q155" s="9">
        <v>1</v>
      </c>
      <c r="R155" s="28">
        <f>P155*Q155</f>
        <v>0</v>
      </c>
    </row>
    <row r="156" spans="1:104" s="1" customFormat="1">
      <c r="A156" s="9" t="s">
        <v>399</v>
      </c>
      <c r="B156" s="9" t="s">
        <v>75</v>
      </c>
      <c r="C156" s="9"/>
      <c r="D156" s="9"/>
      <c r="E156" s="9"/>
      <c r="F156" s="28"/>
      <c r="G156" s="9"/>
      <c r="H156" s="9">
        <v>26972</v>
      </c>
      <c r="I156" s="9">
        <v>27800</v>
      </c>
      <c r="J156" s="9">
        <f>I156-H156</f>
        <v>828</v>
      </c>
      <c r="K156" s="9">
        <v>1</v>
      </c>
      <c r="L156" s="9">
        <f>K156*J156</f>
        <v>828</v>
      </c>
      <c r="M156" s="10">
        <v>1.03</v>
      </c>
      <c r="N156" s="11">
        <f>M156*L156</f>
        <v>852.84</v>
      </c>
      <c r="O156" s="9">
        <v>60</v>
      </c>
      <c r="P156" s="11">
        <f>G156+N156+O156</f>
        <v>912.84</v>
      </c>
      <c r="Q156" s="9">
        <v>1</v>
      </c>
      <c r="R156" s="28">
        <f>P156*Q156</f>
        <v>912.84</v>
      </c>
    </row>
    <row r="157" spans="1:104" s="1" customFormat="1">
      <c r="A157" s="9" t="s">
        <v>400</v>
      </c>
      <c r="B157" s="9" t="s">
        <v>75</v>
      </c>
      <c r="C157" s="9"/>
      <c r="D157" s="9"/>
      <c r="E157" s="9"/>
      <c r="F157" s="28"/>
      <c r="G157" s="9"/>
      <c r="H157" s="9">
        <v>48162</v>
      </c>
      <c r="I157" s="9">
        <v>50917</v>
      </c>
      <c r="J157" s="9">
        <f>I157-H157</f>
        <v>2755</v>
      </c>
      <c r="K157" s="9">
        <v>1</v>
      </c>
      <c r="L157" s="9">
        <f>K157*J157</f>
        <v>2755</v>
      </c>
      <c r="M157" s="10">
        <v>1.03</v>
      </c>
      <c r="N157" s="11">
        <f>M157*L157</f>
        <v>2837.65</v>
      </c>
      <c r="O157" s="9">
        <v>60</v>
      </c>
      <c r="P157" s="11">
        <f>G157+N157+O157</f>
        <v>2897.65</v>
      </c>
      <c r="Q157" s="9">
        <v>1</v>
      </c>
      <c r="R157" s="28">
        <f>P157*Q157</f>
        <v>2897.65</v>
      </c>
    </row>
    <row r="158" spans="1:104" s="1" customFormat="1">
      <c r="A158" s="9" t="s">
        <v>401</v>
      </c>
      <c r="B158" s="9" t="s">
        <v>75</v>
      </c>
      <c r="C158" s="9"/>
      <c r="D158" s="9"/>
      <c r="E158" s="9"/>
      <c r="F158" s="28"/>
      <c r="G158" s="9"/>
      <c r="H158" s="9">
        <v>25904</v>
      </c>
      <c r="I158" s="9">
        <v>25904</v>
      </c>
      <c r="J158" s="9">
        <f t="shared" ref="J158:J177" si="43">I158-H158</f>
        <v>0</v>
      </c>
      <c r="K158" s="9">
        <v>1</v>
      </c>
      <c r="L158" s="9">
        <f>J158*K158</f>
        <v>0</v>
      </c>
      <c r="M158" s="10">
        <v>1.03</v>
      </c>
      <c r="N158" s="11">
        <f t="shared" ref="N158:N179" si="44">M158*L158</f>
        <v>0</v>
      </c>
      <c r="O158" s="9">
        <v>40</v>
      </c>
      <c r="P158" s="11">
        <f t="shared" ref="P158:P177" si="45">G158+N158+O158</f>
        <v>40</v>
      </c>
      <c r="Q158" s="9">
        <v>1</v>
      </c>
      <c r="R158" s="28">
        <f t="shared" ref="R158:R177" si="46">P158*Q158</f>
        <v>40</v>
      </c>
    </row>
    <row r="159" spans="1:104" s="1" customFormat="1">
      <c r="A159" s="9" t="s">
        <v>45</v>
      </c>
      <c r="B159" s="9" t="s">
        <v>75</v>
      </c>
      <c r="C159" s="9"/>
      <c r="D159" s="9"/>
      <c r="E159" s="106"/>
      <c r="F159" s="28"/>
      <c r="G159" s="107"/>
      <c r="H159" s="9">
        <v>11918</v>
      </c>
      <c r="I159" s="9">
        <v>13040</v>
      </c>
      <c r="J159" s="9">
        <f t="shared" si="43"/>
        <v>1122</v>
      </c>
      <c r="K159" s="9">
        <v>20</v>
      </c>
      <c r="L159" s="9">
        <f>J159*K159</f>
        <v>22440</v>
      </c>
      <c r="M159" s="10">
        <v>1.03</v>
      </c>
      <c r="N159" s="107">
        <f>SUM(L159*M159)</f>
        <v>23113.200000000001</v>
      </c>
      <c r="O159" s="128"/>
      <c r="P159" s="107">
        <f>SUM(G159+N159)</f>
        <v>23113.200000000001</v>
      </c>
      <c r="Q159" s="9">
        <v>8.5999999999999993E-2</v>
      </c>
      <c r="R159" s="28">
        <f t="shared" si="46"/>
        <v>1987.7352000000001</v>
      </c>
    </row>
    <row r="160" spans="1:104" s="75" customFormat="1">
      <c r="A160" s="438" t="s">
        <v>402</v>
      </c>
      <c r="B160" s="139"/>
      <c r="C160" s="139"/>
      <c r="D160" s="139"/>
      <c r="E160" s="139"/>
      <c r="F160" s="142"/>
      <c r="G160" s="139"/>
      <c r="H160" s="139"/>
      <c r="I160" s="139"/>
      <c r="J160" s="139"/>
      <c r="K160" s="139"/>
      <c r="L160" s="188"/>
      <c r="M160" s="172"/>
      <c r="N160" s="173"/>
      <c r="O160" s="139"/>
      <c r="P160" s="173"/>
      <c r="Q160" s="139"/>
      <c r="R160" s="142">
        <f>SUM(R155:R159)</f>
        <v>5838.2251999999999</v>
      </c>
    </row>
    <row r="161" spans="1:18" s="75" customFormat="1">
      <c r="A161" s="139">
        <f>SUM(T183)</f>
        <v>0</v>
      </c>
      <c r="B161" s="139"/>
      <c r="C161" s="139"/>
      <c r="D161" s="139"/>
      <c r="E161" s="139"/>
      <c r="F161" s="142"/>
      <c r="G161" s="139"/>
      <c r="H161" s="139"/>
      <c r="I161" s="139"/>
      <c r="J161" s="139"/>
      <c r="K161" s="139"/>
      <c r="L161" s="139"/>
      <c r="M161" s="172"/>
      <c r="N161" s="173"/>
      <c r="O161" s="139"/>
      <c r="P161" s="173"/>
      <c r="Q161" s="139"/>
      <c r="R161" s="142"/>
    </row>
    <row r="162" spans="1:18" s="75" customFormat="1">
      <c r="A162" s="139"/>
      <c r="B162" s="139"/>
      <c r="C162" s="139"/>
      <c r="D162" s="139"/>
      <c r="E162" s="139"/>
      <c r="F162" s="142"/>
      <c r="G162" s="139"/>
      <c r="H162" s="139"/>
      <c r="I162" s="139"/>
      <c r="J162" s="139"/>
      <c r="K162" s="139"/>
      <c r="L162" s="139"/>
      <c r="M162" s="172"/>
      <c r="N162" s="173"/>
      <c r="O162" s="139"/>
      <c r="P162" s="173"/>
      <c r="Q162" s="139"/>
      <c r="R162" s="142"/>
    </row>
    <row r="163" spans="1:18" s="232" customFormat="1">
      <c r="A163" s="452" t="s">
        <v>403</v>
      </c>
      <c r="B163" s="313"/>
      <c r="C163" s="313">
        <v>5016</v>
      </c>
      <c r="D163" s="313" t="s">
        <v>404</v>
      </c>
      <c r="E163" s="313"/>
      <c r="F163" s="453"/>
      <c r="G163" s="313"/>
      <c r="H163" s="313"/>
      <c r="I163" s="313"/>
      <c r="J163" s="313"/>
      <c r="K163" s="313"/>
      <c r="L163" s="313"/>
      <c r="M163" s="455"/>
      <c r="N163" s="456"/>
      <c r="O163" s="313"/>
      <c r="P163" s="456"/>
      <c r="Q163" s="313"/>
      <c r="R163" s="453"/>
    </row>
    <row r="164" spans="1:18" s="1" customFormat="1">
      <c r="A164" s="9" t="s">
        <v>405</v>
      </c>
      <c r="B164" s="345" t="s">
        <v>404</v>
      </c>
      <c r="C164" s="9">
        <v>140</v>
      </c>
      <c r="D164" s="9">
        <v>141</v>
      </c>
      <c r="E164" s="9">
        <f>D164-C164</f>
        <v>1</v>
      </c>
      <c r="F164" s="28">
        <v>9.5</v>
      </c>
      <c r="G164" s="9">
        <f>D164-C164</f>
        <v>1</v>
      </c>
      <c r="H164" s="9">
        <v>35420</v>
      </c>
      <c r="I164" s="9">
        <v>35723</v>
      </c>
      <c r="J164" s="9">
        <f t="shared" si="43"/>
        <v>303</v>
      </c>
      <c r="K164" s="9">
        <v>1</v>
      </c>
      <c r="L164" s="9">
        <f t="shared" ref="L164:L177" si="47">K164*J164</f>
        <v>303</v>
      </c>
      <c r="M164" s="10">
        <v>1.03</v>
      </c>
      <c r="N164" s="11">
        <f t="shared" si="44"/>
        <v>312.08999999999997</v>
      </c>
      <c r="O164" s="9">
        <v>60</v>
      </c>
      <c r="P164" s="11">
        <f t="shared" si="45"/>
        <v>373.09</v>
      </c>
      <c r="Q164" s="9">
        <v>1</v>
      </c>
      <c r="R164" s="28">
        <f t="shared" si="46"/>
        <v>373.09</v>
      </c>
    </row>
    <row r="165" spans="1:18" s="1" customFormat="1">
      <c r="A165" s="9" t="s">
        <v>406</v>
      </c>
      <c r="B165" s="345" t="s">
        <v>404</v>
      </c>
      <c r="C165" s="9"/>
      <c r="D165" s="9"/>
      <c r="E165" s="9"/>
      <c r="F165" s="28"/>
      <c r="G165" s="9"/>
      <c r="H165" s="9">
        <v>7544</v>
      </c>
      <c r="I165" s="9">
        <v>7781</v>
      </c>
      <c r="J165" s="9">
        <f t="shared" si="43"/>
        <v>237</v>
      </c>
      <c r="K165" s="9">
        <v>1</v>
      </c>
      <c r="L165" s="9">
        <f t="shared" si="47"/>
        <v>237</v>
      </c>
      <c r="M165" s="10">
        <v>1.03</v>
      </c>
      <c r="N165" s="11">
        <f t="shared" si="44"/>
        <v>244.11</v>
      </c>
      <c r="O165" s="9">
        <v>40</v>
      </c>
      <c r="P165" s="11">
        <f t="shared" si="45"/>
        <v>284.11</v>
      </c>
      <c r="Q165" s="9">
        <v>1</v>
      </c>
      <c r="R165" s="28">
        <f t="shared" si="46"/>
        <v>284.11</v>
      </c>
    </row>
    <row r="166" spans="1:18" s="1" customFormat="1">
      <c r="A166" s="9" t="s">
        <v>407</v>
      </c>
      <c r="B166" s="345" t="s">
        <v>404</v>
      </c>
      <c r="C166" s="9"/>
      <c r="D166" s="9"/>
      <c r="E166" s="9"/>
      <c r="F166" s="28"/>
      <c r="G166" s="9"/>
      <c r="H166" s="9">
        <v>20828</v>
      </c>
      <c r="I166" s="9">
        <v>21375</v>
      </c>
      <c r="J166" s="9">
        <f t="shared" si="43"/>
        <v>547</v>
      </c>
      <c r="K166" s="9">
        <v>1</v>
      </c>
      <c r="L166" s="9">
        <f t="shared" si="47"/>
        <v>547</v>
      </c>
      <c r="M166" s="10">
        <v>1.03</v>
      </c>
      <c r="N166" s="11">
        <f t="shared" si="44"/>
        <v>563.41</v>
      </c>
      <c r="O166" s="9">
        <v>40</v>
      </c>
      <c r="P166" s="11">
        <f t="shared" si="45"/>
        <v>603.41</v>
      </c>
      <c r="Q166" s="9">
        <v>1</v>
      </c>
      <c r="R166" s="28">
        <f t="shared" si="46"/>
        <v>603.41</v>
      </c>
    </row>
    <row r="167" spans="1:18" s="1" customFormat="1">
      <c r="A167" s="9" t="s">
        <v>408</v>
      </c>
      <c r="B167" s="345" t="s">
        <v>404</v>
      </c>
      <c r="C167" s="9"/>
      <c r="D167" s="9" t="s">
        <v>409</v>
      </c>
      <c r="E167" s="9"/>
      <c r="F167" s="28"/>
      <c r="G167" s="9"/>
      <c r="H167" s="9">
        <v>3</v>
      </c>
      <c r="I167" s="9">
        <v>3</v>
      </c>
      <c r="J167" s="9">
        <f t="shared" si="43"/>
        <v>0</v>
      </c>
      <c r="K167" s="9">
        <v>1</v>
      </c>
      <c r="L167" s="9">
        <f t="shared" si="47"/>
        <v>0</v>
      </c>
      <c r="M167" s="10">
        <v>1.03</v>
      </c>
      <c r="N167" s="11">
        <f t="shared" si="44"/>
        <v>0</v>
      </c>
      <c r="O167" s="9"/>
      <c r="P167" s="11">
        <f t="shared" si="45"/>
        <v>0</v>
      </c>
      <c r="Q167" s="9">
        <v>1</v>
      </c>
      <c r="R167" s="28">
        <f t="shared" si="46"/>
        <v>0</v>
      </c>
    </row>
    <row r="168" spans="1:18" s="1" customFormat="1">
      <c r="A168" s="9" t="s">
        <v>410</v>
      </c>
      <c r="B168" s="345" t="s">
        <v>404</v>
      </c>
      <c r="C168" s="9"/>
      <c r="D168" s="9"/>
      <c r="E168" s="9"/>
      <c r="F168" s="28"/>
      <c r="G168" s="9"/>
      <c r="H168" s="92">
        <v>7499</v>
      </c>
      <c r="I168" s="92">
        <v>7866</v>
      </c>
      <c r="J168" s="9">
        <f t="shared" si="43"/>
        <v>367</v>
      </c>
      <c r="K168" s="9">
        <v>1</v>
      </c>
      <c r="L168" s="9">
        <f t="shared" si="47"/>
        <v>367</v>
      </c>
      <c r="M168" s="10">
        <v>1.03</v>
      </c>
      <c r="N168" s="11">
        <f t="shared" si="44"/>
        <v>378.01</v>
      </c>
      <c r="O168" s="9">
        <v>30</v>
      </c>
      <c r="P168" s="11">
        <f t="shared" si="45"/>
        <v>408.01</v>
      </c>
      <c r="Q168" s="9">
        <v>1</v>
      </c>
      <c r="R168" s="28">
        <f t="shared" si="46"/>
        <v>408.01</v>
      </c>
    </row>
    <row r="169" spans="1:18" s="1" customFormat="1">
      <c r="A169" s="9" t="s">
        <v>411</v>
      </c>
      <c r="B169" s="345" t="s">
        <v>404</v>
      </c>
      <c r="C169" s="9">
        <v>96</v>
      </c>
      <c r="D169" s="9">
        <v>99</v>
      </c>
      <c r="E169" s="9">
        <f>D169-C169</f>
        <v>3</v>
      </c>
      <c r="F169" s="28">
        <v>9.5</v>
      </c>
      <c r="G169" s="9">
        <f>E169*F169</f>
        <v>28.5</v>
      </c>
      <c r="H169" s="9">
        <v>9740</v>
      </c>
      <c r="I169" s="9">
        <v>9819</v>
      </c>
      <c r="J169" s="9">
        <f t="shared" si="43"/>
        <v>79</v>
      </c>
      <c r="K169" s="9">
        <v>1</v>
      </c>
      <c r="L169" s="9">
        <f t="shared" si="47"/>
        <v>79</v>
      </c>
      <c r="M169" s="10">
        <v>1.03</v>
      </c>
      <c r="N169" s="11">
        <f t="shared" si="44"/>
        <v>81.37</v>
      </c>
      <c r="O169" s="9"/>
      <c r="P169" s="11">
        <f t="shared" si="45"/>
        <v>109.87</v>
      </c>
      <c r="Q169" s="9">
        <v>1</v>
      </c>
      <c r="R169" s="28">
        <f t="shared" si="46"/>
        <v>109.87</v>
      </c>
    </row>
    <row r="170" spans="1:18" s="1" customFormat="1">
      <c r="A170" s="9"/>
      <c r="B170" s="345" t="s">
        <v>404</v>
      </c>
      <c r="C170" s="9"/>
      <c r="D170" s="9"/>
      <c r="E170" s="9"/>
      <c r="F170" s="28"/>
      <c r="G170" s="9"/>
      <c r="H170" s="9"/>
      <c r="I170" s="9"/>
      <c r="J170" s="9"/>
      <c r="K170" s="9"/>
      <c r="L170" s="9"/>
      <c r="M170" s="10"/>
      <c r="N170" s="11"/>
      <c r="O170" s="9"/>
      <c r="P170" s="11"/>
      <c r="Q170" s="9"/>
      <c r="R170" s="28"/>
    </row>
    <row r="171" spans="1:18" s="1" customFormat="1">
      <c r="B171" s="345" t="s">
        <v>404</v>
      </c>
      <c r="C171" s="9"/>
      <c r="D171" s="9"/>
      <c r="E171" s="9"/>
      <c r="F171" s="28"/>
      <c r="G171" s="9"/>
      <c r="H171" s="9"/>
      <c r="I171" s="9"/>
      <c r="J171" s="9"/>
      <c r="K171" s="9"/>
      <c r="L171" s="9"/>
      <c r="M171" s="10"/>
      <c r="N171" s="11"/>
      <c r="O171" s="9"/>
      <c r="P171" s="11"/>
      <c r="Q171" s="9"/>
      <c r="R171" s="28"/>
    </row>
    <row r="172" spans="1:18" s="1" customFormat="1">
      <c r="A172" s="9" t="s">
        <v>412</v>
      </c>
      <c r="B172" s="345" t="s">
        <v>404</v>
      </c>
      <c r="C172" s="9"/>
      <c r="D172" s="9"/>
      <c r="E172" s="9"/>
      <c r="F172" s="28"/>
      <c r="G172" s="9"/>
      <c r="H172" s="9">
        <v>15825</v>
      </c>
      <c r="I172" s="9">
        <v>16397</v>
      </c>
      <c r="J172" s="9">
        <f>I172-H172</f>
        <v>572</v>
      </c>
      <c r="K172" s="9">
        <v>1</v>
      </c>
      <c r="L172" s="9">
        <f>K172*J172</f>
        <v>572</v>
      </c>
      <c r="M172" s="10">
        <v>1.03</v>
      </c>
      <c r="N172" s="11">
        <f>M172*L172</f>
        <v>589.16</v>
      </c>
      <c r="O172" s="9"/>
      <c r="P172" s="11">
        <f>G172+N172+O172</f>
        <v>589.16</v>
      </c>
      <c r="Q172" s="9">
        <v>1</v>
      </c>
      <c r="R172" s="28">
        <f>P172*Q172</f>
        <v>589.16</v>
      </c>
    </row>
    <row r="173" spans="1:18" s="1" customFormat="1">
      <c r="A173" s="9" t="s">
        <v>413</v>
      </c>
      <c r="B173" s="345" t="s">
        <v>404</v>
      </c>
      <c r="C173" s="9"/>
      <c r="D173" s="9"/>
      <c r="E173" s="9"/>
      <c r="F173" s="28"/>
      <c r="G173" s="9"/>
      <c r="H173" s="9">
        <v>49841</v>
      </c>
      <c r="I173" s="9">
        <v>51206</v>
      </c>
      <c r="J173" s="9">
        <f t="shared" si="43"/>
        <v>1365</v>
      </c>
      <c r="K173" s="9">
        <v>1</v>
      </c>
      <c r="L173" s="9">
        <f t="shared" si="47"/>
        <v>1365</v>
      </c>
      <c r="M173" s="10">
        <v>1.03</v>
      </c>
      <c r="N173" s="11">
        <f t="shared" si="44"/>
        <v>1405.95</v>
      </c>
      <c r="O173" s="9"/>
      <c r="P173" s="11">
        <f t="shared" si="45"/>
        <v>1405.95</v>
      </c>
      <c r="Q173" s="9">
        <v>1</v>
      </c>
      <c r="R173" s="28">
        <f t="shared" si="46"/>
        <v>1405.95</v>
      </c>
    </row>
    <row r="174" spans="1:18" s="1" customFormat="1">
      <c r="A174" s="9" t="s">
        <v>414</v>
      </c>
      <c r="B174" s="345" t="s">
        <v>404</v>
      </c>
      <c r="C174" s="9" t="s">
        <v>415</v>
      </c>
      <c r="D174" s="9"/>
      <c r="E174" s="9"/>
      <c r="F174" s="28"/>
      <c r="G174" s="9"/>
      <c r="H174" s="9">
        <v>17421</v>
      </c>
      <c r="I174" s="9">
        <v>18016</v>
      </c>
      <c r="J174" s="9">
        <f t="shared" si="43"/>
        <v>595</v>
      </c>
      <c r="K174" s="9">
        <v>1</v>
      </c>
      <c r="L174" s="9">
        <f t="shared" si="47"/>
        <v>595</v>
      </c>
      <c r="M174" s="10">
        <v>1.03</v>
      </c>
      <c r="N174" s="11">
        <f t="shared" si="44"/>
        <v>612.85</v>
      </c>
      <c r="O174" s="9">
        <v>40</v>
      </c>
      <c r="P174" s="11">
        <f t="shared" si="45"/>
        <v>652.85</v>
      </c>
      <c r="Q174" s="9">
        <v>1</v>
      </c>
      <c r="R174" s="28">
        <f t="shared" si="46"/>
        <v>652.85</v>
      </c>
    </row>
    <row r="175" spans="1:18" s="1" customFormat="1">
      <c r="A175" s="9" t="s">
        <v>416</v>
      </c>
      <c r="B175" s="345" t="s">
        <v>404</v>
      </c>
      <c r="C175" s="9">
        <v>65</v>
      </c>
      <c r="D175" s="9">
        <v>65</v>
      </c>
      <c r="E175" s="9">
        <f>SUM(D175-C175)</f>
        <v>0</v>
      </c>
      <c r="F175" s="28">
        <v>9.5</v>
      </c>
      <c r="G175" s="9">
        <f>E175*F175</f>
        <v>0</v>
      </c>
      <c r="H175" s="9">
        <v>25679</v>
      </c>
      <c r="I175" s="9">
        <v>25944</v>
      </c>
      <c r="J175" s="9">
        <f t="shared" si="43"/>
        <v>265</v>
      </c>
      <c r="K175" s="9">
        <v>1</v>
      </c>
      <c r="L175" s="9">
        <f t="shared" si="47"/>
        <v>265</v>
      </c>
      <c r="M175" s="10">
        <v>1.03</v>
      </c>
      <c r="N175" s="11">
        <f t="shared" si="44"/>
        <v>272.95</v>
      </c>
      <c r="O175" s="9">
        <v>40</v>
      </c>
      <c r="P175" s="11">
        <f t="shared" si="45"/>
        <v>312.95</v>
      </c>
      <c r="Q175" s="9">
        <v>1</v>
      </c>
      <c r="R175" s="28">
        <f t="shared" si="46"/>
        <v>312.95</v>
      </c>
    </row>
    <row r="176" spans="1:18" s="1" customFormat="1">
      <c r="A176" s="9" t="s">
        <v>417</v>
      </c>
      <c r="B176" s="345" t="s">
        <v>404</v>
      </c>
      <c r="C176" s="9">
        <v>36</v>
      </c>
      <c r="D176" s="9">
        <v>36</v>
      </c>
      <c r="E176" s="9">
        <f>D176-C176</f>
        <v>0</v>
      </c>
      <c r="F176" s="28">
        <v>9.5</v>
      </c>
      <c r="G176" s="9">
        <f>E176*F176</f>
        <v>0</v>
      </c>
      <c r="H176" s="9">
        <v>23431</v>
      </c>
      <c r="I176" s="9">
        <v>23631</v>
      </c>
      <c r="J176" s="9">
        <f t="shared" si="43"/>
        <v>200</v>
      </c>
      <c r="K176" s="9">
        <v>1</v>
      </c>
      <c r="L176" s="9">
        <f t="shared" si="47"/>
        <v>200</v>
      </c>
      <c r="M176" s="10">
        <v>1.03</v>
      </c>
      <c r="N176" s="11">
        <f t="shared" si="44"/>
        <v>206</v>
      </c>
      <c r="O176" s="9">
        <v>40</v>
      </c>
      <c r="P176" s="11">
        <f t="shared" si="45"/>
        <v>246</v>
      </c>
      <c r="Q176" s="9">
        <v>1</v>
      </c>
      <c r="R176" s="28">
        <f t="shared" si="46"/>
        <v>246</v>
      </c>
    </row>
    <row r="177" spans="1:104" s="1" customFormat="1">
      <c r="A177" s="9" t="s">
        <v>418</v>
      </c>
      <c r="B177" s="345" t="s">
        <v>404</v>
      </c>
      <c r="C177" s="12">
        <v>42</v>
      </c>
      <c r="D177" s="12">
        <v>51</v>
      </c>
      <c r="E177" s="9">
        <f>D177-C177</f>
        <v>9</v>
      </c>
      <c r="F177" s="28">
        <v>9.5</v>
      </c>
      <c r="G177" s="9">
        <f>E177*F177</f>
        <v>85.5</v>
      </c>
      <c r="H177" s="9">
        <v>4315</v>
      </c>
      <c r="I177" s="9">
        <v>4586</v>
      </c>
      <c r="J177" s="9">
        <f t="shared" si="43"/>
        <v>271</v>
      </c>
      <c r="K177" s="9">
        <v>1</v>
      </c>
      <c r="L177" s="9">
        <f t="shared" si="47"/>
        <v>271</v>
      </c>
      <c r="M177" s="10">
        <v>1.03</v>
      </c>
      <c r="N177" s="11">
        <f t="shared" si="44"/>
        <v>279.13</v>
      </c>
      <c r="O177" s="9">
        <v>40</v>
      </c>
      <c r="P177" s="11">
        <f t="shared" si="45"/>
        <v>404.63</v>
      </c>
      <c r="Q177" s="9">
        <v>1</v>
      </c>
      <c r="R177" s="28">
        <f t="shared" si="46"/>
        <v>404.63</v>
      </c>
    </row>
    <row r="178" spans="1:104" s="1" customFormat="1">
      <c r="F178" s="341"/>
      <c r="R178" s="341">
        <f>SUM(R164:R177)</f>
        <v>5390.03</v>
      </c>
    </row>
    <row r="179" spans="1:104" s="1" customFormat="1">
      <c r="A179" s="9" t="s">
        <v>11</v>
      </c>
      <c r="B179" s="9"/>
      <c r="C179" s="9"/>
      <c r="D179" s="27"/>
      <c r="E179" s="9">
        <f>SUM(E155:E176)</f>
        <v>4</v>
      </c>
      <c r="F179" s="28">
        <v>9.5</v>
      </c>
      <c r="G179" s="9">
        <f>E179*F179</f>
        <v>38</v>
      </c>
      <c r="H179" s="9"/>
      <c r="I179" s="9"/>
      <c r="J179" s="9"/>
      <c r="K179" s="9"/>
      <c r="L179" s="9">
        <f>SUM(L172:L177)</f>
        <v>3268</v>
      </c>
      <c r="M179" s="10">
        <v>1.03</v>
      </c>
      <c r="N179" s="11">
        <f t="shared" si="44"/>
        <v>3366.04</v>
      </c>
      <c r="O179" s="9">
        <f>SUM(O173:O177)</f>
        <v>160</v>
      </c>
      <c r="P179" s="11">
        <f>O179+N179+G179</f>
        <v>3564.04</v>
      </c>
      <c r="Q179" s="9">
        <v>1</v>
      </c>
      <c r="R179" s="28">
        <f>R160+R178</f>
        <v>11228.2552</v>
      </c>
    </row>
    <row r="180" spans="1:104" s="1" customFormat="1">
      <c r="A180" s="9"/>
      <c r="B180" s="9"/>
      <c r="C180" s="9"/>
      <c r="D180" s="27"/>
      <c r="E180" s="9"/>
      <c r="F180" s="28"/>
      <c r="G180" s="9"/>
      <c r="H180" s="9"/>
      <c r="I180" s="9"/>
      <c r="J180" s="9"/>
      <c r="K180" s="9"/>
      <c r="L180" s="187">
        <f>N180/M179</f>
        <v>5196.1456310679596</v>
      </c>
      <c r="M180" s="10"/>
      <c r="N180" s="11">
        <f>R178-G179</f>
        <v>5352.03</v>
      </c>
      <c r="O180" s="9"/>
      <c r="P180" s="11"/>
      <c r="Q180" s="9"/>
      <c r="R180" s="28"/>
    </row>
    <row r="181" spans="1:104" s="298" customFormat="1">
      <c r="A181" s="3"/>
      <c r="B181" s="97"/>
      <c r="C181" s="3"/>
      <c r="D181" s="211"/>
      <c r="E181" s="3"/>
      <c r="F181" s="98"/>
      <c r="G181" s="3"/>
      <c r="H181" s="3"/>
      <c r="I181" s="3"/>
      <c r="J181" s="3"/>
      <c r="K181" s="3"/>
      <c r="L181" s="3"/>
      <c r="M181" s="4"/>
      <c r="N181" s="5"/>
      <c r="O181" s="3"/>
      <c r="P181" s="5"/>
      <c r="Q181" s="3"/>
      <c r="R181" s="104"/>
      <c r="S181" s="17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5"/>
      <c r="BC181" s="15"/>
      <c r="BD181" s="15"/>
      <c r="BE181" s="15"/>
      <c r="BF181" s="15"/>
      <c r="BG181" s="15"/>
      <c r="BH181" s="15"/>
      <c r="BI181" s="15"/>
      <c r="BJ181" s="15"/>
      <c r="BK181" s="15"/>
      <c r="BL181" s="15"/>
      <c r="BM181" s="15"/>
      <c r="BN181" s="15"/>
      <c r="BO181" s="15"/>
      <c r="BP181" s="15"/>
      <c r="BQ181" s="15"/>
      <c r="BR181" s="15"/>
      <c r="BS181" s="15"/>
      <c r="BT181" s="15"/>
      <c r="BU181" s="15"/>
      <c r="BV181" s="15"/>
      <c r="BW181" s="15"/>
      <c r="BX181" s="15"/>
      <c r="BY181" s="15"/>
      <c r="BZ181" s="15"/>
      <c r="CA181" s="15"/>
      <c r="CB181" s="15"/>
      <c r="CC181" s="15"/>
      <c r="CD181" s="15"/>
      <c r="CE181" s="15"/>
      <c r="CF181" s="15"/>
      <c r="CG181" s="15"/>
      <c r="CH181" s="15"/>
      <c r="CI181" s="15"/>
      <c r="CJ181" s="15"/>
      <c r="CK181" s="15"/>
      <c r="CL181" s="15"/>
      <c r="CM181" s="15"/>
      <c r="CN181" s="15"/>
      <c r="CO181" s="15"/>
      <c r="CP181" s="15"/>
      <c r="CQ181" s="15"/>
      <c r="CR181" s="15"/>
      <c r="CS181" s="15"/>
      <c r="CT181" s="15"/>
      <c r="CU181" s="15"/>
      <c r="CV181" s="15"/>
      <c r="CW181" s="15"/>
      <c r="CX181" s="15"/>
      <c r="CY181" s="15"/>
      <c r="CZ181" s="15"/>
    </row>
    <row r="182" spans="1:104">
      <c r="A182" s="3"/>
      <c r="B182" s="97"/>
      <c r="C182" s="3"/>
      <c r="D182" s="211"/>
      <c r="E182" s="3"/>
      <c r="F182" s="98"/>
      <c r="G182" s="3"/>
      <c r="H182" s="3"/>
      <c r="I182" s="3"/>
      <c r="J182" s="3"/>
      <c r="K182" s="3"/>
      <c r="L182" s="3"/>
      <c r="M182" s="4"/>
      <c r="N182" s="5"/>
      <c r="O182" s="3"/>
      <c r="P182" s="5"/>
      <c r="Q182" s="3"/>
      <c r="R182" s="104"/>
      <c r="S182" s="17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15"/>
      <c r="BE182" s="15"/>
      <c r="BF182" s="15"/>
      <c r="BG182" s="15"/>
      <c r="BH182" s="15"/>
      <c r="BI182" s="15"/>
      <c r="BJ182" s="15"/>
      <c r="BK182" s="15"/>
      <c r="BL182" s="15"/>
      <c r="BM182" s="15"/>
      <c r="BN182" s="15"/>
      <c r="BO182" s="15"/>
      <c r="BP182" s="15"/>
      <c r="BQ182" s="15"/>
      <c r="BR182" s="15"/>
      <c r="BS182" s="15"/>
      <c r="BT182" s="15"/>
      <c r="BU182" s="15"/>
      <c r="BV182" s="15"/>
      <c r="BW182" s="15"/>
      <c r="BX182" s="15"/>
      <c r="BY182" s="15"/>
      <c r="BZ182" s="15"/>
      <c r="CA182" s="15"/>
      <c r="CB182" s="15"/>
      <c r="CC182" s="15"/>
      <c r="CD182" s="15"/>
      <c r="CE182" s="15"/>
      <c r="CF182" s="15"/>
      <c r="CG182" s="15"/>
      <c r="CH182" s="15"/>
      <c r="CI182" s="15"/>
      <c r="CJ182" s="15"/>
      <c r="CK182" s="15"/>
      <c r="CL182" s="15"/>
      <c r="CM182" s="15"/>
      <c r="CN182" s="15"/>
      <c r="CO182" s="15"/>
      <c r="CP182" s="15"/>
      <c r="CQ182" s="15"/>
      <c r="CR182" s="15"/>
      <c r="CS182" s="15"/>
      <c r="CT182" s="15"/>
      <c r="CU182" s="15"/>
      <c r="CV182" s="15"/>
      <c r="CW182" s="15"/>
      <c r="CX182" s="15"/>
      <c r="CY182" s="15"/>
      <c r="CZ182" s="15"/>
    </row>
    <row r="183" spans="1:104">
      <c r="A183" s="3" t="s">
        <v>12</v>
      </c>
      <c r="B183" s="3" t="s">
        <v>47</v>
      </c>
      <c r="C183" s="3" t="s">
        <v>218</v>
      </c>
      <c r="D183" s="211"/>
      <c r="E183" s="3" t="s">
        <v>15</v>
      </c>
      <c r="F183" s="104" t="s">
        <v>16</v>
      </c>
      <c r="G183" s="3" t="s">
        <v>17</v>
      </c>
      <c r="H183" s="3" t="s">
        <v>18</v>
      </c>
      <c r="I183" s="3" t="s">
        <v>19</v>
      </c>
      <c r="J183" s="3" t="s">
        <v>20</v>
      </c>
      <c r="K183" s="3" t="s">
        <v>21</v>
      </c>
      <c r="L183" s="3" t="s">
        <v>15</v>
      </c>
      <c r="M183" s="4"/>
      <c r="N183" s="5" t="s">
        <v>22</v>
      </c>
      <c r="O183" s="3" t="s">
        <v>23</v>
      </c>
      <c r="P183" s="5" t="s">
        <v>11</v>
      </c>
      <c r="Q183" s="3" t="s">
        <v>24</v>
      </c>
      <c r="R183" s="104" t="s">
        <v>25</v>
      </c>
      <c r="S183" s="17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5"/>
      <c r="BJ183" s="15"/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5"/>
      <c r="CA183" s="15"/>
      <c r="CB183" s="15"/>
      <c r="CC183" s="15"/>
      <c r="CD183" s="15"/>
      <c r="CE183" s="15"/>
      <c r="CF183" s="15"/>
      <c r="CG183" s="15"/>
      <c r="CH183" s="15"/>
      <c r="CI183" s="15"/>
      <c r="CJ183" s="15"/>
      <c r="CK183" s="15"/>
      <c r="CL183" s="15"/>
      <c r="CM183" s="15"/>
      <c r="CN183" s="15"/>
      <c r="CO183" s="15"/>
      <c r="CP183" s="15"/>
      <c r="CQ183" s="15"/>
      <c r="CR183" s="15"/>
      <c r="CS183" s="15"/>
      <c r="CT183" s="15"/>
      <c r="CU183" s="15"/>
      <c r="CV183" s="15"/>
      <c r="CW183" s="15"/>
      <c r="CX183" s="15"/>
      <c r="CY183" s="15"/>
      <c r="CZ183" s="15"/>
    </row>
    <row r="184" spans="1:104" s="1" customFormat="1">
      <c r="A184" s="9" t="s">
        <v>419</v>
      </c>
      <c r="B184" s="9" t="s">
        <v>420</v>
      </c>
      <c r="C184" s="27">
        <v>39</v>
      </c>
      <c r="D184" s="27">
        <v>44</v>
      </c>
      <c r="E184" s="9">
        <f>D184-C184</f>
        <v>5</v>
      </c>
      <c r="F184" s="28">
        <v>9.5</v>
      </c>
      <c r="G184" s="9">
        <f>E184*F184</f>
        <v>47.5</v>
      </c>
      <c r="H184" s="9">
        <v>60413</v>
      </c>
      <c r="I184" s="9">
        <v>60915</v>
      </c>
      <c r="J184" s="9">
        <f t="shared" ref="J184:J189" si="48">I184-H184</f>
        <v>502</v>
      </c>
      <c r="K184" s="9">
        <v>1</v>
      </c>
      <c r="L184" s="9">
        <f t="shared" ref="L184:L189" si="49">K184*J184</f>
        <v>502</v>
      </c>
      <c r="M184" s="10">
        <v>1.03</v>
      </c>
      <c r="N184" s="11">
        <f t="shared" ref="N184:N190" si="50">M184*L184</f>
        <v>517.05999999999995</v>
      </c>
      <c r="O184" s="9">
        <v>120</v>
      </c>
      <c r="P184" s="11">
        <f t="shared" ref="P184:P190" si="51">G184+N184+O184</f>
        <v>684.56</v>
      </c>
      <c r="Q184" s="9">
        <v>1</v>
      </c>
      <c r="R184" s="28">
        <f t="shared" ref="R184:R189" si="52">P184*Q184</f>
        <v>684.56</v>
      </c>
    </row>
    <row r="185" spans="1:104" s="1" customFormat="1">
      <c r="A185" s="9" t="s">
        <v>421</v>
      </c>
      <c r="B185" s="9" t="s">
        <v>420</v>
      </c>
      <c r="C185" s="27"/>
      <c r="D185" s="27"/>
      <c r="E185" s="9"/>
      <c r="F185" s="28"/>
      <c r="G185" s="9"/>
      <c r="H185" s="9">
        <v>36847</v>
      </c>
      <c r="I185" s="9">
        <v>37945</v>
      </c>
      <c r="J185" s="9">
        <f t="shared" si="48"/>
        <v>1098</v>
      </c>
      <c r="K185" s="9">
        <v>1</v>
      </c>
      <c r="L185" s="9">
        <f t="shared" si="49"/>
        <v>1098</v>
      </c>
      <c r="M185" s="10">
        <v>1.03</v>
      </c>
      <c r="N185" s="11">
        <f t="shared" si="50"/>
        <v>1130.94</v>
      </c>
      <c r="O185" s="9">
        <v>60</v>
      </c>
      <c r="P185" s="11">
        <f t="shared" si="51"/>
        <v>1190.94</v>
      </c>
      <c r="Q185" s="9">
        <v>1</v>
      </c>
      <c r="R185" s="28">
        <f t="shared" si="52"/>
        <v>1190.94</v>
      </c>
    </row>
    <row r="186" spans="1:104" s="1" customFormat="1">
      <c r="A186" s="9" t="s">
        <v>422</v>
      </c>
      <c r="B186" s="9" t="s">
        <v>420</v>
      </c>
      <c r="C186" s="27"/>
      <c r="D186" s="27"/>
      <c r="E186" s="9"/>
      <c r="F186" s="28"/>
      <c r="G186" s="9"/>
      <c r="H186" s="9">
        <v>7526</v>
      </c>
      <c r="I186" s="9">
        <v>7526</v>
      </c>
      <c r="J186" s="9">
        <f t="shared" si="48"/>
        <v>0</v>
      </c>
      <c r="K186" s="9">
        <v>1</v>
      </c>
      <c r="L186" s="9">
        <f t="shared" si="49"/>
        <v>0</v>
      </c>
      <c r="M186" s="10">
        <v>1.03</v>
      </c>
      <c r="N186" s="11">
        <f t="shared" si="50"/>
        <v>0</v>
      </c>
      <c r="O186" s="9">
        <v>30</v>
      </c>
      <c r="P186" s="11">
        <f t="shared" si="51"/>
        <v>30</v>
      </c>
      <c r="Q186" s="9">
        <v>0.5</v>
      </c>
      <c r="R186" s="28">
        <f t="shared" si="52"/>
        <v>15</v>
      </c>
    </row>
    <row r="187" spans="1:104" s="1" customFormat="1">
      <c r="A187" s="9" t="s">
        <v>423</v>
      </c>
      <c r="B187" s="9" t="s">
        <v>420</v>
      </c>
      <c r="C187" s="27">
        <v>19</v>
      </c>
      <c r="D187" s="27">
        <v>19</v>
      </c>
      <c r="E187" s="9">
        <f>D187-C187</f>
        <v>0</v>
      </c>
      <c r="F187" s="28">
        <v>9.5</v>
      </c>
      <c r="G187" s="9">
        <f>E187*F187</f>
        <v>0</v>
      </c>
      <c r="H187" s="9">
        <v>16299</v>
      </c>
      <c r="I187" s="9">
        <v>17069</v>
      </c>
      <c r="J187" s="9">
        <f t="shared" si="48"/>
        <v>770</v>
      </c>
      <c r="K187" s="9">
        <v>1</v>
      </c>
      <c r="L187" s="9">
        <f t="shared" si="49"/>
        <v>770</v>
      </c>
      <c r="M187" s="10">
        <v>1.03</v>
      </c>
      <c r="N187" s="11">
        <f t="shared" si="50"/>
        <v>793.1</v>
      </c>
      <c r="O187" s="9">
        <v>40</v>
      </c>
      <c r="P187" s="11">
        <f t="shared" si="51"/>
        <v>833.1</v>
      </c>
      <c r="Q187" s="9">
        <v>1</v>
      </c>
      <c r="R187" s="28">
        <f t="shared" si="52"/>
        <v>833.1</v>
      </c>
    </row>
    <row r="188" spans="1:104" s="1" customFormat="1">
      <c r="A188" s="9" t="s">
        <v>424</v>
      </c>
      <c r="B188" s="9" t="s">
        <v>420</v>
      </c>
      <c r="C188" s="27"/>
      <c r="D188" s="27"/>
      <c r="E188" s="9"/>
      <c r="F188" s="28">
        <v>9.5</v>
      </c>
      <c r="G188" s="9"/>
      <c r="H188" s="9">
        <v>50114</v>
      </c>
      <c r="I188" s="9">
        <v>50114</v>
      </c>
      <c r="J188" s="9">
        <f t="shared" si="48"/>
        <v>0</v>
      </c>
      <c r="K188" s="9">
        <v>1</v>
      </c>
      <c r="L188" s="9">
        <f t="shared" si="49"/>
        <v>0</v>
      </c>
      <c r="M188" s="10">
        <v>1.03</v>
      </c>
      <c r="N188" s="11">
        <f t="shared" si="50"/>
        <v>0</v>
      </c>
      <c r="O188" s="9">
        <v>60</v>
      </c>
      <c r="P188" s="11">
        <f t="shared" si="51"/>
        <v>60</v>
      </c>
      <c r="Q188" s="9">
        <v>1</v>
      </c>
      <c r="R188" s="28">
        <f t="shared" si="52"/>
        <v>60</v>
      </c>
    </row>
    <row r="189" spans="1:104" s="1" customFormat="1">
      <c r="A189" s="9" t="s">
        <v>425</v>
      </c>
      <c r="B189" s="9" t="s">
        <v>420</v>
      </c>
      <c r="C189" s="27">
        <v>5</v>
      </c>
      <c r="D189" s="27">
        <v>5</v>
      </c>
      <c r="E189" s="9">
        <v>0</v>
      </c>
      <c r="F189" s="28">
        <v>9.5</v>
      </c>
      <c r="G189" s="9">
        <f>E189*F189</f>
        <v>0</v>
      </c>
      <c r="H189" s="9">
        <v>8076</v>
      </c>
      <c r="I189" s="9">
        <v>8076</v>
      </c>
      <c r="J189" s="9">
        <f t="shared" si="48"/>
        <v>0</v>
      </c>
      <c r="K189" s="9">
        <v>1</v>
      </c>
      <c r="L189" s="9">
        <f t="shared" si="49"/>
        <v>0</v>
      </c>
      <c r="M189" s="10">
        <v>1.03</v>
      </c>
      <c r="N189" s="11">
        <f t="shared" si="50"/>
        <v>0</v>
      </c>
      <c r="O189" s="9">
        <v>40</v>
      </c>
      <c r="P189" s="11">
        <f t="shared" si="51"/>
        <v>40</v>
      </c>
      <c r="Q189" s="9">
        <v>1</v>
      </c>
      <c r="R189" s="28">
        <f t="shared" si="52"/>
        <v>40</v>
      </c>
    </row>
    <row r="190" spans="1:104" s="1" customFormat="1">
      <c r="A190" s="9" t="s">
        <v>11</v>
      </c>
      <c r="B190" s="9" t="s">
        <v>420</v>
      </c>
      <c r="C190" s="9"/>
      <c r="D190" s="9"/>
      <c r="E190" s="9">
        <f>SUM(E184:E187)</f>
        <v>5</v>
      </c>
      <c r="F190" s="28">
        <v>9.5</v>
      </c>
      <c r="G190" s="9">
        <f>E190*F190</f>
        <v>47.5</v>
      </c>
      <c r="H190" s="9"/>
      <c r="I190" s="9"/>
      <c r="J190" s="9"/>
      <c r="K190" s="9"/>
      <c r="L190" s="9">
        <f>SUM(L184:L189)</f>
        <v>2370</v>
      </c>
      <c r="M190" s="10">
        <v>1.03</v>
      </c>
      <c r="N190" s="11">
        <f t="shared" si="50"/>
        <v>2441.1</v>
      </c>
      <c r="O190" s="9">
        <f>SUM(O184:O187)</f>
        <v>250</v>
      </c>
      <c r="P190" s="11">
        <f t="shared" si="51"/>
        <v>2738.6</v>
      </c>
      <c r="Q190" s="9">
        <v>1</v>
      </c>
      <c r="R190" s="28">
        <f>SUM(R184:R189)</f>
        <v>2823.6</v>
      </c>
    </row>
    <row r="191" spans="1:104" s="75" customFormat="1">
      <c r="A191" s="139" t="s">
        <v>358</v>
      </c>
      <c r="B191" s="139" t="s">
        <v>346</v>
      </c>
      <c r="C191" s="139"/>
      <c r="D191" s="140"/>
      <c r="E191" s="139"/>
      <c r="F191" s="142"/>
      <c r="G191" s="139"/>
      <c r="H191" s="139"/>
      <c r="I191" s="139"/>
      <c r="J191" s="139"/>
      <c r="K191" s="139"/>
      <c r="L191" s="139"/>
      <c r="M191" s="172">
        <v>1.03</v>
      </c>
      <c r="N191" s="173"/>
      <c r="O191" s="139"/>
      <c r="P191" s="173"/>
      <c r="Q191" s="139"/>
      <c r="R191" s="75">
        <v>42638.59</v>
      </c>
    </row>
    <row r="192" spans="1:104" s="75" customFormat="1">
      <c r="A192" s="139" t="s">
        <v>347</v>
      </c>
      <c r="B192" s="139" t="s">
        <v>103</v>
      </c>
      <c r="C192" s="139"/>
      <c r="D192" s="140"/>
      <c r="E192" s="139"/>
      <c r="F192" s="142"/>
      <c r="G192" s="139"/>
      <c r="H192" s="139"/>
      <c r="I192" s="139"/>
      <c r="J192" s="139"/>
      <c r="K192" s="139"/>
      <c r="L192" s="139"/>
      <c r="M192" s="172"/>
      <c r="N192" s="173"/>
      <c r="O192" s="139"/>
      <c r="P192" s="173"/>
      <c r="Q192" s="139"/>
      <c r="R192" s="142">
        <f>R191-R190</f>
        <v>39814.99</v>
      </c>
    </row>
    <row r="193" spans="1:104" s="83" customFormat="1">
      <c r="A193" s="3"/>
      <c r="B193" s="3"/>
      <c r="C193" s="3"/>
      <c r="D193" s="211"/>
      <c r="E193" s="3"/>
      <c r="F193" s="104"/>
      <c r="G193" s="3"/>
      <c r="H193" s="3"/>
      <c r="I193" s="3"/>
      <c r="J193" s="3"/>
      <c r="K193" s="3"/>
      <c r="L193" s="3"/>
      <c r="M193" s="4"/>
      <c r="N193" s="5"/>
      <c r="O193" s="3"/>
      <c r="P193" s="5"/>
      <c r="Q193" s="3"/>
      <c r="R193" s="104"/>
      <c r="S193" s="283"/>
      <c r="T193" s="283"/>
      <c r="U193" s="283"/>
      <c r="V193" s="283"/>
      <c r="W193" s="283"/>
      <c r="X193" s="283"/>
      <c r="Y193" s="283"/>
      <c r="Z193" s="283"/>
      <c r="AA193" s="283"/>
      <c r="AB193" s="283"/>
      <c r="AC193" s="283"/>
      <c r="AD193" s="283"/>
      <c r="AE193" s="283"/>
      <c r="AF193" s="283"/>
      <c r="AG193" s="283"/>
      <c r="AH193" s="283"/>
      <c r="AI193" s="283"/>
      <c r="AJ193" s="283"/>
      <c r="AK193" s="283"/>
      <c r="AL193" s="283"/>
      <c r="AM193" s="283"/>
      <c r="AN193" s="283"/>
      <c r="AO193" s="283"/>
      <c r="AP193" s="283"/>
      <c r="AQ193" s="283"/>
      <c r="AR193" s="283"/>
      <c r="AS193" s="283"/>
      <c r="AT193" s="283"/>
      <c r="AU193" s="283"/>
      <c r="AV193" s="283"/>
      <c r="AW193" s="283"/>
      <c r="AX193" s="283"/>
      <c r="AY193" s="283"/>
      <c r="AZ193" s="283"/>
      <c r="BA193" s="283"/>
      <c r="BB193" s="283"/>
      <c r="BC193" s="283"/>
      <c r="BD193" s="283"/>
      <c r="BE193" s="283"/>
      <c r="BF193" s="283"/>
      <c r="BG193" s="283"/>
      <c r="BH193" s="283"/>
      <c r="BI193" s="283"/>
      <c r="BJ193" s="283"/>
      <c r="BK193" s="283"/>
      <c r="BL193" s="283"/>
      <c r="BM193" s="283"/>
      <c r="BN193" s="283"/>
      <c r="BO193" s="283"/>
      <c r="BP193" s="283"/>
      <c r="BQ193" s="283"/>
      <c r="BR193" s="283"/>
      <c r="BS193" s="283"/>
      <c r="BT193" s="283"/>
      <c r="BU193" s="283"/>
      <c r="BV193" s="283"/>
      <c r="BW193" s="283"/>
      <c r="BX193" s="283"/>
      <c r="BY193" s="283"/>
      <c r="BZ193" s="283"/>
      <c r="CA193" s="283"/>
      <c r="CB193" s="283"/>
      <c r="CC193" s="283"/>
      <c r="CD193" s="283"/>
      <c r="CE193" s="283"/>
      <c r="CF193" s="283"/>
      <c r="CG193" s="283"/>
      <c r="CH193" s="283"/>
      <c r="CI193" s="283"/>
      <c r="CJ193" s="283"/>
      <c r="CK193" s="283"/>
      <c r="CL193" s="283"/>
      <c r="CM193" s="283"/>
      <c r="CN193" s="283"/>
      <c r="CO193" s="283"/>
      <c r="CP193" s="283"/>
      <c r="CQ193" s="283"/>
      <c r="CR193" s="283"/>
      <c r="CS193" s="283"/>
      <c r="CT193" s="283"/>
      <c r="CU193" s="283"/>
      <c r="CV193" s="283"/>
      <c r="CW193" s="283"/>
      <c r="CX193" s="283"/>
      <c r="CY193" s="283"/>
      <c r="CZ193" s="283"/>
    </row>
    <row r="194" spans="1:104" s="83" customFormat="1">
      <c r="A194" s="3" t="s">
        <v>12</v>
      </c>
      <c r="B194" s="3" t="s">
        <v>47</v>
      </c>
      <c r="C194" s="3" t="s">
        <v>13</v>
      </c>
      <c r="D194" s="3" t="s">
        <v>14</v>
      </c>
      <c r="E194" s="3" t="s">
        <v>15</v>
      </c>
      <c r="F194" s="104" t="s">
        <v>16</v>
      </c>
      <c r="G194" s="3" t="s">
        <v>17</v>
      </c>
      <c r="H194" s="3" t="s">
        <v>18</v>
      </c>
      <c r="I194" s="3" t="s">
        <v>19</v>
      </c>
      <c r="J194" s="3" t="s">
        <v>20</v>
      </c>
      <c r="K194" s="3" t="s">
        <v>21</v>
      </c>
      <c r="L194" s="3" t="s">
        <v>15</v>
      </c>
      <c r="M194" s="4"/>
      <c r="N194" s="5" t="s">
        <v>22</v>
      </c>
      <c r="O194" s="3" t="s">
        <v>23</v>
      </c>
      <c r="P194" s="5" t="s">
        <v>11</v>
      </c>
      <c r="Q194" s="3" t="s">
        <v>24</v>
      </c>
      <c r="R194" s="104" t="s">
        <v>25</v>
      </c>
      <c r="S194" s="283"/>
      <c r="T194" s="283"/>
      <c r="U194" s="283"/>
      <c r="V194" s="283"/>
      <c r="W194" s="283"/>
      <c r="X194" s="283"/>
      <c r="Y194" s="283"/>
      <c r="Z194" s="283"/>
      <c r="AA194" s="283"/>
      <c r="AB194" s="283"/>
      <c r="AC194" s="283"/>
      <c r="AD194" s="283"/>
      <c r="AE194" s="283"/>
      <c r="AF194" s="283"/>
      <c r="AG194" s="283"/>
      <c r="AH194" s="283"/>
      <c r="AI194" s="283"/>
      <c r="AJ194" s="283"/>
      <c r="AK194" s="283"/>
      <c r="AL194" s="283"/>
      <c r="AM194" s="283"/>
      <c r="AN194" s="283"/>
      <c r="AO194" s="283"/>
      <c r="AP194" s="283"/>
      <c r="AQ194" s="283"/>
      <c r="AR194" s="283"/>
      <c r="AS194" s="283"/>
      <c r="AT194" s="283"/>
      <c r="AU194" s="283"/>
      <c r="AV194" s="283"/>
      <c r="AW194" s="283"/>
      <c r="AX194" s="283"/>
      <c r="AY194" s="283"/>
      <c r="AZ194" s="283"/>
      <c r="BA194" s="283"/>
      <c r="BB194" s="283"/>
      <c r="BC194" s="283"/>
      <c r="BD194" s="283"/>
      <c r="BE194" s="283"/>
      <c r="BF194" s="283"/>
      <c r="BG194" s="283"/>
      <c r="BH194" s="283"/>
      <c r="BI194" s="283"/>
      <c r="BJ194" s="283"/>
      <c r="BK194" s="283"/>
      <c r="BL194" s="283"/>
      <c r="BM194" s="283"/>
      <c r="BN194" s="283"/>
      <c r="BO194" s="283"/>
      <c r="BP194" s="283"/>
      <c r="BQ194" s="283"/>
      <c r="BR194" s="283"/>
      <c r="BS194" s="283"/>
      <c r="BT194" s="283"/>
      <c r="BU194" s="283"/>
      <c r="BV194" s="283"/>
      <c r="BW194" s="283"/>
      <c r="BX194" s="283"/>
      <c r="BY194" s="283"/>
      <c r="BZ194" s="283"/>
      <c r="CA194" s="283"/>
      <c r="CB194" s="283"/>
      <c r="CC194" s="283"/>
      <c r="CD194" s="283"/>
      <c r="CE194" s="283"/>
      <c r="CF194" s="283"/>
      <c r="CG194" s="283"/>
      <c r="CH194" s="283"/>
      <c r="CI194" s="283"/>
      <c r="CJ194" s="283"/>
      <c r="CK194" s="283"/>
      <c r="CL194" s="283"/>
      <c r="CM194" s="283"/>
      <c r="CN194" s="283"/>
      <c r="CO194" s="283"/>
      <c r="CP194" s="283"/>
      <c r="CQ194" s="283"/>
      <c r="CR194" s="283"/>
      <c r="CS194" s="283"/>
      <c r="CT194" s="283"/>
      <c r="CU194" s="283"/>
      <c r="CV194" s="283"/>
      <c r="CW194" s="283"/>
      <c r="CX194" s="283"/>
      <c r="CY194" s="283"/>
      <c r="CZ194" s="283"/>
    </row>
    <row r="195" spans="1:104" s="369" customFormat="1">
      <c r="A195" s="136" t="s">
        <v>426</v>
      </c>
      <c r="B195" s="136" t="s">
        <v>427</v>
      </c>
      <c r="C195" s="136" t="s">
        <v>428</v>
      </c>
      <c r="D195" s="136">
        <v>4723</v>
      </c>
      <c r="E195" s="136"/>
      <c r="F195" s="458"/>
      <c r="G195" s="136"/>
      <c r="H195" s="136"/>
      <c r="I195" s="136"/>
      <c r="J195" s="136"/>
      <c r="K195" s="136"/>
      <c r="L195" s="136"/>
      <c r="M195" s="463"/>
      <c r="N195" s="464"/>
      <c r="O195" s="136"/>
      <c r="P195" s="464"/>
      <c r="Q195" s="136"/>
      <c r="R195" s="458"/>
    </row>
    <row r="196" spans="1:104" s="1" customFormat="1">
      <c r="A196" s="9" t="s">
        <v>429</v>
      </c>
      <c r="B196" s="9" t="s">
        <v>427</v>
      </c>
      <c r="C196" s="9">
        <v>46</v>
      </c>
      <c r="D196" s="9">
        <v>47</v>
      </c>
      <c r="E196" s="9">
        <f>SUM(D196-C196)</f>
        <v>1</v>
      </c>
      <c r="F196" s="28">
        <v>9.5</v>
      </c>
      <c r="G196" s="9">
        <f>E196*F196</f>
        <v>9.5</v>
      </c>
      <c r="H196" s="9">
        <v>22937</v>
      </c>
      <c r="I196" s="9">
        <v>22937</v>
      </c>
      <c r="J196" s="9">
        <f>I196-H196</f>
        <v>0</v>
      </c>
      <c r="K196" s="9">
        <v>1</v>
      </c>
      <c r="L196" s="9">
        <f>K196*J196</f>
        <v>0</v>
      </c>
      <c r="M196" s="10">
        <v>1.03</v>
      </c>
      <c r="N196" s="11">
        <f>M196*L196</f>
        <v>0</v>
      </c>
      <c r="O196" s="9">
        <v>0</v>
      </c>
      <c r="P196" s="11">
        <f>G196+N196+O196</f>
        <v>9.5</v>
      </c>
      <c r="Q196" s="9">
        <v>1</v>
      </c>
      <c r="R196" s="28">
        <f>P196*Q196</f>
        <v>9.5</v>
      </c>
    </row>
    <row r="197" spans="1:104" s="1" customFormat="1">
      <c r="A197" s="9" t="s">
        <v>430</v>
      </c>
      <c r="B197" s="9" t="s">
        <v>427</v>
      </c>
      <c r="C197" s="9">
        <v>27</v>
      </c>
      <c r="D197" s="9">
        <v>28</v>
      </c>
      <c r="E197" s="9">
        <f>SUM(D197-C197)</f>
        <v>1</v>
      </c>
      <c r="F197" s="28">
        <v>9.5</v>
      </c>
      <c r="G197" s="9">
        <f>E197*F197</f>
        <v>9.5</v>
      </c>
      <c r="H197" s="9">
        <v>16843</v>
      </c>
      <c r="I197" s="9">
        <v>18816</v>
      </c>
      <c r="J197" s="9">
        <f t="shared" ref="J197:J209" si="53">I197-H197</f>
        <v>1973</v>
      </c>
      <c r="K197" s="9">
        <v>1</v>
      </c>
      <c r="L197" s="9">
        <f t="shared" ref="L197:L209" si="54">K197*J197</f>
        <v>1973</v>
      </c>
      <c r="M197" s="10">
        <v>1.03</v>
      </c>
      <c r="N197" s="11">
        <f t="shared" ref="N197:N210" si="55">M197*L197</f>
        <v>2032.19</v>
      </c>
      <c r="O197" s="9">
        <v>40</v>
      </c>
      <c r="P197" s="11">
        <f t="shared" ref="P197:P210" si="56">G197+N197+O197</f>
        <v>2081.69</v>
      </c>
      <c r="Q197" s="9">
        <v>1</v>
      </c>
      <c r="R197" s="28">
        <f t="shared" ref="R197:R209" si="57">P197*Q197</f>
        <v>2081.69</v>
      </c>
    </row>
    <row r="198" spans="1:104" s="1" customFormat="1">
      <c r="A198" s="9" t="s">
        <v>431</v>
      </c>
      <c r="B198" s="9" t="s">
        <v>427</v>
      </c>
      <c r="C198" s="9"/>
      <c r="D198" s="9"/>
      <c r="E198" s="9"/>
      <c r="F198" s="28"/>
      <c r="G198" s="9"/>
      <c r="H198" s="9">
        <v>61155</v>
      </c>
      <c r="I198" s="9">
        <v>62373</v>
      </c>
      <c r="J198" s="9">
        <f t="shared" si="53"/>
        <v>1218</v>
      </c>
      <c r="K198" s="9">
        <v>1</v>
      </c>
      <c r="L198" s="9">
        <f t="shared" si="54"/>
        <v>1218</v>
      </c>
      <c r="M198" s="10">
        <v>1.03</v>
      </c>
      <c r="N198" s="11">
        <f t="shared" si="55"/>
        <v>1254.54</v>
      </c>
      <c r="O198" s="9">
        <v>40</v>
      </c>
      <c r="P198" s="11">
        <f t="shared" si="56"/>
        <v>1294.54</v>
      </c>
      <c r="Q198" s="9">
        <v>1</v>
      </c>
      <c r="R198" s="28">
        <f t="shared" si="57"/>
        <v>1294.54</v>
      </c>
    </row>
    <row r="199" spans="1:104" s="1" customFormat="1">
      <c r="A199" s="9" t="s">
        <v>432</v>
      </c>
      <c r="B199" s="9" t="s">
        <v>427</v>
      </c>
      <c r="C199" s="9"/>
      <c r="D199" s="9"/>
      <c r="E199" s="9"/>
      <c r="F199" s="28"/>
      <c r="G199" s="9"/>
      <c r="H199" s="9">
        <v>38585</v>
      </c>
      <c r="I199" s="9">
        <v>39460</v>
      </c>
      <c r="J199" s="9">
        <f t="shared" si="53"/>
        <v>875</v>
      </c>
      <c r="K199" s="9">
        <v>1</v>
      </c>
      <c r="L199" s="9">
        <f t="shared" si="54"/>
        <v>875</v>
      </c>
      <c r="M199" s="10">
        <v>1.03</v>
      </c>
      <c r="N199" s="11">
        <f t="shared" si="55"/>
        <v>901.25</v>
      </c>
      <c r="O199" s="9">
        <v>40</v>
      </c>
      <c r="P199" s="11">
        <f t="shared" si="56"/>
        <v>941.25</v>
      </c>
      <c r="Q199" s="9">
        <v>1</v>
      </c>
      <c r="R199" s="28">
        <f t="shared" si="57"/>
        <v>941.25</v>
      </c>
    </row>
    <row r="200" spans="1:104" s="1" customFormat="1">
      <c r="A200" s="9" t="s">
        <v>433</v>
      </c>
      <c r="B200" s="9" t="s">
        <v>427</v>
      </c>
      <c r="C200" s="9">
        <v>66</v>
      </c>
      <c r="D200" s="9">
        <v>66</v>
      </c>
      <c r="E200" s="9">
        <f>SUM(D200-C200)</f>
        <v>0</v>
      </c>
      <c r="F200" s="28">
        <v>9.5</v>
      </c>
      <c r="G200" s="9">
        <f>E200*F200</f>
        <v>0</v>
      </c>
      <c r="H200" s="9">
        <v>41557</v>
      </c>
      <c r="I200" s="9">
        <v>41557</v>
      </c>
      <c r="J200" s="9">
        <f t="shared" si="53"/>
        <v>0</v>
      </c>
      <c r="K200" s="9">
        <v>1</v>
      </c>
      <c r="L200" s="9">
        <f t="shared" si="54"/>
        <v>0</v>
      </c>
      <c r="M200" s="10">
        <v>1.03</v>
      </c>
      <c r="N200" s="11">
        <f t="shared" si="55"/>
        <v>0</v>
      </c>
      <c r="O200" s="9">
        <v>120</v>
      </c>
      <c r="P200" s="11">
        <f t="shared" si="56"/>
        <v>120</v>
      </c>
      <c r="Q200" s="9">
        <v>0.5</v>
      </c>
      <c r="R200" s="28">
        <f t="shared" si="57"/>
        <v>60</v>
      </c>
    </row>
    <row r="201" spans="1:104" s="1" customFormat="1">
      <c r="A201" s="9" t="s">
        <v>434</v>
      </c>
      <c r="B201" s="9" t="s">
        <v>427</v>
      </c>
      <c r="C201" s="9"/>
      <c r="D201" s="9"/>
      <c r="E201" s="9"/>
      <c r="F201" s="28"/>
      <c r="G201" s="9"/>
      <c r="H201" s="9">
        <v>18889</v>
      </c>
      <c r="I201" s="9">
        <v>20762</v>
      </c>
      <c r="J201" s="9">
        <f t="shared" si="53"/>
        <v>1873</v>
      </c>
      <c r="K201" s="9">
        <v>1</v>
      </c>
      <c r="L201" s="9">
        <f t="shared" si="54"/>
        <v>1873</v>
      </c>
      <c r="M201" s="10">
        <v>1.03</v>
      </c>
      <c r="N201" s="11">
        <f t="shared" si="55"/>
        <v>1929.19</v>
      </c>
      <c r="O201" s="9">
        <v>40</v>
      </c>
      <c r="P201" s="11">
        <f t="shared" si="56"/>
        <v>1969.19</v>
      </c>
      <c r="Q201" s="9">
        <v>1</v>
      </c>
      <c r="R201" s="28">
        <f t="shared" si="57"/>
        <v>1969.19</v>
      </c>
    </row>
    <row r="202" spans="1:104" s="1" customFormat="1">
      <c r="A202" s="9" t="s">
        <v>435</v>
      </c>
      <c r="B202" s="9" t="s">
        <v>427</v>
      </c>
      <c r="C202" s="9"/>
      <c r="D202" s="9" t="s">
        <v>436</v>
      </c>
      <c r="E202" s="9">
        <v>0</v>
      </c>
      <c r="F202" s="28">
        <v>9.5</v>
      </c>
      <c r="G202" s="9">
        <f>E202*F202</f>
        <v>0</v>
      </c>
      <c r="H202" s="9">
        <v>61434</v>
      </c>
      <c r="I202" s="9">
        <v>63385</v>
      </c>
      <c r="J202" s="9">
        <f t="shared" si="53"/>
        <v>1951</v>
      </c>
      <c r="K202" s="9">
        <v>1</v>
      </c>
      <c r="L202" s="9">
        <f t="shared" si="54"/>
        <v>1951</v>
      </c>
      <c r="M202" s="10">
        <v>1.03</v>
      </c>
      <c r="N202" s="11">
        <f t="shared" si="55"/>
        <v>2009.53</v>
      </c>
      <c r="O202" s="9">
        <v>80</v>
      </c>
      <c r="P202" s="11">
        <f t="shared" si="56"/>
        <v>2089.5300000000002</v>
      </c>
      <c r="Q202" s="9">
        <v>1</v>
      </c>
      <c r="R202" s="28">
        <f t="shared" si="57"/>
        <v>2089.5300000000002</v>
      </c>
    </row>
    <row r="203" spans="1:104" s="1" customFormat="1">
      <c r="A203" s="9" t="s">
        <v>437</v>
      </c>
      <c r="B203" s="9" t="s">
        <v>427</v>
      </c>
      <c r="C203" s="9"/>
      <c r="D203" s="9"/>
      <c r="E203" s="9"/>
      <c r="F203" s="28"/>
      <c r="G203" s="9"/>
      <c r="H203" s="9">
        <v>62635</v>
      </c>
      <c r="I203" s="9">
        <v>64913</v>
      </c>
      <c r="J203" s="9">
        <f t="shared" si="53"/>
        <v>2278</v>
      </c>
      <c r="K203" s="9">
        <v>1</v>
      </c>
      <c r="L203" s="9">
        <f t="shared" si="54"/>
        <v>2278</v>
      </c>
      <c r="M203" s="10">
        <v>1.03</v>
      </c>
      <c r="N203" s="11">
        <f t="shared" si="55"/>
        <v>2346.34</v>
      </c>
      <c r="O203" s="9">
        <v>140</v>
      </c>
      <c r="P203" s="11">
        <f t="shared" si="56"/>
        <v>2486.34</v>
      </c>
      <c r="Q203" s="9">
        <v>1</v>
      </c>
      <c r="R203" s="28">
        <f t="shared" si="57"/>
        <v>2486.34</v>
      </c>
    </row>
    <row r="204" spans="1:104" s="1" customFormat="1">
      <c r="A204" s="9" t="s">
        <v>438</v>
      </c>
      <c r="B204" s="9" t="s">
        <v>427</v>
      </c>
      <c r="C204" s="9">
        <v>21</v>
      </c>
      <c r="D204" s="9">
        <v>21</v>
      </c>
      <c r="E204" s="9">
        <f>SUM(D204-C204)</f>
        <v>0</v>
      </c>
      <c r="F204" s="28">
        <v>9.5</v>
      </c>
      <c r="G204" s="9">
        <f>E204*F204</f>
        <v>0</v>
      </c>
      <c r="H204" s="9">
        <v>3604</v>
      </c>
      <c r="I204" s="9">
        <v>3837</v>
      </c>
      <c r="J204" s="9">
        <f t="shared" si="53"/>
        <v>233</v>
      </c>
      <c r="K204" s="9">
        <v>1</v>
      </c>
      <c r="L204" s="9">
        <f t="shared" si="54"/>
        <v>233</v>
      </c>
      <c r="M204" s="10">
        <v>1.03</v>
      </c>
      <c r="N204" s="11">
        <f t="shared" si="55"/>
        <v>239.99</v>
      </c>
      <c r="O204" s="9">
        <v>60</v>
      </c>
      <c r="P204" s="11">
        <f t="shared" si="56"/>
        <v>299.99</v>
      </c>
      <c r="Q204" s="9">
        <v>1</v>
      </c>
      <c r="R204" s="28">
        <f t="shared" si="57"/>
        <v>299.99</v>
      </c>
    </row>
    <row r="205" spans="1:104" s="1" customFormat="1">
      <c r="A205" s="9" t="s">
        <v>439</v>
      </c>
      <c r="B205" s="9" t="s">
        <v>427</v>
      </c>
      <c r="C205" s="9">
        <v>35</v>
      </c>
      <c r="D205" s="9">
        <v>35</v>
      </c>
      <c r="E205" s="9">
        <f>SUM(D205-C205)</f>
        <v>0</v>
      </c>
      <c r="F205" s="28">
        <v>9.5</v>
      </c>
      <c r="G205" s="9">
        <f>E205*F205</f>
        <v>0</v>
      </c>
      <c r="H205" s="9">
        <v>17606</v>
      </c>
      <c r="I205" s="9">
        <v>17776</v>
      </c>
      <c r="J205" s="9">
        <f t="shared" si="53"/>
        <v>170</v>
      </c>
      <c r="K205" s="9">
        <v>1</v>
      </c>
      <c r="L205" s="9">
        <f t="shared" si="54"/>
        <v>170</v>
      </c>
      <c r="M205" s="10">
        <v>1.03</v>
      </c>
      <c r="N205" s="11">
        <f t="shared" si="55"/>
        <v>175.1</v>
      </c>
      <c r="O205" s="9">
        <v>60</v>
      </c>
      <c r="P205" s="11">
        <f t="shared" si="56"/>
        <v>235.1</v>
      </c>
      <c r="Q205" s="9">
        <v>1</v>
      </c>
      <c r="R205" s="28">
        <f t="shared" si="57"/>
        <v>235.1</v>
      </c>
    </row>
    <row r="206" spans="1:104" s="1" customFormat="1">
      <c r="A206" s="9" t="s">
        <v>440</v>
      </c>
      <c r="B206" s="9" t="s">
        <v>427</v>
      </c>
      <c r="C206" s="9" t="s">
        <v>441</v>
      </c>
      <c r="D206" s="9"/>
      <c r="E206" s="9"/>
      <c r="F206" s="28"/>
      <c r="G206" s="9"/>
      <c r="H206" s="9">
        <v>20919</v>
      </c>
      <c r="I206" s="9">
        <v>21044</v>
      </c>
      <c r="J206" s="9">
        <f t="shared" si="53"/>
        <v>125</v>
      </c>
      <c r="K206" s="9">
        <v>1</v>
      </c>
      <c r="L206" s="9">
        <f t="shared" si="54"/>
        <v>125</v>
      </c>
      <c r="M206" s="10">
        <v>1.03</v>
      </c>
      <c r="N206" s="11">
        <f t="shared" si="55"/>
        <v>128.75</v>
      </c>
      <c r="O206" s="9">
        <v>40</v>
      </c>
      <c r="P206" s="11">
        <f t="shared" si="56"/>
        <v>168.75</v>
      </c>
      <c r="Q206" s="9">
        <v>1</v>
      </c>
      <c r="R206" s="28">
        <f t="shared" si="57"/>
        <v>168.75</v>
      </c>
    </row>
    <row r="207" spans="1:104" s="1" customFormat="1">
      <c r="A207" s="9" t="s">
        <v>442</v>
      </c>
      <c r="B207" s="9" t="s">
        <v>427</v>
      </c>
      <c r="C207" s="9">
        <v>69</v>
      </c>
      <c r="D207" s="9">
        <v>69</v>
      </c>
      <c r="E207" s="9"/>
      <c r="F207" s="28"/>
      <c r="G207" s="9"/>
      <c r="H207" s="9">
        <v>33803</v>
      </c>
      <c r="I207" s="9">
        <v>34673</v>
      </c>
      <c r="J207" s="9">
        <f t="shared" si="53"/>
        <v>870</v>
      </c>
      <c r="K207" s="9">
        <v>1</v>
      </c>
      <c r="L207" s="9">
        <f t="shared" si="54"/>
        <v>870</v>
      </c>
      <c r="M207" s="10">
        <v>1.03</v>
      </c>
      <c r="N207" s="11">
        <f t="shared" si="55"/>
        <v>896.1</v>
      </c>
      <c r="O207" s="9"/>
      <c r="P207" s="11">
        <f t="shared" si="56"/>
        <v>896.1</v>
      </c>
      <c r="Q207" s="9">
        <v>1</v>
      </c>
      <c r="R207" s="28">
        <f t="shared" si="57"/>
        <v>896.1</v>
      </c>
    </row>
    <row r="208" spans="1:104" s="1" customFormat="1">
      <c r="A208" s="9" t="s">
        <v>443</v>
      </c>
      <c r="B208" s="9" t="s">
        <v>427</v>
      </c>
      <c r="C208" s="9"/>
      <c r="D208" s="9"/>
      <c r="E208" s="9"/>
      <c r="F208" s="28"/>
      <c r="G208" s="9"/>
      <c r="H208" s="9">
        <v>63360</v>
      </c>
      <c r="I208" s="9">
        <v>68759</v>
      </c>
      <c r="J208" s="9">
        <f t="shared" si="53"/>
        <v>5399</v>
      </c>
      <c r="K208" s="9">
        <v>1</v>
      </c>
      <c r="L208" s="9">
        <f t="shared" si="54"/>
        <v>5399</v>
      </c>
      <c r="M208" s="10">
        <v>1.03</v>
      </c>
      <c r="N208" s="11">
        <f t="shared" si="55"/>
        <v>5560.97</v>
      </c>
      <c r="O208" s="9"/>
      <c r="P208" s="11">
        <f t="shared" si="56"/>
        <v>5560.97</v>
      </c>
      <c r="Q208" s="9">
        <v>1</v>
      </c>
      <c r="R208" s="28">
        <f t="shared" si="57"/>
        <v>5560.97</v>
      </c>
    </row>
    <row r="209" spans="1:19" s="1" customFormat="1">
      <c r="A209" s="9" t="s">
        <v>444</v>
      </c>
      <c r="B209" s="9" t="s">
        <v>427</v>
      </c>
      <c r="C209" s="9"/>
      <c r="D209" s="9"/>
      <c r="E209" s="9"/>
      <c r="F209" s="28"/>
      <c r="G209" s="9"/>
      <c r="H209" s="9">
        <v>15727</v>
      </c>
      <c r="I209" s="9">
        <v>16589</v>
      </c>
      <c r="J209" s="9">
        <f t="shared" si="53"/>
        <v>862</v>
      </c>
      <c r="K209" s="9">
        <v>1</v>
      </c>
      <c r="L209" s="9">
        <f t="shared" si="54"/>
        <v>862</v>
      </c>
      <c r="M209" s="10">
        <v>1.03</v>
      </c>
      <c r="N209" s="11">
        <f t="shared" si="55"/>
        <v>887.86</v>
      </c>
      <c r="O209" s="9"/>
      <c r="P209" s="11">
        <f t="shared" si="56"/>
        <v>887.86</v>
      </c>
      <c r="Q209" s="9">
        <v>1</v>
      </c>
      <c r="R209" s="28">
        <f t="shared" si="57"/>
        <v>887.86</v>
      </c>
    </row>
    <row r="210" spans="1:19" s="1" customFormat="1">
      <c r="A210" s="9" t="s">
        <v>11</v>
      </c>
      <c r="B210" s="9" t="s">
        <v>427</v>
      </c>
      <c r="C210" s="9"/>
      <c r="D210" s="9"/>
      <c r="E210" s="9">
        <f>SUM(E197:E206)</f>
        <v>1</v>
      </c>
      <c r="F210" s="28">
        <v>9.5</v>
      </c>
      <c r="G210" s="9">
        <f>E210*F210</f>
        <v>9.5</v>
      </c>
      <c r="H210" s="9"/>
      <c r="I210" s="9"/>
      <c r="J210" s="9"/>
      <c r="K210" s="9"/>
      <c r="L210" s="9">
        <f>SUM(L197:L209)</f>
        <v>17827</v>
      </c>
      <c r="M210" s="10">
        <v>1.03</v>
      </c>
      <c r="N210" s="11">
        <f t="shared" si="55"/>
        <v>18361.810000000001</v>
      </c>
      <c r="O210" s="9">
        <f>SUM(O197:O206)</f>
        <v>660</v>
      </c>
      <c r="P210" s="11">
        <f t="shared" si="56"/>
        <v>19031.310000000001</v>
      </c>
      <c r="Q210" s="9">
        <v>1</v>
      </c>
      <c r="R210" s="28">
        <f>SUM(R196:R209)</f>
        <v>18980.810000000001</v>
      </c>
    </row>
    <row r="211" spans="1:19" s="36" customFormat="1">
      <c r="A211" s="211"/>
      <c r="B211" s="3"/>
      <c r="C211" s="3"/>
      <c r="D211" s="3"/>
      <c r="E211" s="3"/>
      <c r="F211" s="104"/>
      <c r="G211" s="3"/>
      <c r="H211" s="3"/>
      <c r="I211" s="3"/>
      <c r="J211" s="3"/>
      <c r="K211" s="3"/>
      <c r="L211" s="189"/>
      <c r="M211" s="4"/>
      <c r="N211" s="5"/>
      <c r="O211" s="3"/>
      <c r="P211" s="5"/>
      <c r="Q211" s="3"/>
      <c r="R211" s="104"/>
      <c r="S211" s="1"/>
    </row>
    <row r="212" spans="1:19" s="36" customFormat="1">
      <c r="A212" s="3" t="s">
        <v>12</v>
      </c>
      <c r="B212" s="3" t="s">
        <v>47</v>
      </c>
      <c r="C212" s="3" t="s">
        <v>13</v>
      </c>
      <c r="D212" s="3" t="s">
        <v>14</v>
      </c>
      <c r="E212" s="3" t="s">
        <v>15</v>
      </c>
      <c r="F212" s="104" t="s">
        <v>16</v>
      </c>
      <c r="G212" s="3" t="s">
        <v>17</v>
      </c>
      <c r="H212" s="3" t="s">
        <v>18</v>
      </c>
      <c r="I212" s="3" t="s">
        <v>19</v>
      </c>
      <c r="J212" s="3" t="s">
        <v>20</v>
      </c>
      <c r="K212" s="3" t="s">
        <v>21</v>
      </c>
      <c r="L212" s="3" t="s">
        <v>15</v>
      </c>
      <c r="M212" s="4"/>
      <c r="N212" s="5" t="s">
        <v>22</v>
      </c>
      <c r="O212" s="3" t="s">
        <v>23</v>
      </c>
      <c r="P212" s="5" t="s">
        <v>11</v>
      </c>
      <c r="Q212" s="3" t="s">
        <v>24</v>
      </c>
      <c r="R212" s="104" t="s">
        <v>25</v>
      </c>
      <c r="S212" s="1"/>
    </row>
    <row r="213" spans="1:19" s="1" customFormat="1">
      <c r="A213" s="9" t="s">
        <v>445</v>
      </c>
      <c r="B213" s="9" t="s">
        <v>446</v>
      </c>
      <c r="C213" s="9">
        <v>22</v>
      </c>
      <c r="D213" s="9">
        <v>22</v>
      </c>
      <c r="E213" s="9">
        <f>SUM(D213-C213)</f>
        <v>0</v>
      </c>
      <c r="F213" s="28">
        <v>9.5</v>
      </c>
      <c r="G213" s="9">
        <f>E213*F213</f>
        <v>0</v>
      </c>
      <c r="H213" s="9">
        <v>3912</v>
      </c>
      <c r="I213" s="9">
        <v>3965</v>
      </c>
      <c r="J213" s="9">
        <f>I213-H213</f>
        <v>53</v>
      </c>
      <c r="K213" s="9">
        <v>1</v>
      </c>
      <c r="L213" s="9">
        <f>K213*J213</f>
        <v>53</v>
      </c>
      <c r="M213" s="10">
        <v>1.03</v>
      </c>
      <c r="N213" s="11">
        <f>M213*L213</f>
        <v>54.59</v>
      </c>
      <c r="O213" s="9">
        <v>80</v>
      </c>
      <c r="P213" s="11">
        <f>G213+N213+O213</f>
        <v>134.59</v>
      </c>
      <c r="Q213" s="9">
        <v>1</v>
      </c>
      <c r="R213" s="28">
        <f>P213*Q213</f>
        <v>134.59</v>
      </c>
    </row>
    <row r="214" spans="1:19" s="1" customFormat="1">
      <c r="A214" s="9" t="s">
        <v>447</v>
      </c>
      <c r="B214" s="9" t="s">
        <v>446</v>
      </c>
      <c r="C214" s="9"/>
      <c r="D214" s="9"/>
      <c r="E214" s="9"/>
      <c r="F214" s="28"/>
      <c r="G214" s="9"/>
      <c r="H214" s="9">
        <v>34610</v>
      </c>
      <c r="I214" s="9">
        <v>35150</v>
      </c>
      <c r="J214" s="9">
        <f>I214-H214</f>
        <v>540</v>
      </c>
      <c r="K214" s="9">
        <v>1</v>
      </c>
      <c r="L214" s="9">
        <f>K214*J214</f>
        <v>540</v>
      </c>
      <c r="M214" s="10">
        <v>1.03</v>
      </c>
      <c r="N214" s="11">
        <f>M214*L214</f>
        <v>556.20000000000005</v>
      </c>
      <c r="O214" s="9">
        <v>80</v>
      </c>
      <c r="P214" s="11">
        <f>G214+N214+O214</f>
        <v>636.20000000000005</v>
      </c>
      <c r="Q214" s="9">
        <v>1</v>
      </c>
      <c r="R214" s="28">
        <f>P214*Q214</f>
        <v>636.20000000000005</v>
      </c>
    </row>
    <row r="215" spans="1:19" s="1" customFormat="1">
      <c r="A215" s="9" t="s">
        <v>448</v>
      </c>
      <c r="B215" s="9" t="s">
        <v>446</v>
      </c>
      <c r="C215" s="9"/>
      <c r="D215" s="9"/>
      <c r="E215" s="9"/>
      <c r="F215" s="28"/>
      <c r="G215" s="9"/>
      <c r="H215" s="9">
        <v>26070</v>
      </c>
      <c r="I215" s="9">
        <v>26961</v>
      </c>
      <c r="J215" s="9">
        <f>I215-H215</f>
        <v>891</v>
      </c>
      <c r="K215" s="9">
        <v>1</v>
      </c>
      <c r="L215" s="9">
        <f>K215*J215</f>
        <v>891</v>
      </c>
      <c r="M215" s="10">
        <v>1.03</v>
      </c>
      <c r="N215" s="11">
        <f>M215*L215</f>
        <v>917.73</v>
      </c>
      <c r="O215" s="9">
        <v>100</v>
      </c>
      <c r="P215" s="11">
        <f>G215+N215+O215</f>
        <v>1017.73</v>
      </c>
      <c r="Q215" s="9">
        <v>1</v>
      </c>
      <c r="R215" s="28">
        <f>P215*Q215</f>
        <v>1017.73</v>
      </c>
    </row>
    <row r="216" spans="1:19" s="1" customFormat="1">
      <c r="A216" s="9" t="s">
        <v>449</v>
      </c>
      <c r="B216" s="9" t="s">
        <v>446</v>
      </c>
      <c r="C216" s="9"/>
      <c r="D216" s="9"/>
      <c r="E216" s="9"/>
      <c r="F216" s="28"/>
      <c r="G216" s="9"/>
      <c r="H216" s="9">
        <v>5368</v>
      </c>
      <c r="I216" s="9">
        <v>7056</v>
      </c>
      <c r="J216" s="9">
        <f>I216-H216</f>
        <v>1688</v>
      </c>
      <c r="K216" s="9">
        <v>1</v>
      </c>
      <c r="L216" s="9">
        <f>K216*J216</f>
        <v>1688</v>
      </c>
      <c r="M216" s="10">
        <v>1.03</v>
      </c>
      <c r="N216" s="11">
        <f>M216*L216</f>
        <v>1738.64</v>
      </c>
      <c r="O216" s="9"/>
      <c r="P216" s="11">
        <f>G216+N216+O216</f>
        <v>1738.64</v>
      </c>
      <c r="Q216" s="9">
        <v>1</v>
      </c>
      <c r="R216" s="28">
        <f>P216*Q216</f>
        <v>1738.64</v>
      </c>
    </row>
    <row r="217" spans="1:19" s="1" customFormat="1">
      <c r="A217" s="9" t="s">
        <v>11</v>
      </c>
      <c r="B217" s="9" t="s">
        <v>446</v>
      </c>
      <c r="C217" s="9"/>
      <c r="D217" s="9"/>
      <c r="E217" s="9"/>
      <c r="F217" s="28"/>
      <c r="G217" s="9"/>
      <c r="H217" s="9"/>
      <c r="I217" s="9"/>
      <c r="J217" s="9">
        <f>J213+J214+J215+J216</f>
        <v>3172</v>
      </c>
      <c r="K217" s="9">
        <v>1</v>
      </c>
      <c r="L217" s="9">
        <f>K217*J217</f>
        <v>3172</v>
      </c>
      <c r="M217" s="10">
        <v>1.03</v>
      </c>
      <c r="N217" s="11">
        <f>M217*L217</f>
        <v>3267.16</v>
      </c>
      <c r="O217" s="9">
        <f>SUM(O214:O215)</f>
        <v>180</v>
      </c>
      <c r="P217" s="11">
        <f>G217+N217+O217</f>
        <v>3447.16</v>
      </c>
      <c r="Q217" s="9">
        <v>1</v>
      </c>
      <c r="R217" s="28">
        <f>P217*Q217</f>
        <v>3447.16</v>
      </c>
    </row>
    <row r="218" spans="1:19" s="75" customFormat="1">
      <c r="A218" s="139" t="s">
        <v>450</v>
      </c>
      <c r="B218" s="139" t="s">
        <v>446</v>
      </c>
      <c r="C218" s="139" t="s">
        <v>346</v>
      </c>
      <c r="D218" s="139"/>
      <c r="E218" s="139"/>
      <c r="F218" s="142"/>
      <c r="G218" s="139"/>
      <c r="H218" s="139"/>
      <c r="I218" s="139"/>
      <c r="J218" s="139"/>
      <c r="K218" s="139"/>
      <c r="L218" s="188"/>
      <c r="M218" s="172"/>
      <c r="N218" s="173"/>
      <c r="O218" s="139"/>
      <c r="P218" s="173"/>
      <c r="Q218" s="139"/>
      <c r="R218" s="75">
        <v>82488.759999999995</v>
      </c>
    </row>
    <row r="219" spans="1:19" s="75" customFormat="1">
      <c r="A219" s="139" t="s">
        <v>347</v>
      </c>
      <c r="B219" s="139"/>
      <c r="C219" s="139" t="s">
        <v>103</v>
      </c>
      <c r="D219" s="140"/>
      <c r="E219" s="139"/>
      <c r="F219" s="142"/>
      <c r="G219" s="139"/>
      <c r="H219" s="139"/>
      <c r="I219" s="139"/>
      <c r="J219" s="139"/>
      <c r="K219" s="139"/>
      <c r="L219" s="139"/>
      <c r="M219" s="172"/>
      <c r="N219" s="173"/>
      <c r="O219" s="139"/>
      <c r="P219" s="173"/>
      <c r="Q219" s="139"/>
      <c r="R219" s="142">
        <f>R218-R217</f>
        <v>79041.600000000006</v>
      </c>
    </row>
    <row r="220" spans="1:19" s="66" customFormat="1">
      <c r="A220" s="3"/>
      <c r="B220" s="3"/>
      <c r="C220" s="3"/>
      <c r="D220" s="211"/>
      <c r="E220" s="3"/>
      <c r="F220" s="104"/>
      <c r="G220" s="3"/>
      <c r="H220" s="3"/>
      <c r="I220" s="3"/>
      <c r="J220" s="3"/>
      <c r="K220" s="3"/>
      <c r="L220" s="3"/>
      <c r="M220" s="4"/>
      <c r="N220" s="5"/>
      <c r="O220" s="3"/>
      <c r="P220" s="5"/>
      <c r="Q220" s="3"/>
      <c r="R220" s="104"/>
      <c r="S220" s="36"/>
    </row>
    <row r="221" spans="1:19" s="66" customFormat="1" ht="25.8">
      <c r="A221" s="594"/>
      <c r="B221" s="595"/>
      <c r="C221" s="595"/>
      <c r="D221" s="595"/>
      <c r="E221" s="595"/>
      <c r="F221" s="595"/>
      <c r="G221" s="595"/>
      <c r="H221" s="595"/>
      <c r="I221" s="595"/>
      <c r="J221" s="595"/>
      <c r="K221" s="595"/>
      <c r="L221" s="595"/>
      <c r="M221" s="595"/>
      <c r="N221" s="595"/>
      <c r="O221" s="595"/>
      <c r="P221" s="595"/>
      <c r="Q221" s="595"/>
      <c r="R221" s="596"/>
    </row>
    <row r="222" spans="1:19" s="1" customFormat="1">
      <c r="A222" s="395" t="s">
        <v>12</v>
      </c>
      <c r="B222" s="395" t="s">
        <v>47</v>
      </c>
      <c r="C222" s="395" t="s">
        <v>13</v>
      </c>
      <c r="D222" s="395" t="s">
        <v>14</v>
      </c>
      <c r="E222" s="395" t="s">
        <v>15</v>
      </c>
      <c r="F222" s="459" t="s">
        <v>16</v>
      </c>
      <c r="G222" s="395" t="s">
        <v>17</v>
      </c>
      <c r="H222" s="395" t="s">
        <v>18</v>
      </c>
      <c r="I222" s="395" t="s">
        <v>19</v>
      </c>
      <c r="J222" s="395" t="s">
        <v>20</v>
      </c>
      <c r="K222" s="395" t="s">
        <v>21</v>
      </c>
      <c r="L222" s="395" t="s">
        <v>15</v>
      </c>
      <c r="M222" s="465"/>
      <c r="N222" s="466" t="s">
        <v>22</v>
      </c>
      <c r="O222" s="395" t="s">
        <v>23</v>
      </c>
      <c r="P222" s="466" t="s">
        <v>11</v>
      </c>
      <c r="Q222" s="395" t="s">
        <v>24</v>
      </c>
      <c r="R222" s="459" t="s">
        <v>25</v>
      </c>
    </row>
    <row r="223" spans="1:19" s="1" customFormat="1">
      <c r="A223" s="39"/>
      <c r="B223" s="39">
        <v>4762</v>
      </c>
      <c r="C223" s="39"/>
      <c r="D223" s="39"/>
      <c r="E223" s="39"/>
      <c r="F223" s="41"/>
      <c r="G223" s="39"/>
      <c r="H223" s="39"/>
      <c r="I223" s="39"/>
      <c r="J223" s="39"/>
      <c r="K223" s="39"/>
      <c r="L223" s="39"/>
      <c r="M223" s="53"/>
      <c r="N223" s="54"/>
      <c r="O223" s="39"/>
      <c r="P223" s="54"/>
      <c r="Q223" s="39"/>
      <c r="R223" s="41"/>
    </row>
    <row r="224" spans="1:19" s="1" customFormat="1">
      <c r="A224" s="39" t="s">
        <v>451</v>
      </c>
      <c r="B224" s="39" t="s">
        <v>452</v>
      </c>
      <c r="C224" s="39">
        <v>17</v>
      </c>
      <c r="D224" s="39">
        <v>17</v>
      </c>
      <c r="E224" s="39">
        <f>SUM(D224-C224)</f>
        <v>0</v>
      </c>
      <c r="F224" s="41">
        <v>9.5</v>
      </c>
      <c r="G224" s="39">
        <f>E224*F224</f>
        <v>0</v>
      </c>
      <c r="H224" s="39">
        <v>37444</v>
      </c>
      <c r="I224" s="39">
        <v>40997</v>
      </c>
      <c r="J224" s="39">
        <f t="shared" ref="J224:J242" si="58">I224-H224</f>
        <v>3553</v>
      </c>
      <c r="K224" s="39">
        <v>1</v>
      </c>
      <c r="L224" s="39">
        <f t="shared" ref="L224:L242" si="59">K224*J224</f>
        <v>3553</v>
      </c>
      <c r="M224" s="53">
        <v>1.03</v>
      </c>
      <c r="N224" s="54">
        <f t="shared" ref="N224:N243" si="60">M224*L224</f>
        <v>3659.59</v>
      </c>
      <c r="O224" s="39">
        <v>80</v>
      </c>
      <c r="P224" s="54">
        <f t="shared" ref="P224:P241" si="61">G224+N224+O224</f>
        <v>3739.59</v>
      </c>
      <c r="Q224" s="39">
        <v>1</v>
      </c>
      <c r="R224" s="41">
        <f t="shared" ref="R224:R242" si="62">P224*Q224</f>
        <v>3739.59</v>
      </c>
    </row>
    <row r="225" spans="1:18" s="1" customFormat="1">
      <c r="A225" s="39" t="s">
        <v>453</v>
      </c>
      <c r="B225" s="39" t="s">
        <v>452</v>
      </c>
      <c r="C225" s="39">
        <v>1429</v>
      </c>
      <c r="D225" s="39">
        <v>1429</v>
      </c>
      <c r="E225" s="39">
        <f>SUM(D225-C225)</f>
        <v>0</v>
      </c>
      <c r="F225" s="41">
        <v>9.5</v>
      </c>
      <c r="G225" s="39">
        <f>E225*F225</f>
        <v>0</v>
      </c>
      <c r="H225" s="39">
        <v>224664</v>
      </c>
      <c r="I225" s="39">
        <v>231710</v>
      </c>
      <c r="J225" s="39">
        <f t="shared" si="58"/>
        <v>7046</v>
      </c>
      <c r="K225" s="39">
        <v>1</v>
      </c>
      <c r="L225" s="39">
        <f t="shared" si="59"/>
        <v>7046</v>
      </c>
      <c r="M225" s="53">
        <v>1.03</v>
      </c>
      <c r="N225" s="54">
        <f t="shared" si="60"/>
        <v>7257.38</v>
      </c>
      <c r="O225" s="39">
        <v>80</v>
      </c>
      <c r="P225" s="54">
        <f t="shared" si="61"/>
        <v>7337.38</v>
      </c>
      <c r="Q225" s="39">
        <v>1</v>
      </c>
      <c r="R225" s="41">
        <f t="shared" si="62"/>
        <v>7337.38</v>
      </c>
    </row>
    <row r="226" spans="1:18" s="1" customFormat="1">
      <c r="A226" s="39" t="s">
        <v>454</v>
      </c>
      <c r="B226" s="39" t="s">
        <v>452</v>
      </c>
      <c r="C226" s="39"/>
      <c r="D226" s="39"/>
      <c r="E226" s="39"/>
      <c r="F226" s="41"/>
      <c r="G226" s="39"/>
      <c r="H226" s="39">
        <v>187079</v>
      </c>
      <c r="I226" s="39">
        <v>191170</v>
      </c>
      <c r="J226" s="39">
        <f t="shared" si="58"/>
        <v>4091</v>
      </c>
      <c r="K226" s="39">
        <v>1</v>
      </c>
      <c r="L226" s="39">
        <f t="shared" si="59"/>
        <v>4091</v>
      </c>
      <c r="M226" s="53">
        <v>1.03</v>
      </c>
      <c r="N226" s="54">
        <f t="shared" si="60"/>
        <v>4213.7299999999996</v>
      </c>
      <c r="O226" s="39">
        <v>80</v>
      </c>
      <c r="P226" s="54">
        <f t="shared" si="61"/>
        <v>4293.7299999999996</v>
      </c>
      <c r="Q226" s="39">
        <v>1</v>
      </c>
      <c r="R226" s="41">
        <f t="shared" si="62"/>
        <v>4293.7299999999996</v>
      </c>
    </row>
    <row r="227" spans="1:18" s="1" customFormat="1">
      <c r="A227" s="39" t="s">
        <v>455</v>
      </c>
      <c r="B227" s="39" t="s">
        <v>452</v>
      </c>
      <c r="C227" s="39"/>
      <c r="D227" s="39" t="s">
        <v>456</v>
      </c>
      <c r="E227" s="39"/>
      <c r="F227" s="41"/>
      <c r="G227" s="39"/>
      <c r="H227" s="39">
        <v>5924</v>
      </c>
      <c r="I227" s="39">
        <v>5924</v>
      </c>
      <c r="J227" s="39">
        <f t="shared" si="58"/>
        <v>0</v>
      </c>
      <c r="K227" s="39">
        <v>1</v>
      </c>
      <c r="L227" s="39">
        <f t="shared" si="59"/>
        <v>0</v>
      </c>
      <c r="M227" s="53">
        <v>1.03</v>
      </c>
      <c r="N227" s="54">
        <f t="shared" si="60"/>
        <v>0</v>
      </c>
      <c r="O227" s="39"/>
      <c r="P227" s="54">
        <f t="shared" si="61"/>
        <v>0</v>
      </c>
      <c r="Q227" s="39">
        <v>1</v>
      </c>
      <c r="R227" s="41">
        <f t="shared" si="62"/>
        <v>0</v>
      </c>
    </row>
    <row r="228" spans="1:18" s="1" customFormat="1">
      <c r="A228" s="39" t="s">
        <v>455</v>
      </c>
      <c r="B228" s="39" t="s">
        <v>452</v>
      </c>
      <c r="C228" s="39"/>
      <c r="D228" s="39" t="s">
        <v>457</v>
      </c>
      <c r="E228" s="39"/>
      <c r="F228" s="41"/>
      <c r="G228" s="39"/>
      <c r="H228" s="39">
        <v>29988</v>
      </c>
      <c r="I228" s="39">
        <v>31305</v>
      </c>
      <c r="J228" s="39">
        <f t="shared" si="58"/>
        <v>1317</v>
      </c>
      <c r="K228" s="39">
        <v>1</v>
      </c>
      <c r="L228" s="39">
        <f t="shared" si="59"/>
        <v>1317</v>
      </c>
      <c r="M228" s="53">
        <v>1.03</v>
      </c>
      <c r="N228" s="54">
        <f t="shared" si="60"/>
        <v>1356.51</v>
      </c>
      <c r="O228" s="39"/>
      <c r="P228" s="54">
        <f t="shared" si="61"/>
        <v>1356.51</v>
      </c>
      <c r="Q228" s="39">
        <v>1</v>
      </c>
      <c r="R228" s="41">
        <f t="shared" si="62"/>
        <v>1356.51</v>
      </c>
    </row>
    <row r="229" spans="1:18" s="1" customFormat="1">
      <c r="A229" s="39" t="s">
        <v>458</v>
      </c>
      <c r="B229" s="39" t="s">
        <v>452</v>
      </c>
      <c r="C229" s="39"/>
      <c r="D229" s="39"/>
      <c r="E229" s="39"/>
      <c r="F229" s="41"/>
      <c r="G229" s="39"/>
      <c r="H229" s="39">
        <v>215979</v>
      </c>
      <c r="I229" s="39">
        <v>222940</v>
      </c>
      <c r="J229" s="39">
        <f t="shared" si="58"/>
        <v>6961</v>
      </c>
      <c r="K229" s="39">
        <v>1</v>
      </c>
      <c r="L229" s="39">
        <f t="shared" si="59"/>
        <v>6961</v>
      </c>
      <c r="M229" s="53">
        <v>1.03</v>
      </c>
      <c r="N229" s="54">
        <f t="shared" si="60"/>
        <v>7169.83</v>
      </c>
      <c r="O229" s="39">
        <v>40</v>
      </c>
      <c r="P229" s="54">
        <f t="shared" si="61"/>
        <v>7209.83</v>
      </c>
      <c r="Q229" s="39">
        <v>1</v>
      </c>
      <c r="R229" s="41">
        <f t="shared" si="62"/>
        <v>7209.83</v>
      </c>
    </row>
    <row r="230" spans="1:18" s="1" customFormat="1">
      <c r="A230" s="39" t="s">
        <v>459</v>
      </c>
      <c r="B230" s="39" t="s">
        <v>452</v>
      </c>
      <c r="C230" s="39"/>
      <c r="D230" s="39"/>
      <c r="E230" s="39"/>
      <c r="F230" s="41"/>
      <c r="G230" s="39"/>
      <c r="H230" s="39">
        <v>13897</v>
      </c>
      <c r="I230" s="39">
        <v>14348</v>
      </c>
      <c r="J230" s="39">
        <f t="shared" si="58"/>
        <v>451</v>
      </c>
      <c r="K230" s="39">
        <v>20</v>
      </c>
      <c r="L230" s="39">
        <f t="shared" si="59"/>
        <v>9020</v>
      </c>
      <c r="M230" s="53">
        <v>1.03</v>
      </c>
      <c r="N230" s="54">
        <f t="shared" si="60"/>
        <v>9290.6</v>
      </c>
      <c r="O230" s="39">
        <v>180</v>
      </c>
      <c r="P230" s="54">
        <f t="shared" si="61"/>
        <v>9470.6</v>
      </c>
      <c r="Q230" s="39">
        <v>1</v>
      </c>
      <c r="R230" s="41">
        <f t="shared" si="62"/>
        <v>9470.6</v>
      </c>
    </row>
    <row r="231" spans="1:18" s="1" customFormat="1">
      <c r="A231" s="39" t="s">
        <v>460</v>
      </c>
      <c r="B231" s="39" t="s">
        <v>452</v>
      </c>
      <c r="C231" s="39"/>
      <c r="D231" s="39" t="s">
        <v>461</v>
      </c>
      <c r="E231" s="39"/>
      <c r="F231" s="41"/>
      <c r="G231" s="39"/>
      <c r="H231" s="39">
        <v>22760</v>
      </c>
      <c r="I231" s="39">
        <v>22987</v>
      </c>
      <c r="J231" s="39">
        <f t="shared" si="58"/>
        <v>227</v>
      </c>
      <c r="K231" s="39">
        <v>1</v>
      </c>
      <c r="L231" s="39">
        <f t="shared" si="59"/>
        <v>227</v>
      </c>
      <c r="M231" s="53">
        <v>1.03</v>
      </c>
      <c r="N231" s="54">
        <f t="shared" si="60"/>
        <v>233.81</v>
      </c>
      <c r="O231" s="39"/>
      <c r="P231" s="54">
        <f t="shared" si="61"/>
        <v>233.81</v>
      </c>
      <c r="Q231" s="39">
        <v>1</v>
      </c>
      <c r="R231" s="41">
        <f t="shared" si="62"/>
        <v>233.81</v>
      </c>
    </row>
    <row r="232" spans="1:18" s="1" customFormat="1">
      <c r="A232" s="39" t="s">
        <v>462</v>
      </c>
      <c r="B232" s="39" t="s">
        <v>452</v>
      </c>
      <c r="C232" s="39">
        <v>18</v>
      </c>
      <c r="D232" s="39">
        <v>18</v>
      </c>
      <c r="E232" s="39">
        <f>SUM(D232-C232)</f>
        <v>0</v>
      </c>
      <c r="F232" s="41">
        <v>9.5</v>
      </c>
      <c r="G232" s="39">
        <f>E232*F232</f>
        <v>0</v>
      </c>
      <c r="H232" s="39">
        <v>24047</v>
      </c>
      <c r="I232" s="39">
        <v>24156</v>
      </c>
      <c r="J232" s="39">
        <f t="shared" si="58"/>
        <v>109</v>
      </c>
      <c r="K232" s="39">
        <v>1</v>
      </c>
      <c r="L232" s="39">
        <f t="shared" si="59"/>
        <v>109</v>
      </c>
      <c r="M232" s="53">
        <v>1.03</v>
      </c>
      <c r="N232" s="54">
        <f t="shared" si="60"/>
        <v>112.27</v>
      </c>
      <c r="O232" s="39">
        <v>60</v>
      </c>
      <c r="P232" s="54">
        <f t="shared" si="61"/>
        <v>172.27</v>
      </c>
      <c r="Q232" s="39">
        <v>1</v>
      </c>
      <c r="R232" s="41">
        <f t="shared" si="62"/>
        <v>172.27</v>
      </c>
    </row>
    <row r="233" spans="1:18" s="1" customFormat="1">
      <c r="A233" s="39" t="s">
        <v>463</v>
      </c>
      <c r="B233" s="39" t="s">
        <v>452</v>
      </c>
      <c r="C233" s="39"/>
      <c r="D233" s="39"/>
      <c r="E233" s="39"/>
      <c r="F233" s="41"/>
      <c r="G233" s="39"/>
      <c r="H233" s="39">
        <v>25008</v>
      </c>
      <c r="I233" s="39">
        <v>25008</v>
      </c>
      <c r="J233" s="39">
        <f t="shared" si="58"/>
        <v>0</v>
      </c>
      <c r="K233" s="39">
        <v>1</v>
      </c>
      <c r="L233" s="39">
        <f t="shared" si="59"/>
        <v>0</v>
      </c>
      <c r="M233" s="53">
        <v>1.03</v>
      </c>
      <c r="N233" s="54">
        <f t="shared" si="60"/>
        <v>0</v>
      </c>
      <c r="O233" s="39">
        <v>40</v>
      </c>
      <c r="P233" s="54">
        <f t="shared" si="61"/>
        <v>40</v>
      </c>
      <c r="Q233" s="39">
        <v>1</v>
      </c>
      <c r="R233" s="41">
        <f t="shared" si="62"/>
        <v>40</v>
      </c>
    </row>
    <row r="234" spans="1:18" s="1" customFormat="1">
      <c r="A234" s="39" t="s">
        <v>464</v>
      </c>
      <c r="B234" s="39" t="s">
        <v>452</v>
      </c>
      <c r="C234" s="39"/>
      <c r="D234" s="39"/>
      <c r="E234" s="39"/>
      <c r="F234" s="41"/>
      <c r="G234" s="39"/>
      <c r="H234" s="39">
        <v>28221</v>
      </c>
      <c r="I234" s="39">
        <v>30599</v>
      </c>
      <c r="J234" s="39">
        <f t="shared" si="58"/>
        <v>2378</v>
      </c>
      <c r="K234" s="39">
        <v>1</v>
      </c>
      <c r="L234" s="39">
        <f t="shared" si="59"/>
        <v>2378</v>
      </c>
      <c r="M234" s="53">
        <v>1.03</v>
      </c>
      <c r="N234" s="54">
        <f t="shared" si="60"/>
        <v>2449.34</v>
      </c>
      <c r="O234" s="39">
        <v>40</v>
      </c>
      <c r="P234" s="54">
        <f t="shared" si="61"/>
        <v>2489.34</v>
      </c>
      <c r="Q234" s="39">
        <v>1</v>
      </c>
      <c r="R234" s="41">
        <f t="shared" si="62"/>
        <v>2489.34</v>
      </c>
    </row>
    <row r="235" spans="1:18" s="1" customFormat="1">
      <c r="A235" s="39" t="s">
        <v>465</v>
      </c>
      <c r="B235" s="39" t="s">
        <v>452</v>
      </c>
      <c r="C235" s="39"/>
      <c r="D235" s="39"/>
      <c r="E235" s="39"/>
      <c r="F235" s="41"/>
      <c r="G235" s="39"/>
      <c r="H235" s="39">
        <v>18584</v>
      </c>
      <c r="I235" s="39">
        <v>28753</v>
      </c>
      <c r="J235" s="39">
        <f t="shared" si="58"/>
        <v>10169</v>
      </c>
      <c r="K235" s="39">
        <v>1</v>
      </c>
      <c r="L235" s="39">
        <f t="shared" si="59"/>
        <v>10169</v>
      </c>
      <c r="M235" s="53">
        <v>1.03</v>
      </c>
      <c r="N235" s="54">
        <f t="shared" si="60"/>
        <v>10474.07</v>
      </c>
      <c r="O235" s="39">
        <v>40</v>
      </c>
      <c r="P235" s="54">
        <f t="shared" si="61"/>
        <v>10514.07</v>
      </c>
      <c r="Q235" s="39">
        <v>1</v>
      </c>
      <c r="R235" s="41">
        <f t="shared" si="62"/>
        <v>10514.07</v>
      </c>
    </row>
    <row r="236" spans="1:18" s="1" customFormat="1">
      <c r="A236" s="39" t="s">
        <v>466</v>
      </c>
      <c r="B236" s="39" t="s">
        <v>452</v>
      </c>
      <c r="C236" s="39">
        <v>46</v>
      </c>
      <c r="D236" s="39">
        <v>46</v>
      </c>
      <c r="E236" s="39">
        <f>SUM(D236-C236)</f>
        <v>0</v>
      </c>
      <c r="F236" s="41">
        <v>9.5</v>
      </c>
      <c r="G236" s="39">
        <f>E236*F236</f>
        <v>0</v>
      </c>
      <c r="H236" s="39">
        <v>6565</v>
      </c>
      <c r="I236" s="39">
        <v>6729</v>
      </c>
      <c r="J236" s="39">
        <f t="shared" si="58"/>
        <v>164</v>
      </c>
      <c r="K236" s="39">
        <v>1</v>
      </c>
      <c r="L236" s="39">
        <f t="shared" si="59"/>
        <v>164</v>
      </c>
      <c r="M236" s="53">
        <v>1.03</v>
      </c>
      <c r="N236" s="54">
        <f t="shared" si="60"/>
        <v>168.92</v>
      </c>
      <c r="O236" s="39">
        <v>40</v>
      </c>
      <c r="P236" s="54">
        <f t="shared" si="61"/>
        <v>208.92</v>
      </c>
      <c r="Q236" s="39">
        <v>1</v>
      </c>
      <c r="R236" s="41">
        <f t="shared" si="62"/>
        <v>208.92</v>
      </c>
    </row>
    <row r="237" spans="1:18" s="1" customFormat="1">
      <c r="A237" s="39" t="s">
        <v>467</v>
      </c>
      <c r="B237" s="39" t="s">
        <v>452</v>
      </c>
      <c r="C237" s="39"/>
      <c r="D237" s="39"/>
      <c r="E237" s="39"/>
      <c r="F237" s="42"/>
      <c r="G237" s="39"/>
      <c r="H237" s="39">
        <v>21601</v>
      </c>
      <c r="I237" s="39">
        <v>21984</v>
      </c>
      <c r="J237" s="39">
        <f t="shared" si="58"/>
        <v>383</v>
      </c>
      <c r="K237" s="39">
        <v>40</v>
      </c>
      <c r="L237" s="39">
        <f t="shared" si="59"/>
        <v>15320</v>
      </c>
      <c r="M237" s="53">
        <v>1.03</v>
      </c>
      <c r="N237" s="54">
        <f t="shared" si="60"/>
        <v>15779.6</v>
      </c>
      <c r="O237" s="39"/>
      <c r="P237" s="54">
        <f t="shared" si="61"/>
        <v>15779.6</v>
      </c>
      <c r="Q237" s="39">
        <v>0.25</v>
      </c>
      <c r="R237" s="41">
        <f t="shared" si="62"/>
        <v>3944.9</v>
      </c>
    </row>
    <row r="238" spans="1:18" s="1" customFormat="1">
      <c r="A238" s="9" t="s">
        <v>468</v>
      </c>
      <c r="B238" s="39" t="s">
        <v>452</v>
      </c>
      <c r="C238" s="9"/>
      <c r="D238" s="9"/>
      <c r="E238" s="9"/>
      <c r="F238" s="28"/>
      <c r="G238" s="9"/>
      <c r="H238" s="9">
        <v>2096</v>
      </c>
      <c r="I238" s="9">
        <v>2096</v>
      </c>
      <c r="J238" s="9">
        <f t="shared" si="58"/>
        <v>0</v>
      </c>
      <c r="K238" s="9">
        <v>1</v>
      </c>
      <c r="L238" s="9">
        <f t="shared" si="59"/>
        <v>0</v>
      </c>
      <c r="M238" s="10">
        <v>1.03</v>
      </c>
      <c r="N238" s="11">
        <f t="shared" si="60"/>
        <v>0</v>
      </c>
      <c r="O238" s="9">
        <v>60</v>
      </c>
      <c r="P238" s="11">
        <f t="shared" si="61"/>
        <v>60</v>
      </c>
      <c r="Q238" s="9">
        <v>1</v>
      </c>
      <c r="R238" s="28">
        <f t="shared" si="62"/>
        <v>60</v>
      </c>
    </row>
    <row r="239" spans="1:18" s="1" customFormat="1">
      <c r="A239" s="9" t="s">
        <v>469</v>
      </c>
      <c r="B239" s="39" t="s">
        <v>452</v>
      </c>
      <c r="C239" s="9">
        <v>3</v>
      </c>
      <c r="D239" s="9">
        <v>3</v>
      </c>
      <c r="E239" s="9">
        <f>SUM(D239-C239)</f>
        <v>0</v>
      </c>
      <c r="F239" s="28">
        <v>9.5</v>
      </c>
      <c r="G239" s="9">
        <f>E239*F239</f>
        <v>0</v>
      </c>
      <c r="H239" s="9">
        <v>1550</v>
      </c>
      <c r="I239" s="9">
        <v>1550</v>
      </c>
      <c r="J239" s="9">
        <f t="shared" si="58"/>
        <v>0</v>
      </c>
      <c r="K239" s="9">
        <v>30</v>
      </c>
      <c r="L239" s="9">
        <f t="shared" si="59"/>
        <v>0</v>
      </c>
      <c r="M239" s="10">
        <v>1.03</v>
      </c>
      <c r="N239" s="11">
        <f t="shared" si="60"/>
        <v>0</v>
      </c>
      <c r="O239" s="9">
        <v>80</v>
      </c>
      <c r="P239" s="11">
        <f t="shared" si="61"/>
        <v>80</v>
      </c>
      <c r="Q239" s="9">
        <v>1</v>
      </c>
      <c r="R239" s="28">
        <f t="shared" si="62"/>
        <v>80</v>
      </c>
    </row>
    <row r="240" spans="1:18" s="1" customFormat="1">
      <c r="A240" s="9" t="s">
        <v>470</v>
      </c>
      <c r="B240" s="39" t="s">
        <v>452</v>
      </c>
      <c r="C240" s="9"/>
      <c r="D240" s="9" t="s">
        <v>471</v>
      </c>
      <c r="E240" s="9"/>
      <c r="F240" s="28"/>
      <c r="G240" s="9"/>
      <c r="H240" s="9">
        <v>19628</v>
      </c>
      <c r="I240" s="9">
        <v>19729</v>
      </c>
      <c r="J240" s="9">
        <f t="shared" si="58"/>
        <v>101</v>
      </c>
      <c r="K240" s="9">
        <v>1</v>
      </c>
      <c r="L240" s="9">
        <f t="shared" si="59"/>
        <v>101</v>
      </c>
      <c r="M240" s="10">
        <v>1.03</v>
      </c>
      <c r="N240" s="11">
        <f t="shared" si="60"/>
        <v>104.03</v>
      </c>
      <c r="O240" s="9"/>
      <c r="P240" s="11">
        <f t="shared" si="61"/>
        <v>104.03</v>
      </c>
      <c r="Q240" s="9">
        <v>1</v>
      </c>
      <c r="R240" s="28">
        <f t="shared" si="62"/>
        <v>104.03</v>
      </c>
    </row>
    <row r="241" spans="1:47" s="1" customFormat="1">
      <c r="A241" s="9" t="s">
        <v>472</v>
      </c>
      <c r="B241" s="39" t="s">
        <v>452</v>
      </c>
      <c r="C241" s="9">
        <v>197</v>
      </c>
      <c r="D241" s="9">
        <v>207</v>
      </c>
      <c r="E241" s="9">
        <f>SUM(D241-C241)</f>
        <v>10</v>
      </c>
      <c r="F241" s="28">
        <v>9.5</v>
      </c>
      <c r="G241" s="9">
        <f>E241*F241</f>
        <v>95</v>
      </c>
      <c r="H241" s="9">
        <v>52832</v>
      </c>
      <c r="I241" s="9">
        <v>54491</v>
      </c>
      <c r="J241" s="9">
        <f t="shared" si="58"/>
        <v>1659</v>
      </c>
      <c r="K241" s="9">
        <v>1</v>
      </c>
      <c r="L241" s="9">
        <f t="shared" si="59"/>
        <v>1659</v>
      </c>
      <c r="M241" s="10">
        <v>1.03</v>
      </c>
      <c r="N241" s="11">
        <f t="shared" si="60"/>
        <v>1708.77</v>
      </c>
      <c r="O241" s="9">
        <v>80</v>
      </c>
      <c r="P241" s="11">
        <f t="shared" si="61"/>
        <v>1883.77</v>
      </c>
      <c r="Q241" s="9">
        <v>1</v>
      </c>
      <c r="R241" s="28">
        <f t="shared" si="62"/>
        <v>1883.77</v>
      </c>
    </row>
    <row r="242" spans="1:47" s="1" customFormat="1">
      <c r="A242" s="39" t="s">
        <v>285</v>
      </c>
      <c r="B242" s="39" t="s">
        <v>452</v>
      </c>
      <c r="C242" s="460"/>
      <c r="D242" s="460"/>
      <c r="E242" s="460"/>
      <c r="F242" s="460"/>
      <c r="G242" s="460"/>
      <c r="H242" s="39">
        <v>12668</v>
      </c>
      <c r="I242" s="39">
        <v>12889</v>
      </c>
      <c r="J242" s="39">
        <f t="shared" si="58"/>
        <v>221</v>
      </c>
      <c r="K242" s="39">
        <v>80</v>
      </c>
      <c r="L242" s="39">
        <f t="shared" si="59"/>
        <v>17680</v>
      </c>
      <c r="M242" s="53">
        <v>1.03</v>
      </c>
      <c r="N242" s="54">
        <f t="shared" si="60"/>
        <v>18210.400000000001</v>
      </c>
      <c r="O242" s="39"/>
      <c r="P242" s="54">
        <f>G237+N242+O242</f>
        <v>18210.400000000001</v>
      </c>
      <c r="Q242" s="39">
        <v>0.25</v>
      </c>
      <c r="R242" s="41">
        <f t="shared" si="62"/>
        <v>4552.6000000000004</v>
      </c>
    </row>
    <row r="243" spans="1:47" s="1" customFormat="1">
      <c r="A243" s="39" t="s">
        <v>11</v>
      </c>
      <c r="B243" s="39" t="s">
        <v>452</v>
      </c>
      <c r="C243" s="39"/>
      <c r="D243" s="39"/>
      <c r="E243" s="39">
        <f>SUM(E224:E242)</f>
        <v>10</v>
      </c>
      <c r="F243" s="41">
        <v>9.5</v>
      </c>
      <c r="G243" s="39">
        <f>E243*F243</f>
        <v>95</v>
      </c>
      <c r="H243" s="39"/>
      <c r="I243" s="39"/>
      <c r="J243" s="39"/>
      <c r="K243" s="39"/>
      <c r="L243" s="39">
        <f>SUM(L224:L242)</f>
        <v>79795</v>
      </c>
      <c r="M243" s="53">
        <v>1.03</v>
      </c>
      <c r="N243" s="54">
        <f t="shared" si="60"/>
        <v>82188.850000000006</v>
      </c>
      <c r="O243" s="39">
        <f>SUM(O224:O242)</f>
        <v>900</v>
      </c>
      <c r="P243" s="54">
        <f>G243+N243+O243</f>
        <v>83183.850000000006</v>
      </c>
      <c r="Q243" s="39">
        <v>1</v>
      </c>
      <c r="R243" s="41">
        <f>SUM(R224:R242)</f>
        <v>57691.35</v>
      </c>
    </row>
    <row r="244" spans="1:47" s="75" customFormat="1">
      <c r="A244" s="406" t="s">
        <v>473</v>
      </c>
      <c r="B244" s="406" t="s">
        <v>346</v>
      </c>
      <c r="C244" s="406"/>
      <c r="D244" s="406"/>
      <c r="E244" s="406"/>
      <c r="F244" s="437"/>
      <c r="G244" s="406"/>
      <c r="H244" s="406"/>
      <c r="I244" s="406"/>
      <c r="J244" s="406"/>
      <c r="K244" s="406"/>
      <c r="L244" s="406"/>
      <c r="M244" s="419"/>
      <c r="N244" s="467"/>
      <c r="O244" s="406"/>
      <c r="P244" s="467"/>
      <c r="Q244" s="406"/>
      <c r="R244" s="437">
        <v>309442.43</v>
      </c>
    </row>
    <row r="245" spans="1:47" s="75" customFormat="1">
      <c r="A245" s="406" t="s">
        <v>369</v>
      </c>
      <c r="B245" s="406" t="s">
        <v>103</v>
      </c>
      <c r="C245" s="406"/>
      <c r="D245" s="406"/>
      <c r="E245" s="406"/>
      <c r="F245" s="437"/>
      <c r="G245" s="406"/>
      <c r="H245" s="406"/>
      <c r="I245" s="406"/>
      <c r="J245" s="406"/>
      <c r="K245" s="406"/>
      <c r="L245" s="406"/>
      <c r="M245" s="419"/>
      <c r="N245" s="467"/>
      <c r="O245" s="406"/>
      <c r="P245" s="467"/>
      <c r="Q245" s="406"/>
      <c r="R245" s="437">
        <f>R244-R243</f>
        <v>251751.08</v>
      </c>
    </row>
    <row r="246" spans="1:47" s="438" customFormat="1">
      <c r="A246" s="461" t="s">
        <v>474</v>
      </c>
      <c r="B246" s="438" t="s">
        <v>203</v>
      </c>
      <c r="C246" s="313" t="s">
        <v>475</v>
      </c>
      <c r="D246" s="313"/>
      <c r="E246" s="313" t="s">
        <v>476</v>
      </c>
      <c r="F246" s="453"/>
      <c r="G246" s="313"/>
      <c r="H246" s="313"/>
      <c r="I246" s="313"/>
      <c r="J246" s="313"/>
      <c r="K246" s="313"/>
      <c r="L246" s="468"/>
      <c r="M246" s="455"/>
      <c r="N246" s="456"/>
      <c r="O246" s="313"/>
      <c r="P246" s="456"/>
      <c r="Q246" s="313"/>
      <c r="R246" s="469">
        <v>129723.35</v>
      </c>
    </row>
    <row r="247" spans="1:47" s="438" customFormat="1">
      <c r="A247" s="461" t="s">
        <v>477</v>
      </c>
      <c r="B247" s="438" t="s">
        <v>203</v>
      </c>
      <c r="C247" s="313" t="s">
        <v>475</v>
      </c>
      <c r="D247" s="313"/>
      <c r="E247" s="313" t="s">
        <v>478</v>
      </c>
      <c r="F247" s="453"/>
      <c r="G247" s="313"/>
      <c r="H247" s="313"/>
      <c r="I247" s="313"/>
      <c r="J247" s="313"/>
      <c r="K247" s="313"/>
      <c r="L247" s="468"/>
      <c r="M247" s="455"/>
      <c r="N247" s="456"/>
      <c r="O247" s="313"/>
      <c r="P247" s="456"/>
      <c r="Q247" s="313"/>
      <c r="R247" s="469">
        <v>23000</v>
      </c>
    </row>
    <row r="248" spans="1:47" s="438" customFormat="1">
      <c r="A248" s="461" t="s">
        <v>479</v>
      </c>
      <c r="B248" s="438" t="s">
        <v>203</v>
      </c>
      <c r="C248" s="313" t="s">
        <v>475</v>
      </c>
      <c r="D248" s="313"/>
      <c r="E248" s="313" t="s">
        <v>480</v>
      </c>
      <c r="F248" s="453"/>
      <c r="G248" s="313"/>
      <c r="H248" s="313"/>
      <c r="I248" s="313"/>
      <c r="J248" s="313"/>
      <c r="K248" s="313"/>
      <c r="L248" s="468"/>
      <c r="M248" s="455"/>
      <c r="N248" s="456"/>
      <c r="O248" s="313"/>
      <c r="P248" s="456"/>
      <c r="Q248" s="313"/>
      <c r="R248" s="469">
        <v>100208.7</v>
      </c>
    </row>
    <row r="249" spans="1:47" s="438" customFormat="1">
      <c r="A249" s="462" t="s">
        <v>481</v>
      </c>
      <c r="B249" s="438" t="s">
        <v>203</v>
      </c>
      <c r="C249" s="313" t="s">
        <v>475</v>
      </c>
      <c r="D249" s="313"/>
      <c r="E249" s="313" t="s">
        <v>480</v>
      </c>
      <c r="F249" s="453"/>
      <c r="G249" s="313"/>
      <c r="H249" s="313"/>
      <c r="I249" s="313"/>
      <c r="J249" s="313"/>
      <c r="K249" s="313"/>
      <c r="L249" s="468"/>
      <c r="M249" s="455"/>
      <c r="N249" s="456"/>
      <c r="O249" s="313"/>
      <c r="P249" s="456"/>
      <c r="Q249" s="313"/>
      <c r="R249" s="469">
        <v>220000</v>
      </c>
    </row>
    <row r="250" spans="1:47" s="15" customFormat="1">
      <c r="A250" s="462" t="s">
        <v>482</v>
      </c>
      <c r="B250" s="438" t="s">
        <v>203</v>
      </c>
      <c r="C250" s="313" t="s">
        <v>475</v>
      </c>
      <c r="D250" s="313"/>
      <c r="E250" s="313" t="s">
        <v>480</v>
      </c>
      <c r="F250" s="363"/>
      <c r="R250" s="15">
        <v>79999.86</v>
      </c>
    </row>
    <row r="251" spans="1:47" s="15" customFormat="1">
      <c r="A251" s="15" t="s">
        <v>483</v>
      </c>
      <c r="F251" s="363"/>
      <c r="R251" s="15">
        <f>R245+R246+R247+R248+R249+R250</f>
        <v>804682.99</v>
      </c>
    </row>
    <row r="252" spans="1:47" s="36" customFormat="1">
      <c r="A252" s="2"/>
      <c r="B252" s="2"/>
      <c r="C252" s="2"/>
      <c r="D252" s="2"/>
      <c r="E252" s="2"/>
      <c r="F252" s="306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4" spans="1:47"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</row>
    <row r="255" spans="1:47"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</row>
    <row r="256" spans="1:47"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</row>
    <row r="257" spans="20:47"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</row>
    <row r="258" spans="20:47"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</row>
  </sheetData>
  <mergeCells count="3">
    <mergeCell ref="A1:R1"/>
    <mergeCell ref="A153:R153"/>
    <mergeCell ref="A221:R221"/>
  </mergeCells>
  <phoneticPr fontId="38" type="noConversion"/>
  <pageMargins left="0.22" right="0.19" top="0.75" bottom="0.75" header="0.3" footer="0.3"/>
  <pageSetup paperSize="9" orientation="landscape" horizontalDpi="200" verticalDpi="30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AP59"/>
  <sheetViews>
    <sheetView workbookViewId="0">
      <selection sqref="A1:R1"/>
    </sheetView>
  </sheetViews>
  <sheetFormatPr defaultColWidth="9" defaultRowHeight="15.6"/>
  <cols>
    <col min="1" max="1" width="11.3984375" style="2" customWidth="1"/>
    <col min="2" max="2" width="7.09765625" style="2" customWidth="1"/>
    <col min="3" max="3" width="6.3984375" style="2" customWidth="1"/>
    <col min="4" max="4" width="6.09765625" style="2" customWidth="1"/>
    <col min="5" max="5" width="6.19921875" style="2" customWidth="1"/>
    <col min="6" max="6" width="5.59765625" style="2" customWidth="1"/>
    <col min="7" max="7" width="8.59765625" style="2" customWidth="1"/>
    <col min="8" max="9" width="9" style="2"/>
    <col min="10" max="10" width="5.8984375" style="2" customWidth="1"/>
    <col min="11" max="11" width="4.09765625" style="2" customWidth="1"/>
    <col min="12" max="12" width="12.19921875" style="2" customWidth="1"/>
    <col min="13" max="13" width="5.09765625" style="2" customWidth="1"/>
    <col min="14" max="14" width="13" style="2" customWidth="1"/>
    <col min="15" max="15" width="4.19921875" style="2" customWidth="1"/>
    <col min="16" max="16" width="12.19921875" style="2" customWidth="1"/>
    <col min="17" max="17" width="11" style="2" customWidth="1"/>
    <col min="18" max="18" width="12.19921875" style="2" customWidth="1"/>
    <col min="19" max="16384" width="9" style="2"/>
  </cols>
  <sheetData>
    <row r="1" spans="1:41" ht="25.8">
      <c r="A1" s="594" t="s">
        <v>38</v>
      </c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</row>
    <row r="2" spans="1:41">
      <c r="A2" s="255" t="s">
        <v>12</v>
      </c>
      <c r="B2" s="255" t="s">
        <v>47</v>
      </c>
      <c r="C2" s="255" t="s">
        <v>13</v>
      </c>
      <c r="D2" s="255" t="s">
        <v>14</v>
      </c>
      <c r="E2" s="255" t="s">
        <v>15</v>
      </c>
      <c r="F2" s="256" t="s">
        <v>16</v>
      </c>
      <c r="G2" s="255" t="s">
        <v>17</v>
      </c>
      <c r="H2" s="255" t="s">
        <v>18</v>
      </c>
      <c r="I2" s="255" t="s">
        <v>19</v>
      </c>
      <c r="J2" s="255" t="s">
        <v>20</v>
      </c>
      <c r="K2" s="255" t="s">
        <v>21</v>
      </c>
      <c r="L2" s="255" t="s">
        <v>15</v>
      </c>
      <c r="M2" s="275" t="s">
        <v>144</v>
      </c>
      <c r="N2" s="276" t="s">
        <v>22</v>
      </c>
      <c r="O2" s="255" t="s">
        <v>23</v>
      </c>
      <c r="P2" s="276" t="s">
        <v>11</v>
      </c>
      <c r="Q2" s="255" t="s">
        <v>24</v>
      </c>
      <c r="R2" s="256" t="s">
        <v>25</v>
      </c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</row>
    <row r="3" spans="1:41" s="1" customFormat="1" ht="19.5" customHeight="1">
      <c r="A3" s="395" t="s">
        <v>358</v>
      </c>
      <c r="B3" s="396"/>
      <c r="C3" s="397"/>
      <c r="D3" s="397"/>
      <c r="E3" s="397"/>
      <c r="F3" s="398"/>
      <c r="G3" s="397"/>
      <c r="H3" s="397"/>
      <c r="I3" s="397"/>
      <c r="J3" s="397"/>
      <c r="K3" s="397"/>
      <c r="L3" s="397"/>
      <c r="M3" s="417"/>
      <c r="N3" s="418"/>
      <c r="O3" s="397"/>
      <c r="P3" s="418"/>
      <c r="Q3" s="432"/>
      <c r="R3" s="433">
        <v>847359.55</v>
      </c>
    </row>
    <row r="4" spans="1:41" s="1" customFormat="1" ht="19.5" customHeight="1">
      <c r="A4" s="39" t="s">
        <v>484</v>
      </c>
      <c r="B4" s="40" t="s">
        <v>485</v>
      </c>
      <c r="C4" s="39"/>
      <c r="D4" s="39"/>
      <c r="E4" s="39"/>
      <c r="F4" s="41"/>
      <c r="G4" s="39"/>
      <c r="H4" s="39">
        <v>1150</v>
      </c>
      <c r="I4" s="39">
        <v>1273</v>
      </c>
      <c r="J4" s="39">
        <f t="shared" ref="J4:J12" si="0">I4-H4</f>
        <v>123</v>
      </c>
      <c r="K4" s="39">
        <v>80</v>
      </c>
      <c r="L4" s="39">
        <f t="shared" ref="L4:L12" si="1">K4*J4</f>
        <v>9840</v>
      </c>
      <c r="M4" s="53">
        <v>1.03</v>
      </c>
      <c r="N4" s="54">
        <f t="shared" ref="N4:N12" si="2">M4*L4</f>
        <v>10135.200000000001</v>
      </c>
      <c r="O4" s="39"/>
      <c r="P4" s="54">
        <f t="shared" ref="P4:P13" si="3">G4+N4+O4</f>
        <v>10135.200000000001</v>
      </c>
      <c r="Q4" s="39">
        <v>1</v>
      </c>
      <c r="R4" s="41">
        <f>P4*Q4</f>
        <v>10135.200000000001</v>
      </c>
    </row>
    <row r="5" spans="1:41" s="1" customFormat="1" ht="21.75" customHeight="1">
      <c r="A5" s="39" t="s">
        <v>486</v>
      </c>
      <c r="B5" s="40" t="s">
        <v>485</v>
      </c>
      <c r="C5" s="39"/>
      <c r="D5" s="39"/>
      <c r="E5" s="39"/>
      <c r="F5" s="42"/>
      <c r="G5" s="39"/>
      <c r="H5" s="39">
        <v>2718</v>
      </c>
      <c r="I5" s="39">
        <v>2980</v>
      </c>
      <c r="J5" s="39">
        <f t="shared" si="0"/>
        <v>262</v>
      </c>
      <c r="K5" s="39">
        <v>80</v>
      </c>
      <c r="L5" s="39">
        <f t="shared" si="1"/>
        <v>20960</v>
      </c>
      <c r="M5" s="53">
        <v>1.03</v>
      </c>
      <c r="N5" s="54">
        <f t="shared" si="2"/>
        <v>21588.799999999999</v>
      </c>
      <c r="O5" s="39"/>
      <c r="P5" s="54">
        <f t="shared" si="3"/>
        <v>21588.799999999999</v>
      </c>
      <c r="Q5" s="39">
        <v>1</v>
      </c>
      <c r="R5" s="41">
        <f>P5*Q5</f>
        <v>21588.799999999999</v>
      </c>
    </row>
    <row r="6" spans="1:41" s="1" customFormat="1" ht="16.5" customHeight="1">
      <c r="A6" s="39" t="s">
        <v>487</v>
      </c>
      <c r="B6" s="40" t="s">
        <v>485</v>
      </c>
      <c r="C6" s="39"/>
      <c r="D6" s="39"/>
      <c r="E6" s="39"/>
      <c r="F6" s="42"/>
      <c r="G6" s="39"/>
      <c r="H6" s="39">
        <v>2296</v>
      </c>
      <c r="I6" s="39">
        <v>2552</v>
      </c>
      <c r="J6" s="39">
        <f t="shared" si="0"/>
        <v>256</v>
      </c>
      <c r="K6" s="39">
        <v>40</v>
      </c>
      <c r="L6" s="39">
        <f t="shared" si="1"/>
        <v>10240</v>
      </c>
      <c r="M6" s="53">
        <v>1.03</v>
      </c>
      <c r="N6" s="54">
        <f t="shared" si="2"/>
        <v>10547.2</v>
      </c>
      <c r="O6" s="39"/>
      <c r="P6" s="54">
        <f t="shared" si="3"/>
        <v>10547.2</v>
      </c>
      <c r="Q6" s="39">
        <v>1</v>
      </c>
      <c r="R6" s="41">
        <f>P6*Q6</f>
        <v>10547.2</v>
      </c>
    </row>
    <row r="7" spans="1:41" s="1" customFormat="1" ht="26.25" customHeight="1">
      <c r="A7" s="39" t="s">
        <v>488</v>
      </c>
      <c r="B7" s="40" t="s">
        <v>485</v>
      </c>
      <c r="C7" s="39"/>
      <c r="D7" s="39"/>
      <c r="E7" s="39"/>
      <c r="F7" s="42"/>
      <c r="G7" s="39"/>
      <c r="H7" s="39">
        <v>12447</v>
      </c>
      <c r="I7" s="39">
        <v>13540</v>
      </c>
      <c r="J7" s="39">
        <f t="shared" si="0"/>
        <v>1093</v>
      </c>
      <c r="K7" s="39">
        <v>50</v>
      </c>
      <c r="L7" s="39">
        <f t="shared" si="1"/>
        <v>54650</v>
      </c>
      <c r="M7" s="53">
        <v>1.03</v>
      </c>
      <c r="N7" s="54">
        <f t="shared" si="2"/>
        <v>56289.5</v>
      </c>
      <c r="O7" s="39"/>
      <c r="P7" s="54">
        <f t="shared" si="3"/>
        <v>56289.5</v>
      </c>
      <c r="Q7" s="39">
        <v>1</v>
      </c>
      <c r="R7" s="41">
        <f>P7*Q7</f>
        <v>56289.5</v>
      </c>
    </row>
    <row r="8" spans="1:41" s="1" customFormat="1" ht="15.75" customHeight="1">
      <c r="A8" s="39" t="s">
        <v>489</v>
      </c>
      <c r="B8" s="40" t="s">
        <v>485</v>
      </c>
      <c r="C8" s="39"/>
      <c r="D8" s="39"/>
      <c r="E8" s="39"/>
      <c r="F8" s="42"/>
      <c r="G8" s="39"/>
      <c r="H8" s="39">
        <v>65471</v>
      </c>
      <c r="I8" s="39">
        <v>67727</v>
      </c>
      <c r="J8" s="39">
        <f t="shared" si="0"/>
        <v>2256</v>
      </c>
      <c r="K8" s="39">
        <v>1</v>
      </c>
      <c r="L8" s="39">
        <f t="shared" si="1"/>
        <v>2256</v>
      </c>
      <c r="M8" s="53">
        <v>1.03</v>
      </c>
      <c r="N8" s="54">
        <f t="shared" si="2"/>
        <v>2323.6799999999998</v>
      </c>
      <c r="O8" s="39"/>
      <c r="P8" s="54">
        <f t="shared" si="3"/>
        <v>2323.6799999999998</v>
      </c>
      <c r="Q8" s="39">
        <v>1</v>
      </c>
      <c r="R8" s="41">
        <f>P8*Q8</f>
        <v>2323.6799999999998</v>
      </c>
    </row>
    <row r="9" spans="1:41" s="1" customFormat="1" ht="19.5" customHeight="1">
      <c r="A9" s="39" t="s">
        <v>490</v>
      </c>
      <c r="B9" s="40" t="s">
        <v>485</v>
      </c>
      <c r="C9" s="9">
        <v>1900</v>
      </c>
      <c r="D9" s="9">
        <v>1926</v>
      </c>
      <c r="E9" s="9">
        <f>SUM(D9-C9)</f>
        <v>26</v>
      </c>
      <c r="F9" s="28">
        <v>9.5</v>
      </c>
      <c r="G9" s="9">
        <f>E9*F9</f>
        <v>247</v>
      </c>
      <c r="H9" s="39"/>
      <c r="I9" s="39"/>
      <c r="J9" s="39"/>
      <c r="K9" s="39"/>
      <c r="L9" s="39"/>
      <c r="M9" s="53"/>
      <c r="N9" s="54"/>
      <c r="O9" s="39"/>
      <c r="P9" s="54"/>
      <c r="Q9" s="39">
        <v>0.5</v>
      </c>
      <c r="R9" s="41">
        <f>G9*Q9</f>
        <v>123.5</v>
      </c>
    </row>
    <row r="10" spans="1:41" s="1" customFormat="1" ht="17.25" customHeight="1">
      <c r="A10" s="39" t="s">
        <v>491</v>
      </c>
      <c r="B10" s="40" t="s">
        <v>485</v>
      </c>
      <c r="C10" s="39"/>
      <c r="D10" s="39"/>
      <c r="E10" s="39"/>
      <c r="F10" s="41"/>
      <c r="G10" s="39"/>
      <c r="H10" s="39">
        <v>11027</v>
      </c>
      <c r="I10" s="39">
        <v>14001</v>
      </c>
      <c r="J10" s="39">
        <f>I10-H10</f>
        <v>2974</v>
      </c>
      <c r="K10" s="39">
        <v>1</v>
      </c>
      <c r="L10" s="39">
        <f>K10*J10</f>
        <v>2974</v>
      </c>
      <c r="M10" s="53">
        <v>1.03</v>
      </c>
      <c r="N10" s="54">
        <f>M10*L10</f>
        <v>3063.22</v>
      </c>
      <c r="O10" s="39"/>
      <c r="P10" s="54">
        <f>G10+N10+O10</f>
        <v>3063.22</v>
      </c>
      <c r="Q10" s="39">
        <v>1</v>
      </c>
      <c r="R10" s="41">
        <f>P10*Q10</f>
        <v>3063.22</v>
      </c>
    </row>
    <row r="11" spans="1:41" s="1" customFormat="1" ht="17.25" customHeight="1">
      <c r="A11" s="39" t="s">
        <v>492</v>
      </c>
      <c r="B11" s="40" t="s">
        <v>485</v>
      </c>
      <c r="C11" s="39">
        <v>41</v>
      </c>
      <c r="D11" s="39">
        <v>41</v>
      </c>
      <c r="E11" s="39">
        <f>SUM(D11-C11)</f>
        <v>0</v>
      </c>
      <c r="F11" s="41">
        <v>9.5</v>
      </c>
      <c r="G11" s="39">
        <f>E11*F11</f>
        <v>0</v>
      </c>
      <c r="H11" s="39">
        <v>30708</v>
      </c>
      <c r="I11" s="39">
        <v>30708</v>
      </c>
      <c r="J11" s="39">
        <f>I11-H11</f>
        <v>0</v>
      </c>
      <c r="K11" s="39">
        <v>1</v>
      </c>
      <c r="L11" s="39">
        <f>K11*J11</f>
        <v>0</v>
      </c>
      <c r="M11" s="53">
        <v>1.03</v>
      </c>
      <c r="N11" s="54">
        <f>M11*L11</f>
        <v>0</v>
      </c>
      <c r="O11" s="39">
        <v>50</v>
      </c>
      <c r="P11" s="54">
        <f>G11+N11+O11</f>
        <v>50</v>
      </c>
      <c r="Q11" s="39">
        <v>1</v>
      </c>
      <c r="R11" s="41">
        <f>P11*Q11</f>
        <v>50</v>
      </c>
    </row>
    <row r="12" spans="1:41" s="1" customFormat="1" ht="24" customHeight="1">
      <c r="A12" s="39" t="s">
        <v>493</v>
      </c>
      <c r="B12" s="40" t="s">
        <v>485</v>
      </c>
      <c r="C12" s="39">
        <v>0</v>
      </c>
      <c r="D12" s="39">
        <v>0</v>
      </c>
      <c r="E12" s="39">
        <f>SUM(D12-C12)</f>
        <v>0</v>
      </c>
      <c r="F12" s="41">
        <v>9.5</v>
      </c>
      <c r="G12" s="39">
        <f>E12*F12</f>
        <v>0</v>
      </c>
      <c r="H12" s="39">
        <v>10154</v>
      </c>
      <c r="I12" s="39">
        <v>12642</v>
      </c>
      <c r="J12" s="39">
        <f t="shared" si="0"/>
        <v>2488</v>
      </c>
      <c r="K12" s="39">
        <v>80</v>
      </c>
      <c r="L12" s="39">
        <f t="shared" si="1"/>
        <v>199040</v>
      </c>
      <c r="M12" s="53">
        <v>1.03</v>
      </c>
      <c r="N12" s="54">
        <f t="shared" si="2"/>
        <v>205011.20000000001</v>
      </c>
      <c r="O12" s="39"/>
      <c r="P12" s="54">
        <f t="shared" si="3"/>
        <v>205011.20000000001</v>
      </c>
      <c r="Q12" s="39">
        <v>1</v>
      </c>
      <c r="R12" s="41">
        <f>P12*Q12</f>
        <v>205011.20000000001</v>
      </c>
      <c r="S12" s="1" t="s">
        <v>494</v>
      </c>
    </row>
    <row r="13" spans="1:41" s="1" customFormat="1" ht="24.75" customHeight="1">
      <c r="A13" s="39" t="s">
        <v>11</v>
      </c>
      <c r="B13" s="40" t="s">
        <v>485</v>
      </c>
      <c r="C13" s="39"/>
      <c r="D13" s="39"/>
      <c r="E13" s="39">
        <f>SUM(E4:E12)</f>
        <v>26</v>
      </c>
      <c r="F13" s="41">
        <v>9.5</v>
      </c>
      <c r="G13" s="39">
        <f>E13*F13</f>
        <v>247</v>
      </c>
      <c r="H13" s="39"/>
      <c r="I13" s="39"/>
      <c r="J13" s="39"/>
      <c r="K13" s="39"/>
      <c r="L13" s="39">
        <f>SUM(L4:L12)</f>
        <v>299960</v>
      </c>
      <c r="M13" s="53">
        <v>1.03</v>
      </c>
      <c r="N13" s="54">
        <f>L13*M13</f>
        <v>308958.8</v>
      </c>
      <c r="O13" s="39">
        <f>SUM(O4:O12)</f>
        <v>50</v>
      </c>
      <c r="P13" s="54">
        <f t="shared" si="3"/>
        <v>309255.8</v>
      </c>
      <c r="Q13" s="39">
        <v>1</v>
      </c>
      <c r="R13" s="41">
        <f>SUM(R4:R12)</f>
        <v>309132.3</v>
      </c>
    </row>
    <row r="14" spans="1:41" s="15" customFormat="1">
      <c r="A14" s="140" t="s">
        <v>495</v>
      </c>
      <c r="B14" s="140"/>
      <c r="C14" s="140" t="s">
        <v>140</v>
      </c>
      <c r="D14" s="140"/>
      <c r="E14" s="140"/>
      <c r="F14" s="140"/>
      <c r="G14" s="140"/>
      <c r="H14" s="140"/>
      <c r="I14" s="140"/>
      <c r="J14" s="140"/>
      <c r="K14" s="140"/>
      <c r="L14" s="140"/>
      <c r="M14" s="419"/>
      <c r="N14" s="140"/>
      <c r="O14" s="140"/>
      <c r="P14" s="140"/>
      <c r="Q14" s="140"/>
      <c r="R14" s="420">
        <v>994197.25</v>
      </c>
    </row>
    <row r="15" spans="1:41" s="75" customFormat="1">
      <c r="A15" s="140" t="s">
        <v>496</v>
      </c>
      <c r="B15" s="140" t="s">
        <v>497</v>
      </c>
      <c r="C15" s="140"/>
      <c r="D15" s="140" t="s">
        <v>368</v>
      </c>
      <c r="E15" s="140"/>
      <c r="F15" s="140"/>
      <c r="G15" s="140"/>
      <c r="H15" s="140"/>
      <c r="I15" s="140"/>
      <c r="J15" s="140"/>
      <c r="K15" s="140"/>
      <c r="L15" s="140"/>
      <c r="M15" s="419"/>
      <c r="N15" s="140"/>
      <c r="O15" s="140"/>
      <c r="P15" s="140"/>
      <c r="Q15" s="140"/>
      <c r="R15" s="420">
        <v>200000</v>
      </c>
    </row>
    <row r="16" spans="1:41" s="75" customFormat="1">
      <c r="A16" s="140" t="s">
        <v>126</v>
      </c>
      <c r="B16" s="140" t="s">
        <v>368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419"/>
      <c r="N16" s="140"/>
      <c r="O16" s="140"/>
      <c r="P16" s="140"/>
      <c r="Q16" s="140"/>
      <c r="R16" s="434">
        <v>1049333.8</v>
      </c>
    </row>
    <row r="17" spans="1:41" s="75" customFormat="1">
      <c r="A17" s="140" t="s">
        <v>118</v>
      </c>
      <c r="B17" s="140" t="s">
        <v>103</v>
      </c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M17" s="419"/>
      <c r="N17" s="420"/>
      <c r="O17" s="140"/>
      <c r="P17" s="140"/>
      <c r="Q17" s="140"/>
      <c r="R17" s="420">
        <f>R16-R13</f>
        <v>740201.5</v>
      </c>
    </row>
    <row r="18" spans="1:41" s="36" customFormat="1">
      <c r="A18" s="399"/>
      <c r="B18" s="400"/>
      <c r="C18" s="400"/>
      <c r="D18" s="400"/>
      <c r="E18" s="400"/>
      <c r="F18" s="400"/>
      <c r="G18" s="400"/>
      <c r="H18" s="400"/>
      <c r="I18" s="400"/>
      <c r="J18" s="400"/>
      <c r="K18" s="400"/>
      <c r="L18" s="400"/>
      <c r="M18" s="421"/>
      <c r="N18" s="422"/>
      <c r="O18" s="400"/>
      <c r="P18" s="400"/>
      <c r="Q18" s="400"/>
      <c r="R18" s="435"/>
    </row>
    <row r="19" spans="1:41">
      <c r="A19" s="401"/>
      <c r="B19" s="402"/>
      <c r="C19" s="403"/>
      <c r="D19" s="403"/>
      <c r="E19" s="403"/>
      <c r="F19" s="403"/>
      <c r="G19" s="403"/>
      <c r="H19" s="403"/>
      <c r="I19" s="403"/>
      <c r="J19" s="403"/>
      <c r="K19" s="403"/>
      <c r="L19" s="403"/>
      <c r="M19" s="423"/>
      <c r="N19" s="424"/>
      <c r="O19" s="403"/>
      <c r="P19" s="403"/>
      <c r="Q19" s="403"/>
      <c r="R19" s="4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</row>
    <row r="20" spans="1:41" s="83" customForma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3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</row>
    <row r="21" spans="1:41" s="83" customFormat="1">
      <c r="A21" s="404" t="s">
        <v>12</v>
      </c>
      <c r="B21" s="404" t="s">
        <v>47</v>
      </c>
      <c r="C21" s="404" t="s">
        <v>13</v>
      </c>
      <c r="D21" s="404" t="s">
        <v>14</v>
      </c>
      <c r="E21" s="404" t="s">
        <v>15</v>
      </c>
      <c r="F21" s="405" t="s">
        <v>16</v>
      </c>
      <c r="G21" s="404" t="s">
        <v>17</v>
      </c>
      <c r="H21" s="404" t="s">
        <v>18</v>
      </c>
      <c r="I21" s="404" t="s">
        <v>19</v>
      </c>
      <c r="J21" s="404" t="s">
        <v>20</v>
      </c>
      <c r="K21" s="404" t="s">
        <v>21</v>
      </c>
      <c r="L21" s="404" t="s">
        <v>15</v>
      </c>
      <c r="M21" s="425"/>
      <c r="N21" s="426" t="s">
        <v>22</v>
      </c>
      <c r="O21" s="404" t="s">
        <v>23</v>
      </c>
      <c r="P21" s="426" t="s">
        <v>11</v>
      </c>
      <c r="Q21" s="404" t="s">
        <v>24</v>
      </c>
      <c r="R21" s="405" t="s">
        <v>25</v>
      </c>
      <c r="S21" s="3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</row>
    <row r="22" spans="1:41" s="27" customFormat="1">
      <c r="A22" s="9" t="s">
        <v>45</v>
      </c>
      <c r="B22" s="27" t="s">
        <v>67</v>
      </c>
      <c r="C22" s="9"/>
      <c r="D22" s="9">
        <v>4211</v>
      </c>
      <c r="E22" s="106"/>
      <c r="F22" s="28"/>
      <c r="G22" s="107"/>
      <c r="H22" s="9">
        <v>11918</v>
      </c>
      <c r="I22" s="90">
        <v>13040</v>
      </c>
      <c r="J22" s="9">
        <f>I22-H22</f>
        <v>1122</v>
      </c>
      <c r="K22" s="9">
        <v>20</v>
      </c>
      <c r="L22" s="9">
        <f>J22*K22</f>
        <v>22440</v>
      </c>
      <c r="M22" s="10">
        <v>1.03</v>
      </c>
      <c r="N22" s="107">
        <f>SUM(L22*M22)</f>
        <v>23113.200000000001</v>
      </c>
      <c r="O22" s="128"/>
      <c r="P22" s="107">
        <f>SUM(G22+N22)</f>
        <v>23113.200000000001</v>
      </c>
      <c r="Q22" s="9">
        <v>0.21510000000000001</v>
      </c>
      <c r="R22" s="28">
        <f>P22*Q22</f>
        <v>4971.6493200000004</v>
      </c>
    </row>
    <row r="23" spans="1:41" s="27" customFormat="1">
      <c r="A23" s="9"/>
      <c r="B23" s="9"/>
      <c r="C23" s="9"/>
      <c r="D23" s="593" t="s">
        <v>498</v>
      </c>
      <c r="E23" s="28"/>
      <c r="F23" s="28"/>
      <c r="G23" s="28"/>
      <c r="H23" s="28"/>
      <c r="I23" s="28"/>
      <c r="J23" s="28"/>
      <c r="K23" s="28"/>
      <c r="L23" s="28">
        <f>L22*Q22</f>
        <v>4826.8440000000001</v>
      </c>
      <c r="M23" s="10"/>
      <c r="N23" s="11">
        <f>Q22*N22</f>
        <v>4971.6493200000004</v>
      </c>
      <c r="O23" s="9"/>
      <c r="P23" s="11"/>
      <c r="Q23" s="9"/>
      <c r="R23" s="28">
        <f>N23+G23</f>
        <v>4971.6493200000004</v>
      </c>
    </row>
    <row r="24" spans="1:41" s="27" customFormat="1">
      <c r="A24" s="9" t="s">
        <v>499</v>
      </c>
      <c r="B24" s="27" t="s">
        <v>67</v>
      </c>
      <c r="C24" s="9"/>
      <c r="D24" s="9"/>
      <c r="E24" s="9"/>
      <c r="F24" s="29"/>
      <c r="G24" s="9"/>
      <c r="H24" s="9">
        <v>26262</v>
      </c>
      <c r="I24" s="9">
        <v>29650</v>
      </c>
      <c r="J24" s="9">
        <f>I24-H24</f>
        <v>3388</v>
      </c>
      <c r="K24" s="9">
        <v>1</v>
      </c>
      <c r="L24" s="9">
        <f>K24*J24</f>
        <v>3388</v>
      </c>
      <c r="M24" s="10">
        <v>1.03</v>
      </c>
      <c r="N24" s="11">
        <f>M24*L24</f>
        <v>3489.64</v>
      </c>
      <c r="O24" s="9"/>
      <c r="P24" s="11">
        <f>G24+N24+O24</f>
        <v>3489.64</v>
      </c>
      <c r="Q24" s="9">
        <v>1</v>
      </c>
      <c r="R24" s="28">
        <f>P24*Q24</f>
        <v>3489.64</v>
      </c>
    </row>
    <row r="25" spans="1:41" s="27" customFormat="1">
      <c r="A25" s="9" t="s">
        <v>11</v>
      </c>
      <c r="R25" s="60">
        <f>SUM(R23:R24)</f>
        <v>8461.2893199999999</v>
      </c>
    </row>
    <row r="26" spans="1:41" s="392" customFormat="1">
      <c r="A26" s="406" t="s">
        <v>500</v>
      </c>
      <c r="B26" s="407" t="s">
        <v>203</v>
      </c>
      <c r="C26" s="407" t="s">
        <v>501</v>
      </c>
      <c r="D26" s="407"/>
      <c r="E26" s="407"/>
      <c r="F26" s="407"/>
      <c r="G26" s="407"/>
      <c r="H26" s="407"/>
      <c r="I26" s="407"/>
      <c r="J26" s="407"/>
      <c r="K26" s="407"/>
      <c r="L26" s="407"/>
      <c r="M26" s="407"/>
      <c r="N26" s="407"/>
      <c r="O26" s="407"/>
      <c r="P26" s="407"/>
      <c r="Q26" s="407"/>
      <c r="R26" s="437">
        <v>50042.55</v>
      </c>
    </row>
    <row r="27" spans="1:41" s="140" customFormat="1">
      <c r="A27" s="139" t="s">
        <v>126</v>
      </c>
      <c r="B27" s="140" t="s">
        <v>346</v>
      </c>
      <c r="R27" s="420">
        <v>35772.53</v>
      </c>
    </row>
    <row r="28" spans="1:41" s="140" customFormat="1">
      <c r="A28" s="313" t="s">
        <v>118</v>
      </c>
      <c r="B28" s="140" t="s">
        <v>103</v>
      </c>
      <c r="R28" s="420">
        <f>R27-R25</f>
        <v>27311.240679999999</v>
      </c>
    </row>
    <row r="29" spans="1:41" s="27" customFormat="1">
      <c r="A29" s="9"/>
      <c r="R29" s="60"/>
    </row>
    <row r="30" spans="1:41" s="83" customFormat="1">
      <c r="A30" s="408" t="s">
        <v>12</v>
      </c>
      <c r="B30" s="408" t="s">
        <v>47</v>
      </c>
      <c r="C30" s="408" t="s">
        <v>13</v>
      </c>
      <c r="D30" s="408" t="s">
        <v>14</v>
      </c>
      <c r="E30" s="408" t="s">
        <v>15</v>
      </c>
      <c r="F30" s="409" t="s">
        <v>16</v>
      </c>
      <c r="G30" s="408" t="s">
        <v>17</v>
      </c>
      <c r="H30" s="408" t="s">
        <v>18</v>
      </c>
      <c r="I30" s="408" t="s">
        <v>19</v>
      </c>
      <c r="J30" s="408" t="s">
        <v>20</v>
      </c>
      <c r="K30" s="408" t="s">
        <v>21</v>
      </c>
      <c r="L30" s="408" t="s">
        <v>15</v>
      </c>
      <c r="M30" s="427"/>
      <c r="N30" s="428" t="s">
        <v>22</v>
      </c>
      <c r="O30" s="408" t="s">
        <v>23</v>
      </c>
      <c r="P30" s="428" t="s">
        <v>11</v>
      </c>
      <c r="Q30" s="408" t="s">
        <v>24</v>
      </c>
      <c r="R30" s="409" t="s">
        <v>25</v>
      </c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</row>
    <row r="31" spans="1:41" s="393" customFormat="1">
      <c r="A31" s="410" t="s">
        <v>502</v>
      </c>
      <c r="B31" s="411"/>
      <c r="C31" s="411"/>
      <c r="D31" s="411"/>
      <c r="E31" s="411"/>
      <c r="F31" s="412"/>
      <c r="G31" s="411"/>
      <c r="H31" s="411"/>
      <c r="I31" s="411"/>
      <c r="J31" s="411"/>
      <c r="K31" s="411"/>
      <c r="L31" s="411"/>
      <c r="M31" s="411"/>
      <c r="N31" s="411"/>
      <c r="O31" s="411"/>
      <c r="P31" s="411"/>
      <c r="Q31" s="411"/>
      <c r="R31" s="411"/>
      <c r="S31" s="3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</row>
    <row r="32" spans="1:41" s="1" customFormat="1">
      <c r="A32" s="413" t="s">
        <v>503</v>
      </c>
      <c r="B32" s="414" t="s">
        <v>91</v>
      </c>
      <c r="C32" s="413"/>
      <c r="D32" s="413"/>
      <c r="E32" s="413"/>
      <c r="F32" s="415"/>
      <c r="G32" s="413"/>
      <c r="H32" s="413">
        <v>22973</v>
      </c>
      <c r="I32" s="413">
        <v>22973</v>
      </c>
      <c r="J32" s="413">
        <f t="shared" ref="J32:J39" si="4">I32-H32</f>
        <v>0</v>
      </c>
      <c r="K32" s="413">
        <v>1</v>
      </c>
      <c r="L32" s="413">
        <f t="shared" ref="L32:L39" si="5">K32*J32</f>
        <v>0</v>
      </c>
      <c r="M32" s="429">
        <v>1.03</v>
      </c>
      <c r="N32" s="430">
        <f t="shared" ref="N32:N40" si="6">M32*L32</f>
        <v>0</v>
      </c>
      <c r="O32" s="413"/>
      <c r="P32" s="430">
        <f t="shared" ref="P32:P40" si="7">G32+N32+O32</f>
        <v>0</v>
      </c>
      <c r="Q32" s="413">
        <v>1</v>
      </c>
      <c r="R32" s="415">
        <f t="shared" ref="R32:R40" si="8">P32*Q32</f>
        <v>0</v>
      </c>
    </row>
    <row r="33" spans="1:42" s="1" customFormat="1">
      <c r="A33" s="413" t="s">
        <v>504</v>
      </c>
      <c r="B33" s="414" t="s">
        <v>91</v>
      </c>
      <c r="C33" s="413"/>
      <c r="D33" s="413"/>
      <c r="E33" s="413"/>
      <c r="F33" s="415"/>
      <c r="G33" s="413"/>
      <c r="H33" s="413">
        <v>9471</v>
      </c>
      <c r="I33" s="413">
        <v>11123</v>
      </c>
      <c r="J33" s="413">
        <f t="shared" si="4"/>
        <v>1652</v>
      </c>
      <c r="K33" s="413">
        <v>1</v>
      </c>
      <c r="L33" s="413">
        <f t="shared" si="5"/>
        <v>1652</v>
      </c>
      <c r="M33" s="429">
        <v>1.03</v>
      </c>
      <c r="N33" s="430">
        <f t="shared" si="6"/>
        <v>1701.56</v>
      </c>
      <c r="O33" s="413"/>
      <c r="P33" s="430">
        <f t="shared" si="7"/>
        <v>1701.56</v>
      </c>
      <c r="Q33" s="413">
        <v>1</v>
      </c>
      <c r="R33" s="415">
        <f t="shared" si="8"/>
        <v>1701.56</v>
      </c>
    </row>
    <row r="34" spans="1:42" s="1" customFormat="1">
      <c r="A34" s="413" t="s">
        <v>505</v>
      </c>
      <c r="B34" s="414" t="s">
        <v>91</v>
      </c>
      <c r="C34" s="413"/>
      <c r="D34" s="413"/>
      <c r="E34" s="413"/>
      <c r="F34" s="415"/>
      <c r="G34" s="413"/>
      <c r="H34" s="413">
        <v>56724</v>
      </c>
      <c r="I34" s="413">
        <v>57532</v>
      </c>
      <c r="J34" s="413">
        <f t="shared" si="4"/>
        <v>808</v>
      </c>
      <c r="K34" s="413">
        <v>1</v>
      </c>
      <c r="L34" s="413">
        <f t="shared" si="5"/>
        <v>808</v>
      </c>
      <c r="M34" s="429">
        <v>1.03</v>
      </c>
      <c r="N34" s="430">
        <f t="shared" si="6"/>
        <v>832.24</v>
      </c>
      <c r="O34" s="413"/>
      <c r="P34" s="430">
        <f t="shared" si="7"/>
        <v>832.24</v>
      </c>
      <c r="Q34" s="413">
        <v>1</v>
      </c>
      <c r="R34" s="415">
        <f t="shared" si="8"/>
        <v>832.24</v>
      </c>
    </row>
    <row r="35" spans="1:42" s="1" customFormat="1">
      <c r="A35" s="413" t="s">
        <v>506</v>
      </c>
      <c r="B35" s="414" t="s">
        <v>91</v>
      </c>
      <c r="C35" s="413"/>
      <c r="D35" s="413"/>
      <c r="E35" s="413"/>
      <c r="F35" s="415"/>
      <c r="G35" s="413"/>
      <c r="H35" s="413">
        <v>2427</v>
      </c>
      <c r="I35" s="413">
        <v>3291</v>
      </c>
      <c r="J35" s="413">
        <f t="shared" si="4"/>
        <v>864</v>
      </c>
      <c r="K35" s="413">
        <v>30</v>
      </c>
      <c r="L35" s="413">
        <f t="shared" si="5"/>
        <v>25920</v>
      </c>
      <c r="M35" s="429">
        <v>1.03</v>
      </c>
      <c r="N35" s="430">
        <f t="shared" si="6"/>
        <v>26697.599999999999</v>
      </c>
      <c r="O35" s="413">
        <v>80</v>
      </c>
      <c r="P35" s="430">
        <f t="shared" si="7"/>
        <v>26777.599999999999</v>
      </c>
      <c r="Q35" s="413">
        <v>1</v>
      </c>
      <c r="R35" s="415">
        <f t="shared" si="8"/>
        <v>26777.599999999999</v>
      </c>
    </row>
    <row r="36" spans="1:42" s="1" customFormat="1">
      <c r="A36" s="413" t="s">
        <v>507</v>
      </c>
      <c r="B36" s="414" t="s">
        <v>91</v>
      </c>
      <c r="C36" s="413"/>
      <c r="D36" s="413"/>
      <c r="E36" s="413"/>
      <c r="F36" s="415"/>
      <c r="G36" s="413"/>
      <c r="H36" s="413">
        <v>52261</v>
      </c>
      <c r="I36" s="413">
        <v>60001</v>
      </c>
      <c r="J36" s="413">
        <f t="shared" si="4"/>
        <v>7740</v>
      </c>
      <c r="K36" s="413">
        <v>1</v>
      </c>
      <c r="L36" s="413">
        <f t="shared" si="5"/>
        <v>7740</v>
      </c>
      <c r="M36" s="429">
        <v>1.03</v>
      </c>
      <c r="N36" s="430">
        <f t="shared" si="6"/>
        <v>7972.2</v>
      </c>
      <c r="O36" s="413">
        <v>80</v>
      </c>
      <c r="P36" s="430">
        <f t="shared" si="7"/>
        <v>8052.2</v>
      </c>
      <c r="Q36" s="413">
        <v>1</v>
      </c>
      <c r="R36" s="415">
        <f t="shared" si="8"/>
        <v>8052.2</v>
      </c>
    </row>
    <row r="37" spans="1:42" s="1" customFormat="1">
      <c r="A37" s="413" t="s">
        <v>508</v>
      </c>
      <c r="B37" s="414" t="s">
        <v>91</v>
      </c>
      <c r="C37" s="413"/>
      <c r="D37" s="413"/>
      <c r="E37" s="413"/>
      <c r="F37" s="415"/>
      <c r="G37" s="413"/>
      <c r="H37" s="413">
        <v>13243</v>
      </c>
      <c r="I37" s="413">
        <v>13470</v>
      </c>
      <c r="J37" s="413">
        <f t="shared" si="4"/>
        <v>227</v>
      </c>
      <c r="K37" s="413">
        <v>1</v>
      </c>
      <c r="L37" s="413">
        <f t="shared" si="5"/>
        <v>227</v>
      </c>
      <c r="M37" s="429">
        <v>1.03</v>
      </c>
      <c r="N37" s="430">
        <f t="shared" si="6"/>
        <v>233.81</v>
      </c>
      <c r="O37" s="413"/>
      <c r="P37" s="430">
        <f t="shared" si="7"/>
        <v>233.81</v>
      </c>
      <c r="Q37" s="413">
        <v>1</v>
      </c>
      <c r="R37" s="415">
        <f t="shared" si="8"/>
        <v>233.81</v>
      </c>
    </row>
    <row r="38" spans="1:42" s="1" customFormat="1">
      <c r="A38" s="413" t="s">
        <v>108</v>
      </c>
      <c r="B38" s="414" t="s">
        <v>91</v>
      </c>
      <c r="C38" s="413"/>
      <c r="D38" s="413"/>
      <c r="E38" s="413"/>
      <c r="F38" s="415"/>
      <c r="G38" s="413"/>
      <c r="H38" s="413">
        <v>18687</v>
      </c>
      <c r="I38" s="413">
        <v>19541</v>
      </c>
      <c r="J38" s="413">
        <f t="shared" si="4"/>
        <v>854</v>
      </c>
      <c r="K38" s="413">
        <v>1</v>
      </c>
      <c r="L38" s="413">
        <f t="shared" si="5"/>
        <v>854</v>
      </c>
      <c r="M38" s="429">
        <v>1.03</v>
      </c>
      <c r="N38" s="430">
        <f t="shared" si="6"/>
        <v>879.62</v>
      </c>
      <c r="O38" s="413"/>
      <c r="P38" s="430">
        <f t="shared" si="7"/>
        <v>879.62</v>
      </c>
      <c r="Q38" s="413">
        <v>1</v>
      </c>
      <c r="R38" s="415">
        <f t="shared" si="8"/>
        <v>879.62</v>
      </c>
    </row>
    <row r="39" spans="1:42" s="1" customFormat="1">
      <c r="A39" s="413" t="s">
        <v>509</v>
      </c>
      <c r="B39" s="414" t="s">
        <v>91</v>
      </c>
      <c r="C39" s="413"/>
      <c r="D39" s="413"/>
      <c r="E39" s="413"/>
      <c r="F39" s="415"/>
      <c r="G39" s="413"/>
      <c r="H39" s="413">
        <v>104952</v>
      </c>
      <c r="I39" s="413">
        <v>137084</v>
      </c>
      <c r="J39" s="413">
        <f t="shared" si="4"/>
        <v>32132</v>
      </c>
      <c r="K39" s="413">
        <v>1</v>
      </c>
      <c r="L39" s="413">
        <f t="shared" si="5"/>
        <v>32132</v>
      </c>
      <c r="M39" s="429">
        <v>1.03</v>
      </c>
      <c r="N39" s="430">
        <f t="shared" si="6"/>
        <v>33095.96</v>
      </c>
      <c r="O39" s="413">
        <v>0</v>
      </c>
      <c r="P39" s="430">
        <f t="shared" si="7"/>
        <v>33095.96</v>
      </c>
      <c r="Q39" s="413">
        <v>1</v>
      </c>
      <c r="R39" s="415">
        <f t="shared" si="8"/>
        <v>33095.96</v>
      </c>
    </row>
    <row r="40" spans="1:42" s="1" customFormat="1">
      <c r="A40" s="413" t="s">
        <v>11</v>
      </c>
      <c r="B40" s="414" t="s">
        <v>91</v>
      </c>
      <c r="C40" s="413"/>
      <c r="D40" s="413"/>
      <c r="E40" s="413"/>
      <c r="F40" s="415"/>
      <c r="G40" s="413"/>
      <c r="H40" s="413"/>
      <c r="I40" s="413"/>
      <c r="J40" s="413"/>
      <c r="K40" s="413"/>
      <c r="L40" s="413">
        <f>SUM(L32:L39)</f>
        <v>69333</v>
      </c>
      <c r="M40" s="429">
        <v>1.03</v>
      </c>
      <c r="N40" s="430">
        <f t="shared" si="6"/>
        <v>71412.990000000005</v>
      </c>
      <c r="O40" s="413">
        <f>SUM(O34:O37)</f>
        <v>160</v>
      </c>
      <c r="P40" s="430">
        <f t="shared" si="7"/>
        <v>71572.990000000005</v>
      </c>
      <c r="Q40" s="413">
        <v>1</v>
      </c>
      <c r="R40" s="415">
        <f t="shared" si="8"/>
        <v>71572.990000000005</v>
      </c>
    </row>
    <row r="41" spans="1:42" s="36" customFormat="1">
      <c r="A41" s="416"/>
      <c r="B41" s="416"/>
      <c r="C41" s="416"/>
      <c r="D41" s="416"/>
      <c r="E41" s="416"/>
      <c r="F41" s="416"/>
      <c r="G41" s="416"/>
      <c r="H41" s="416"/>
      <c r="I41" s="416"/>
      <c r="J41" s="416"/>
      <c r="K41" s="416"/>
      <c r="L41" s="431">
        <f>N41/M40</f>
        <v>69488.339805825206</v>
      </c>
      <c r="M41" s="416"/>
      <c r="N41" s="431">
        <f>P40</f>
        <v>71572.990000000005</v>
      </c>
      <c r="O41" s="416"/>
      <c r="P41" s="416"/>
      <c r="Q41" s="416"/>
      <c r="R41" s="416"/>
    </row>
    <row r="42" spans="1:42"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</row>
    <row r="43" spans="1:42" s="298" customForma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</row>
    <row r="44" spans="1:42" s="83" customForma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</row>
    <row r="45" spans="1:42"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</row>
    <row r="46" spans="1:42" s="83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3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</row>
    <row r="47" spans="1:42" s="83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3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</row>
    <row r="48" spans="1:42" s="296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</row>
    <row r="49" spans="1:41" s="83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36"/>
      <c r="T49" s="66"/>
      <c r="U49" s="66"/>
      <c r="V49" s="66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</row>
    <row r="50" spans="1:41" s="83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3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</row>
    <row r="51" spans="1:41" s="83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3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</row>
    <row r="52" spans="1:41" s="83" customForma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3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</row>
    <row r="53" spans="1:41" s="83" customForma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3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</row>
    <row r="54" spans="1:41"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</row>
    <row r="55" spans="1:41" s="83" customForma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3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</row>
    <row r="56" spans="1:41" s="302" customForma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36"/>
      <c r="T56" s="297"/>
      <c r="U56" s="297"/>
      <c r="V56" s="297"/>
      <c r="W56" s="297"/>
      <c r="X56" s="297"/>
      <c r="Y56" s="297"/>
      <c r="Z56" s="297"/>
      <c r="AA56" s="297"/>
      <c r="AB56" s="297"/>
      <c r="AC56" s="297"/>
      <c r="AD56" s="297"/>
      <c r="AE56" s="297"/>
      <c r="AF56" s="297"/>
      <c r="AG56" s="297"/>
      <c r="AH56" s="297"/>
      <c r="AI56" s="297"/>
      <c r="AJ56" s="297"/>
      <c r="AK56" s="297"/>
      <c r="AL56" s="297"/>
      <c r="AM56" s="297"/>
      <c r="AN56" s="297"/>
      <c r="AO56" s="297"/>
    </row>
    <row r="57" spans="1:41" s="394" customForma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3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</row>
    <row r="58" spans="1:41" s="296" customForma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</row>
    <row r="59" spans="1:41" s="83" customForma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</row>
  </sheetData>
  <mergeCells count="1">
    <mergeCell ref="A1:R1"/>
  </mergeCells>
  <phoneticPr fontId="38" type="noConversion"/>
  <pageMargins left="0.7" right="0.7" top="0.75" bottom="0.75" header="0.3" footer="0.3"/>
  <pageSetup paperSize="9" orientation="portrait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0000"/>
  </sheetPr>
  <dimension ref="A1:AM34"/>
  <sheetViews>
    <sheetView workbookViewId="0">
      <selection sqref="A1:R1"/>
    </sheetView>
  </sheetViews>
  <sheetFormatPr defaultColWidth="9" defaultRowHeight="15.6"/>
  <cols>
    <col min="1" max="1" width="11.59765625" style="2"/>
    <col min="2" max="2" width="6.09765625" style="2" customWidth="1"/>
    <col min="3" max="3" width="6.8984375" style="2" customWidth="1"/>
    <col min="4" max="5" width="5.3984375" style="2" customWidth="1"/>
    <col min="6" max="6" width="6.5" style="306" customWidth="1"/>
    <col min="7" max="7" width="11" style="2" customWidth="1"/>
    <col min="8" max="9" width="9" style="2"/>
    <col min="10" max="10" width="6" style="2" customWidth="1"/>
    <col min="11" max="11" width="4.5" style="2" customWidth="1"/>
    <col min="12" max="12" width="10.5" style="2"/>
    <col min="13" max="13" width="4.8984375" style="2" customWidth="1"/>
    <col min="14" max="14" width="12.8984375" style="2" customWidth="1"/>
    <col min="15" max="15" width="4.69921875" style="2" customWidth="1"/>
    <col min="16" max="16" width="11.59765625" style="2" customWidth="1"/>
    <col min="17" max="17" width="3.3984375" style="2" customWidth="1"/>
    <col min="18" max="18" width="11.59765625" style="2"/>
    <col min="19" max="19" width="9.5" style="2"/>
    <col min="20" max="16384" width="9" style="2"/>
  </cols>
  <sheetData>
    <row r="1" spans="1:39" ht="25.8">
      <c r="A1" s="594" t="s">
        <v>38</v>
      </c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6"/>
    </row>
    <row r="2" spans="1:39">
      <c r="A2" s="3" t="s">
        <v>12</v>
      </c>
      <c r="B2" s="3" t="s">
        <v>47</v>
      </c>
      <c r="C2" s="3" t="s">
        <v>13</v>
      </c>
      <c r="D2" s="3" t="s">
        <v>14</v>
      </c>
      <c r="E2" s="3" t="s">
        <v>15</v>
      </c>
      <c r="F2" s="104" t="s">
        <v>16</v>
      </c>
      <c r="G2" s="3" t="s">
        <v>17</v>
      </c>
      <c r="H2" s="3" t="s">
        <v>18</v>
      </c>
      <c r="I2" s="3" t="s">
        <v>19</v>
      </c>
      <c r="J2" s="3" t="s">
        <v>20</v>
      </c>
      <c r="K2" s="3" t="s">
        <v>21</v>
      </c>
      <c r="L2" s="3" t="s">
        <v>15</v>
      </c>
      <c r="M2" s="4"/>
      <c r="N2" s="5" t="s">
        <v>22</v>
      </c>
      <c r="O2" s="3" t="s">
        <v>23</v>
      </c>
      <c r="P2" s="5" t="s">
        <v>11</v>
      </c>
      <c r="Q2" s="3" t="s">
        <v>24</v>
      </c>
      <c r="R2" s="104" t="s">
        <v>25</v>
      </c>
    </row>
    <row r="3" spans="1:39">
      <c r="A3" s="21" t="s">
        <v>510</v>
      </c>
      <c r="B3" s="3"/>
      <c r="C3" s="3">
        <v>4082</v>
      </c>
      <c r="D3" s="3"/>
      <c r="E3" s="3">
        <v>4031</v>
      </c>
      <c r="F3" s="104" t="s">
        <v>511</v>
      </c>
      <c r="G3" s="3"/>
      <c r="H3" s="3"/>
      <c r="I3" s="3"/>
      <c r="J3" s="3"/>
      <c r="K3" s="3"/>
      <c r="L3" s="3"/>
      <c r="M3" s="4">
        <v>1.03</v>
      </c>
      <c r="N3" s="5"/>
      <c r="O3" s="3"/>
      <c r="P3" s="5"/>
      <c r="Q3" s="3"/>
      <c r="R3" s="104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</row>
    <row r="4" spans="1:39" s="1" customFormat="1">
      <c r="A4" s="9" t="s">
        <v>512</v>
      </c>
      <c r="B4" s="9" t="s">
        <v>513</v>
      </c>
      <c r="C4" s="9">
        <v>92</v>
      </c>
      <c r="D4" s="9">
        <v>92</v>
      </c>
      <c r="E4" s="9">
        <f>SUM(D4-C4)</f>
        <v>0</v>
      </c>
      <c r="F4" s="28">
        <v>9.5</v>
      </c>
      <c r="G4" s="9">
        <f>E4*F4</f>
        <v>0</v>
      </c>
      <c r="H4" s="9">
        <v>45881</v>
      </c>
      <c r="I4" s="9">
        <v>45881</v>
      </c>
      <c r="J4" s="9">
        <f t="shared" ref="J4:J14" si="0">I4-H4</f>
        <v>0</v>
      </c>
      <c r="K4" s="9">
        <v>1</v>
      </c>
      <c r="L4" s="9">
        <f t="shared" ref="L4:L10" si="1">K4*J4</f>
        <v>0</v>
      </c>
      <c r="M4" s="10">
        <v>1.03</v>
      </c>
      <c r="N4" s="11">
        <f t="shared" ref="N4:N14" si="2">M4*L4</f>
        <v>0</v>
      </c>
      <c r="O4" s="9"/>
      <c r="P4" s="11">
        <f t="shared" ref="P4:P16" si="3">G4+N4+O4</f>
        <v>0</v>
      </c>
      <c r="Q4" s="9">
        <v>1</v>
      </c>
      <c r="R4" s="28">
        <f t="shared" ref="R4:R14" si="4">P4*Q4</f>
        <v>0</v>
      </c>
    </row>
    <row r="5" spans="1:39" s="1" customFormat="1">
      <c r="A5" s="9" t="s">
        <v>514</v>
      </c>
      <c r="B5" s="9" t="s">
        <v>513</v>
      </c>
      <c r="C5" s="9"/>
      <c r="D5" s="9"/>
      <c r="E5" s="9"/>
      <c r="F5" s="28">
        <v>9.5</v>
      </c>
      <c r="G5" s="9"/>
      <c r="H5" s="9">
        <v>12212</v>
      </c>
      <c r="I5" s="9">
        <v>13937</v>
      </c>
      <c r="J5" s="9">
        <f t="shared" si="0"/>
        <v>1725</v>
      </c>
      <c r="K5" s="9">
        <v>1</v>
      </c>
      <c r="L5" s="9">
        <f t="shared" si="1"/>
        <v>1725</v>
      </c>
      <c r="M5" s="10">
        <v>1.03</v>
      </c>
      <c r="N5" s="11">
        <f t="shared" si="2"/>
        <v>1776.75</v>
      </c>
      <c r="O5" s="9"/>
      <c r="P5" s="11">
        <f t="shared" si="3"/>
        <v>1776.75</v>
      </c>
      <c r="Q5" s="9">
        <v>1</v>
      </c>
      <c r="R5" s="28">
        <f t="shared" si="4"/>
        <v>1776.75</v>
      </c>
    </row>
    <row r="6" spans="1:39" s="1" customFormat="1">
      <c r="A6" s="9" t="s">
        <v>515</v>
      </c>
      <c r="B6" s="9" t="s">
        <v>513</v>
      </c>
      <c r="C6" s="9"/>
      <c r="D6" s="9" t="s">
        <v>516</v>
      </c>
      <c r="E6" s="9"/>
      <c r="F6" s="28">
        <v>9.5</v>
      </c>
      <c r="G6" s="9"/>
      <c r="H6" s="9">
        <v>10457</v>
      </c>
      <c r="I6" s="9">
        <v>10877</v>
      </c>
      <c r="J6" s="9">
        <f t="shared" si="0"/>
        <v>420</v>
      </c>
      <c r="K6" s="9">
        <v>1</v>
      </c>
      <c r="L6" s="9">
        <f t="shared" si="1"/>
        <v>420</v>
      </c>
      <c r="M6" s="10">
        <v>1.03</v>
      </c>
      <c r="N6" s="11">
        <f t="shared" si="2"/>
        <v>432.6</v>
      </c>
      <c r="O6" s="9"/>
      <c r="P6" s="11">
        <f t="shared" si="3"/>
        <v>432.6</v>
      </c>
      <c r="Q6" s="9">
        <v>1</v>
      </c>
      <c r="R6" s="28">
        <f t="shared" si="4"/>
        <v>432.6</v>
      </c>
    </row>
    <row r="7" spans="1:39" s="1" customFormat="1">
      <c r="A7" s="9" t="s">
        <v>517</v>
      </c>
      <c r="B7" s="9" t="s">
        <v>513</v>
      </c>
      <c r="C7" s="9"/>
      <c r="D7" s="9" t="s">
        <v>518</v>
      </c>
      <c r="E7" s="9"/>
      <c r="F7" s="28">
        <v>9.5</v>
      </c>
      <c r="G7" s="9"/>
      <c r="H7" s="9">
        <v>1838</v>
      </c>
      <c r="I7" s="9">
        <v>1854</v>
      </c>
      <c r="J7" s="9">
        <f t="shared" si="0"/>
        <v>16</v>
      </c>
      <c r="K7" s="9">
        <v>1</v>
      </c>
      <c r="L7" s="9">
        <f t="shared" si="1"/>
        <v>16</v>
      </c>
      <c r="M7" s="10">
        <v>1.03</v>
      </c>
      <c r="N7" s="11">
        <f t="shared" si="2"/>
        <v>16.48</v>
      </c>
      <c r="O7" s="9"/>
      <c r="P7" s="11">
        <f t="shared" si="3"/>
        <v>16.48</v>
      </c>
      <c r="Q7" s="9">
        <v>1</v>
      </c>
      <c r="R7" s="28">
        <f t="shared" si="4"/>
        <v>16.48</v>
      </c>
    </row>
    <row r="8" spans="1:39" s="1" customFormat="1">
      <c r="A8" s="9" t="s">
        <v>519</v>
      </c>
      <c r="B8" s="9" t="s">
        <v>513</v>
      </c>
      <c r="C8" s="9">
        <v>169</v>
      </c>
      <c r="D8" s="9">
        <v>169</v>
      </c>
      <c r="E8" s="9">
        <f>SUM(D8-C8)</f>
        <v>0</v>
      </c>
      <c r="F8" s="28">
        <v>9.5</v>
      </c>
      <c r="G8" s="9">
        <f>E8*F8</f>
        <v>0</v>
      </c>
      <c r="H8" s="9">
        <v>60471</v>
      </c>
      <c r="I8" s="9">
        <v>63456</v>
      </c>
      <c r="J8" s="9">
        <f t="shared" si="0"/>
        <v>2985</v>
      </c>
      <c r="K8" s="9">
        <v>1</v>
      </c>
      <c r="L8" s="9">
        <f t="shared" si="1"/>
        <v>2985</v>
      </c>
      <c r="M8" s="10">
        <v>1.03</v>
      </c>
      <c r="N8" s="11">
        <f t="shared" si="2"/>
        <v>3074.55</v>
      </c>
      <c r="O8" s="9">
        <v>40</v>
      </c>
      <c r="P8" s="11">
        <f t="shared" si="3"/>
        <v>3114.55</v>
      </c>
      <c r="Q8" s="9">
        <v>1</v>
      </c>
      <c r="R8" s="28">
        <f t="shared" si="4"/>
        <v>3114.55</v>
      </c>
    </row>
    <row r="9" spans="1:39" s="1" customFormat="1">
      <c r="A9" s="9" t="s">
        <v>520</v>
      </c>
      <c r="B9" s="9" t="s">
        <v>513</v>
      </c>
      <c r="H9" s="92">
        <v>34155</v>
      </c>
      <c r="I9" s="92">
        <v>34155</v>
      </c>
      <c r="J9" s="9">
        <f t="shared" si="0"/>
        <v>0</v>
      </c>
      <c r="K9" s="9">
        <v>1</v>
      </c>
      <c r="L9" s="9">
        <f t="shared" si="1"/>
        <v>0</v>
      </c>
      <c r="M9" s="10">
        <v>1.03</v>
      </c>
      <c r="N9" s="11">
        <f t="shared" si="2"/>
        <v>0</v>
      </c>
      <c r="O9" s="9">
        <v>160</v>
      </c>
      <c r="P9" s="11">
        <f>G8+N9+O9</f>
        <v>160</v>
      </c>
      <c r="Q9" s="9">
        <v>1</v>
      </c>
      <c r="R9" s="28">
        <f t="shared" si="4"/>
        <v>160</v>
      </c>
    </row>
    <row r="10" spans="1:39" s="1" customFormat="1">
      <c r="A10" s="9" t="s">
        <v>521</v>
      </c>
      <c r="B10" s="9" t="s">
        <v>513</v>
      </c>
      <c r="C10" s="9"/>
      <c r="D10" s="9" t="s">
        <v>522</v>
      </c>
      <c r="E10" s="9"/>
      <c r="F10" s="28">
        <v>9.5</v>
      </c>
      <c r="G10" s="9"/>
      <c r="H10" s="9">
        <v>24241</v>
      </c>
      <c r="I10" s="9">
        <v>27403</v>
      </c>
      <c r="J10" s="9">
        <f t="shared" si="0"/>
        <v>3162</v>
      </c>
      <c r="K10" s="9">
        <v>1</v>
      </c>
      <c r="L10" s="9">
        <f t="shared" si="1"/>
        <v>3162</v>
      </c>
      <c r="M10" s="10">
        <v>1.03</v>
      </c>
      <c r="N10" s="11">
        <f t="shared" si="2"/>
        <v>3256.86</v>
      </c>
      <c r="O10" s="9"/>
      <c r="P10" s="11">
        <f>G10+N10+O10</f>
        <v>3256.86</v>
      </c>
      <c r="Q10" s="9">
        <v>1</v>
      </c>
      <c r="R10" s="28">
        <f t="shared" si="4"/>
        <v>3256.86</v>
      </c>
    </row>
    <row r="11" spans="1:39" s="1" customFormat="1">
      <c r="A11" s="9" t="s">
        <v>523</v>
      </c>
      <c r="B11" s="9" t="s">
        <v>513</v>
      </c>
      <c r="C11" s="9">
        <v>19</v>
      </c>
      <c r="D11" s="9">
        <v>19</v>
      </c>
      <c r="E11" s="9">
        <f>SUM(D11-C11)</f>
        <v>0</v>
      </c>
      <c r="F11" s="28">
        <v>9.5</v>
      </c>
      <c r="G11" s="9">
        <f>E11*F11</f>
        <v>0</v>
      </c>
      <c r="H11" s="9">
        <v>7526</v>
      </c>
      <c r="I11" s="9">
        <v>7526</v>
      </c>
      <c r="J11" s="9">
        <f t="shared" si="0"/>
        <v>0</v>
      </c>
      <c r="K11" s="9">
        <v>0.5</v>
      </c>
      <c r="L11" s="9">
        <f>J11*K11</f>
        <v>0</v>
      </c>
      <c r="M11" s="10">
        <v>1.03</v>
      </c>
      <c r="N11" s="11">
        <f t="shared" si="2"/>
        <v>0</v>
      </c>
      <c r="O11" s="9">
        <v>30</v>
      </c>
      <c r="P11" s="11">
        <f t="shared" si="3"/>
        <v>30</v>
      </c>
      <c r="Q11" s="9">
        <v>1</v>
      </c>
      <c r="R11" s="28">
        <f t="shared" si="4"/>
        <v>30</v>
      </c>
    </row>
    <row r="12" spans="1:39" s="1" customFormat="1">
      <c r="A12" s="9" t="s">
        <v>524</v>
      </c>
      <c r="B12" s="9" t="s">
        <v>513</v>
      </c>
      <c r="C12" s="9">
        <v>44</v>
      </c>
      <c r="D12" s="9">
        <v>46</v>
      </c>
      <c r="E12" s="9">
        <f>SUM(D12-C12)</f>
        <v>2</v>
      </c>
      <c r="F12" s="28">
        <v>9.5</v>
      </c>
      <c r="G12" s="9">
        <f>E12*F12</f>
        <v>19</v>
      </c>
      <c r="H12" s="9">
        <v>72754</v>
      </c>
      <c r="I12" s="9">
        <v>74516</v>
      </c>
      <c r="J12" s="9">
        <f t="shared" si="0"/>
        <v>1762</v>
      </c>
      <c r="K12" s="9">
        <v>1</v>
      </c>
      <c r="L12" s="9">
        <f>K12*J12</f>
        <v>1762</v>
      </c>
      <c r="M12" s="10">
        <v>1.03</v>
      </c>
      <c r="N12" s="11">
        <f t="shared" si="2"/>
        <v>1814.86</v>
      </c>
      <c r="O12" s="9">
        <v>120</v>
      </c>
      <c r="P12" s="11">
        <f t="shared" si="3"/>
        <v>1953.86</v>
      </c>
      <c r="Q12" s="9">
        <v>1</v>
      </c>
      <c r="R12" s="28">
        <f t="shared" si="4"/>
        <v>1953.86</v>
      </c>
    </row>
    <row r="13" spans="1:39" s="1" customFormat="1">
      <c r="A13" s="9" t="s">
        <v>525</v>
      </c>
      <c r="B13" s="9" t="s">
        <v>513</v>
      </c>
      <c r="C13" s="9">
        <v>51</v>
      </c>
      <c r="D13" s="9">
        <v>51</v>
      </c>
      <c r="E13" s="9">
        <f>SUM(D13-C13)</f>
        <v>0</v>
      </c>
      <c r="F13" s="28">
        <v>9.5</v>
      </c>
      <c r="G13" s="9">
        <f>E13*F13</f>
        <v>0</v>
      </c>
      <c r="H13" s="9">
        <v>36851</v>
      </c>
      <c r="I13" s="9">
        <v>37928</v>
      </c>
      <c r="J13" s="9">
        <f t="shared" si="0"/>
        <v>1077</v>
      </c>
      <c r="K13" s="9">
        <v>1</v>
      </c>
      <c r="L13" s="9">
        <f>K13*J13</f>
        <v>1077</v>
      </c>
      <c r="M13" s="10">
        <v>1.03</v>
      </c>
      <c r="N13" s="11">
        <f t="shared" si="2"/>
        <v>1109.31</v>
      </c>
      <c r="O13" s="9"/>
      <c r="P13" s="11">
        <f t="shared" si="3"/>
        <v>1109.31</v>
      </c>
      <c r="Q13" s="9">
        <v>1</v>
      </c>
      <c r="R13" s="28">
        <f t="shared" si="4"/>
        <v>1109.31</v>
      </c>
    </row>
    <row r="14" spans="1:39" s="1" customFormat="1">
      <c r="A14" s="9" t="s">
        <v>526</v>
      </c>
      <c r="B14" s="9" t="s">
        <v>513</v>
      </c>
      <c r="C14" s="9"/>
      <c r="D14" s="9"/>
      <c r="E14" s="9">
        <v>0</v>
      </c>
      <c r="F14" s="28">
        <v>9.5</v>
      </c>
      <c r="G14" s="9">
        <f>E14*F14</f>
        <v>0</v>
      </c>
      <c r="H14" s="9">
        <v>3893</v>
      </c>
      <c r="I14" s="9">
        <v>4312</v>
      </c>
      <c r="J14" s="9">
        <f t="shared" si="0"/>
        <v>419</v>
      </c>
      <c r="K14" s="9">
        <v>1</v>
      </c>
      <c r="L14" s="9">
        <f>K14*J14</f>
        <v>419</v>
      </c>
      <c r="M14" s="10">
        <v>1.03</v>
      </c>
      <c r="N14" s="11">
        <f t="shared" si="2"/>
        <v>431.57</v>
      </c>
      <c r="O14" s="9"/>
      <c r="P14" s="11">
        <f t="shared" si="3"/>
        <v>431.57</v>
      </c>
      <c r="Q14" s="9">
        <v>1</v>
      </c>
      <c r="R14" s="28">
        <f t="shared" si="4"/>
        <v>431.57</v>
      </c>
    </row>
    <row r="15" spans="1:39" s="1" customFormat="1">
      <c r="A15" s="9" t="s">
        <v>11</v>
      </c>
      <c r="B15" s="9"/>
      <c r="C15" s="9"/>
      <c r="D15" s="9"/>
      <c r="E15" s="9"/>
      <c r="F15" s="28">
        <v>9.5</v>
      </c>
      <c r="G15" s="9">
        <f>E15*F15</f>
        <v>0</v>
      </c>
      <c r="H15" s="9"/>
      <c r="I15" s="9"/>
      <c r="J15" s="9"/>
      <c r="K15" s="9"/>
      <c r="L15" s="9">
        <f>SUM(L4:L14)</f>
        <v>11566</v>
      </c>
      <c r="M15" s="10">
        <v>1.03</v>
      </c>
      <c r="N15" s="11">
        <f>L15*M15</f>
        <v>11912.98</v>
      </c>
      <c r="O15" s="9">
        <f ca="1">SUM(O4:O16)</f>
        <v>350</v>
      </c>
      <c r="P15" s="11">
        <f t="shared" ca="1" si="3"/>
        <v>0</v>
      </c>
      <c r="Q15" s="9"/>
      <c r="R15" s="28">
        <f>SUM(R4:R14)</f>
        <v>12281.98</v>
      </c>
    </row>
    <row r="16" spans="1:39" s="1" customFormat="1">
      <c r="A16" s="9" t="s">
        <v>527</v>
      </c>
      <c r="B16" s="9"/>
      <c r="C16" s="9"/>
      <c r="D16" s="9" t="s">
        <v>528</v>
      </c>
      <c r="E16" s="9"/>
      <c r="F16" s="28"/>
      <c r="G16" s="9"/>
      <c r="H16" s="9">
        <v>3144</v>
      </c>
      <c r="I16" s="9">
        <v>3144</v>
      </c>
      <c r="J16" s="9">
        <f>I16-H16</f>
        <v>0</v>
      </c>
      <c r="K16" s="9">
        <v>1</v>
      </c>
      <c r="L16" s="9">
        <f>K16*J16</f>
        <v>0</v>
      </c>
      <c r="M16" s="10">
        <v>1.03</v>
      </c>
      <c r="N16" s="11">
        <f>M16*L16</f>
        <v>0</v>
      </c>
      <c r="O16" s="9"/>
      <c r="P16" s="11">
        <f t="shared" si="3"/>
        <v>0</v>
      </c>
      <c r="Q16" s="9">
        <v>1</v>
      </c>
      <c r="R16" s="28">
        <f>P16*Q16</f>
        <v>0</v>
      </c>
    </row>
    <row r="17" spans="1:39" s="36" customFormat="1">
      <c r="A17" s="21" t="s">
        <v>529</v>
      </c>
      <c r="B17" s="21"/>
      <c r="C17" s="21"/>
      <c r="D17" s="21"/>
      <c r="E17" s="21"/>
      <c r="F17" s="22"/>
      <c r="G17" s="21"/>
      <c r="H17" s="21"/>
      <c r="I17" s="21"/>
      <c r="J17" s="21"/>
      <c r="K17" s="21"/>
      <c r="L17" s="21"/>
      <c r="M17" s="43"/>
      <c r="N17" s="44"/>
      <c r="O17" s="21"/>
      <c r="P17" s="44"/>
      <c r="Q17" s="21"/>
      <c r="R17" s="22"/>
      <c r="S17" s="210">
        <f ca="1">H15+O15+P15</f>
        <v>11111.684999999999</v>
      </c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spans="1:39">
      <c r="A18" s="331" t="s">
        <v>530</v>
      </c>
      <c r="B18" s="3"/>
      <c r="C18" s="3"/>
      <c r="D18" s="3"/>
      <c r="E18" s="3"/>
      <c r="F18" s="104"/>
      <c r="G18" s="3"/>
      <c r="H18" s="3"/>
      <c r="I18" s="3"/>
      <c r="J18" s="3"/>
      <c r="K18" s="3"/>
      <c r="L18" s="3"/>
      <c r="M18" s="4"/>
      <c r="N18" s="5"/>
      <c r="O18" s="3"/>
      <c r="P18" s="5"/>
      <c r="Q18" s="3"/>
      <c r="R18" s="104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spans="1:39" s="1" customFormat="1">
      <c r="A19" s="9" t="s">
        <v>531</v>
      </c>
      <c r="B19" s="9" t="s">
        <v>532</v>
      </c>
      <c r="C19" s="9" t="s">
        <v>533</v>
      </c>
      <c r="D19" s="9"/>
      <c r="E19" s="9"/>
      <c r="F19" s="28"/>
      <c r="G19" s="9"/>
      <c r="H19" s="9">
        <v>45587</v>
      </c>
      <c r="I19" s="9">
        <v>46239</v>
      </c>
      <c r="J19" s="9">
        <f>I19-H19</f>
        <v>652</v>
      </c>
      <c r="K19" s="9">
        <v>1</v>
      </c>
      <c r="L19" s="9">
        <f>K19*J19</f>
        <v>652</v>
      </c>
      <c r="M19" s="10">
        <v>1.03</v>
      </c>
      <c r="N19" s="11">
        <f>M19*L19</f>
        <v>671.56</v>
      </c>
      <c r="O19" s="9">
        <v>80</v>
      </c>
      <c r="P19" s="11">
        <f>G19+N19+O19</f>
        <v>751.56</v>
      </c>
      <c r="Q19" s="9">
        <v>1</v>
      </c>
      <c r="R19" s="28">
        <f>P19*Q19</f>
        <v>751.56</v>
      </c>
    </row>
    <row r="20" spans="1:39" s="1" customFormat="1">
      <c r="A20" s="9" t="s">
        <v>534</v>
      </c>
      <c r="B20" s="9"/>
      <c r="C20" s="9"/>
      <c r="D20" s="9"/>
      <c r="E20" s="9"/>
      <c r="F20" s="28"/>
      <c r="G20" s="9"/>
      <c r="H20" s="9">
        <v>324</v>
      </c>
      <c r="I20" s="9">
        <v>1847</v>
      </c>
      <c r="J20" s="9">
        <f>I20-H20</f>
        <v>1523</v>
      </c>
      <c r="K20" s="9">
        <v>1</v>
      </c>
      <c r="L20" s="9">
        <f>K20*J20</f>
        <v>1523</v>
      </c>
      <c r="M20" s="10">
        <v>1.03</v>
      </c>
      <c r="N20" s="11">
        <f>M20*L20</f>
        <v>1568.69</v>
      </c>
      <c r="O20" s="9">
        <v>40</v>
      </c>
      <c r="P20" s="11">
        <f>G20+N20+O20</f>
        <v>1608.69</v>
      </c>
      <c r="Q20" s="9">
        <v>1</v>
      </c>
      <c r="R20" s="28">
        <f>P20*Q20</f>
        <v>1608.69</v>
      </c>
    </row>
    <row r="21" spans="1:39" s="17" customFormat="1">
      <c r="A21" s="3" t="s">
        <v>11</v>
      </c>
      <c r="B21" s="3" t="s">
        <v>532</v>
      </c>
      <c r="C21" s="3"/>
      <c r="D21" s="3"/>
      <c r="E21" s="3"/>
      <c r="F21" s="104"/>
      <c r="G21" s="3"/>
      <c r="H21" s="3"/>
      <c r="I21" s="3"/>
      <c r="J21" s="3"/>
      <c r="K21" s="3">
        <v>1</v>
      </c>
      <c r="L21" s="3">
        <f>L20+L19</f>
        <v>2175</v>
      </c>
      <c r="M21" s="4">
        <v>1.03</v>
      </c>
      <c r="N21" s="5">
        <f>M21*L21</f>
        <v>2240.25</v>
      </c>
      <c r="O21" s="3">
        <f>O19+O20</f>
        <v>120</v>
      </c>
      <c r="P21" s="5">
        <f>G21+N21+O21</f>
        <v>2360.25</v>
      </c>
      <c r="Q21" s="3">
        <v>1</v>
      </c>
      <c r="R21" s="104">
        <f>P21*Q21</f>
        <v>2360.25</v>
      </c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spans="1:39"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spans="1:39">
      <c r="A23" s="3" t="s">
        <v>12</v>
      </c>
      <c r="B23" s="3" t="s">
        <v>47</v>
      </c>
      <c r="C23" s="3" t="s">
        <v>13</v>
      </c>
      <c r="D23" s="3" t="s">
        <v>14</v>
      </c>
      <c r="E23" s="3" t="s">
        <v>15</v>
      </c>
      <c r="F23" s="104" t="s">
        <v>16</v>
      </c>
      <c r="G23" s="3" t="s">
        <v>17</v>
      </c>
      <c r="H23" s="3" t="s">
        <v>18</v>
      </c>
      <c r="I23" s="3" t="s">
        <v>19</v>
      </c>
      <c r="J23" s="3" t="s">
        <v>20</v>
      </c>
      <c r="K23" s="3" t="s">
        <v>21</v>
      </c>
      <c r="L23" s="3" t="s">
        <v>15</v>
      </c>
      <c r="M23" s="4"/>
      <c r="N23" s="5" t="s">
        <v>22</v>
      </c>
      <c r="O23" s="3" t="s">
        <v>23</v>
      </c>
      <c r="P23" s="5" t="s">
        <v>11</v>
      </c>
      <c r="Q23" s="3" t="s">
        <v>24</v>
      </c>
      <c r="R23" s="104" t="s">
        <v>25</v>
      </c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spans="1:39" s="1" customFormat="1">
      <c r="A24" s="9" t="s">
        <v>535</v>
      </c>
      <c r="B24" s="9" t="s">
        <v>93</v>
      </c>
      <c r="C24" s="9">
        <v>112</v>
      </c>
      <c r="D24" s="9">
        <v>112</v>
      </c>
      <c r="E24" s="9"/>
      <c r="F24" s="28"/>
      <c r="G24" s="9"/>
      <c r="H24" s="9">
        <v>2644</v>
      </c>
      <c r="I24" s="9">
        <v>2712</v>
      </c>
      <c r="J24" s="9">
        <f>I24-H24</f>
        <v>68</v>
      </c>
      <c r="K24" s="9">
        <v>40</v>
      </c>
      <c r="L24" s="9">
        <f>K24*J24</f>
        <v>2720</v>
      </c>
      <c r="M24" s="10">
        <v>1.03</v>
      </c>
      <c r="N24" s="11">
        <f>M24*L24</f>
        <v>2801.6</v>
      </c>
      <c r="O24" s="9"/>
      <c r="P24" s="11">
        <f>G24+N24+O24</f>
        <v>2801.6</v>
      </c>
      <c r="Q24" s="9">
        <v>1</v>
      </c>
      <c r="R24" s="28">
        <f>P24*Q24</f>
        <v>2801.6</v>
      </c>
    </row>
    <row r="25" spans="1:39" s="1" customFormat="1">
      <c r="A25" s="9" t="s">
        <v>536</v>
      </c>
      <c r="B25" s="9" t="s">
        <v>93</v>
      </c>
      <c r="C25" s="9"/>
      <c r="D25" s="9"/>
      <c r="E25" s="9"/>
      <c r="F25" s="28"/>
      <c r="G25" s="9"/>
      <c r="H25" s="9">
        <v>8784</v>
      </c>
      <c r="I25" s="9">
        <v>12541</v>
      </c>
      <c r="J25" s="9">
        <f>I25-H25</f>
        <v>3757</v>
      </c>
      <c r="K25" s="9">
        <v>1</v>
      </c>
      <c r="L25" s="9">
        <f>K25*J25</f>
        <v>3757</v>
      </c>
      <c r="M25" s="10">
        <v>1.03</v>
      </c>
      <c r="N25" s="11">
        <f>M25*L25</f>
        <v>3869.71</v>
      </c>
      <c r="O25" s="9">
        <v>40</v>
      </c>
      <c r="P25" s="11">
        <f>G25+N25+O25</f>
        <v>3909.71</v>
      </c>
      <c r="Q25" s="9">
        <v>1</v>
      </c>
      <c r="R25" s="28">
        <f>P25*Q25</f>
        <v>3909.71</v>
      </c>
    </row>
    <row r="26" spans="1:39" s="1" customFormat="1">
      <c r="A26" s="9" t="s">
        <v>537</v>
      </c>
      <c r="B26" s="9" t="s">
        <v>93</v>
      </c>
      <c r="C26" s="9">
        <v>3486</v>
      </c>
      <c r="D26" s="9">
        <v>3486</v>
      </c>
      <c r="E26" s="9">
        <f>SUM(D26-C26)</f>
        <v>0</v>
      </c>
      <c r="F26" s="28">
        <v>9.5</v>
      </c>
      <c r="G26" s="9">
        <f>E26*F26</f>
        <v>0</v>
      </c>
      <c r="H26" s="9">
        <v>577</v>
      </c>
      <c r="I26" s="9">
        <v>655</v>
      </c>
      <c r="J26" s="9">
        <f>I26-H26</f>
        <v>78</v>
      </c>
      <c r="K26" s="9">
        <v>1</v>
      </c>
      <c r="L26" s="9">
        <f>K26*J26</f>
        <v>78</v>
      </c>
      <c r="M26" s="10">
        <v>1.03</v>
      </c>
      <c r="N26" s="11">
        <f>M26*L26</f>
        <v>80.34</v>
      </c>
      <c r="O26" s="9"/>
      <c r="P26" s="11">
        <f>G26+N26+O26</f>
        <v>80.34</v>
      </c>
      <c r="Q26" s="9">
        <v>1</v>
      </c>
      <c r="R26" s="28">
        <f>P26*Q26</f>
        <v>80.34</v>
      </c>
    </row>
    <row r="27" spans="1:39" s="1" customFormat="1">
      <c r="A27" s="9" t="s">
        <v>11</v>
      </c>
      <c r="B27" s="9" t="s">
        <v>93</v>
      </c>
      <c r="C27" s="9"/>
      <c r="D27" s="9"/>
      <c r="E27" s="9">
        <f>SUM(E24:E26)</f>
        <v>0</v>
      </c>
      <c r="F27" s="28">
        <v>9.5</v>
      </c>
      <c r="G27" s="9">
        <f>E27*F27</f>
        <v>0</v>
      </c>
      <c r="H27" s="9"/>
      <c r="I27" s="9"/>
      <c r="J27" s="9"/>
      <c r="K27" s="9"/>
      <c r="L27" s="9">
        <f>SUM(L24:L26)</f>
        <v>6555</v>
      </c>
      <c r="M27" s="10">
        <v>1.03</v>
      </c>
      <c r="N27" s="11">
        <f>M27*L27</f>
        <v>6751.65</v>
      </c>
      <c r="O27" s="9"/>
      <c r="P27" s="11">
        <f>G27+N27+O27</f>
        <v>6751.65</v>
      </c>
      <c r="Q27" s="9">
        <v>1</v>
      </c>
      <c r="R27" s="28">
        <f>P27*Q27</f>
        <v>6751.65</v>
      </c>
    </row>
    <row r="28" spans="1:39" s="36" customFormat="1">
      <c r="A28" s="55" t="s">
        <v>358</v>
      </c>
      <c r="B28" s="36" t="s">
        <v>538</v>
      </c>
      <c r="F28" s="387"/>
      <c r="R28" s="36">
        <v>3719.46</v>
      </c>
    </row>
    <row r="29" spans="1:39" s="36" customFormat="1">
      <c r="A29" s="55" t="s">
        <v>539</v>
      </c>
      <c r="B29" s="36" t="s">
        <v>103</v>
      </c>
      <c r="F29" s="387"/>
      <c r="R29" s="387">
        <f>R28-R27</f>
        <v>-3032.19</v>
      </c>
    </row>
    <row r="30" spans="1:39">
      <c r="A30" s="7"/>
      <c r="R30" s="306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</row>
    <row r="31" spans="1:39">
      <c r="A31" s="331" t="s">
        <v>540</v>
      </c>
      <c r="B31" s="211"/>
      <c r="C31" s="3"/>
      <c r="D31" s="3"/>
      <c r="E31" s="3"/>
      <c r="F31" s="98"/>
      <c r="G31" s="388"/>
      <c r="H31" s="3"/>
      <c r="I31" s="3"/>
      <c r="J31" s="3"/>
      <c r="K31" s="3"/>
      <c r="L31" s="3"/>
      <c r="M31" s="4"/>
      <c r="N31" s="388"/>
      <c r="O31" s="390"/>
      <c r="P31" s="388"/>
      <c r="Q31" s="97"/>
      <c r="R31" s="98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</row>
    <row r="32" spans="1:39" s="92" customFormat="1">
      <c r="A32" s="9" t="s">
        <v>541</v>
      </c>
      <c r="B32" s="27" t="s">
        <v>59</v>
      </c>
      <c r="C32" s="9"/>
      <c r="D32" s="9">
        <v>4339</v>
      </c>
      <c r="E32" s="9"/>
      <c r="F32" s="28"/>
      <c r="G32" s="9"/>
      <c r="H32" s="9">
        <v>8654</v>
      </c>
      <c r="I32" s="9">
        <v>8654</v>
      </c>
      <c r="J32" s="9">
        <f>I32-H32</f>
        <v>0</v>
      </c>
      <c r="K32" s="9">
        <v>50</v>
      </c>
      <c r="L32" s="9">
        <f>K32*J32</f>
        <v>0</v>
      </c>
      <c r="M32" s="10">
        <v>1.03</v>
      </c>
      <c r="N32" s="11">
        <f>M32*L32</f>
        <v>0</v>
      </c>
      <c r="O32" s="9"/>
      <c r="P32" s="11">
        <f>G32+N32+O32</f>
        <v>0</v>
      </c>
      <c r="Q32" s="9">
        <v>1</v>
      </c>
      <c r="R32" s="28">
        <f>P32*Q32</f>
        <v>0</v>
      </c>
    </row>
    <row r="33" spans="1:39" s="386" customFormat="1">
      <c r="A33" s="331" t="s">
        <v>542</v>
      </c>
      <c r="B33" s="389"/>
      <c r="C33" s="331"/>
      <c r="D33" s="331"/>
      <c r="E33" s="331"/>
      <c r="F33" s="332"/>
      <c r="G33" s="331"/>
      <c r="H33" s="331"/>
      <c r="I33" s="331"/>
      <c r="J33" s="331"/>
      <c r="K33" s="331"/>
      <c r="L33" s="331"/>
      <c r="M33" s="350"/>
      <c r="N33" s="351"/>
      <c r="O33" s="331"/>
      <c r="P33" s="351"/>
      <c r="Q33" s="331"/>
      <c r="R33" s="332"/>
      <c r="S33" s="391"/>
      <c r="T33" s="391"/>
      <c r="U33" s="391"/>
      <c r="V33" s="391"/>
      <c r="W33" s="391"/>
      <c r="X33" s="391"/>
      <c r="Y33" s="391"/>
      <c r="Z33" s="391"/>
      <c r="AA33" s="391"/>
      <c r="AB33" s="391"/>
      <c r="AC33" s="391"/>
      <c r="AD33" s="391"/>
      <c r="AE33" s="391"/>
      <c r="AF33" s="391"/>
      <c r="AG33" s="391"/>
      <c r="AH33" s="391"/>
      <c r="AI33" s="391"/>
      <c r="AJ33" s="391"/>
      <c r="AK33" s="391"/>
      <c r="AL33" s="391"/>
      <c r="AM33" s="391"/>
    </row>
    <row r="34" spans="1:39" s="1" customFormat="1">
      <c r="A34" s="9" t="s">
        <v>543</v>
      </c>
      <c r="B34" s="27" t="s">
        <v>544</v>
      </c>
      <c r="D34" s="9"/>
      <c r="E34" s="106"/>
      <c r="F34" s="28"/>
      <c r="G34" s="107"/>
      <c r="H34" s="9">
        <v>11918</v>
      </c>
      <c r="I34" s="90">
        <v>13040</v>
      </c>
      <c r="J34" s="9">
        <f>I34-H34</f>
        <v>1122</v>
      </c>
      <c r="K34" s="9">
        <v>20</v>
      </c>
      <c r="L34" s="9">
        <f>J34*K34</f>
        <v>22440</v>
      </c>
      <c r="M34" s="10">
        <v>1.03</v>
      </c>
      <c r="N34" s="107">
        <f>SUM(L34*M34)</f>
        <v>23113.200000000001</v>
      </c>
      <c r="O34" s="128"/>
      <c r="P34" s="107">
        <f>SUM(G34+N34)</f>
        <v>23113.200000000001</v>
      </c>
      <c r="Q34" s="9">
        <v>0.11799999999999999</v>
      </c>
      <c r="R34" s="28">
        <f>P34*Q34</f>
        <v>2727.3575999999998</v>
      </c>
    </row>
  </sheetData>
  <mergeCells count="1">
    <mergeCell ref="A1:R1"/>
  </mergeCells>
  <phoneticPr fontId="38" type="noConversion"/>
  <pageMargins left="0.7" right="0.7" top="0.75" bottom="0.75" header="0.3" footer="0.3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命名范围</vt:lpstr>
      </vt:variant>
      <vt:variant>
        <vt:i4>3</vt:i4>
      </vt:variant>
    </vt:vector>
  </HeadingPairs>
  <TitlesOfParts>
    <vt:vector size="16" baseType="lpstr">
      <vt:lpstr>公寓等</vt:lpstr>
      <vt:lpstr>神经网络</vt:lpstr>
      <vt:lpstr>全固态</vt:lpstr>
      <vt:lpstr>3#楼</vt:lpstr>
      <vt:lpstr>纳米光电</vt:lpstr>
      <vt:lpstr>集成中心</vt:lpstr>
      <vt:lpstr>光电中心</vt:lpstr>
      <vt:lpstr>固态光电</vt:lpstr>
      <vt:lpstr>光电系统</vt:lpstr>
      <vt:lpstr> 超晶格</vt:lpstr>
      <vt:lpstr>材料重点</vt:lpstr>
      <vt:lpstr>5#楼</vt:lpstr>
      <vt:lpstr>5#楼水电公摊</vt:lpstr>
      <vt:lpstr>材料重点!Print_Area</vt:lpstr>
      <vt:lpstr>光电中心!Print_Area</vt:lpstr>
      <vt:lpstr>纳米光电!Print_Area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unknown</cp:lastModifiedBy>
  <cp:lastPrinted>2015-07-10T02:18:00Z</cp:lastPrinted>
  <dcterms:created xsi:type="dcterms:W3CDTF">1996-12-17T01:32:00Z</dcterms:created>
  <dcterms:modified xsi:type="dcterms:W3CDTF">2021-11-22T02:55:02Z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58D16232DBB34351B1B22C73C2D929EF</vt:lpwstr>
  </property>
</Properties>
</file>