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65" activeTab="6"/>
  </bookViews>
  <sheets>
    <sheet name="材料开放室" sheetId="1" r:id="rId1"/>
    <sheet name="超晶格" sheetId="4" r:id="rId2"/>
    <sheet name="高速电路与神经网络" sheetId="6" r:id="rId3"/>
    <sheet name="光电系统" sheetId="9" r:id="rId4"/>
    <sheet name="光电子研发中心" sheetId="8" r:id="rId5"/>
    <sheet name="集成中心" sheetId="7" r:id="rId6"/>
    <sheet name="工程中心" sheetId="5" r:id="rId7"/>
    <sheet name="照明中心" sheetId="15" r:id="rId8"/>
    <sheet name="全固态" sheetId="11" r:id="rId9"/>
    <sheet name="固态光电" sheetId="20" r:id="rId10"/>
    <sheet name="纳米光电" sheetId="17" r:id="rId11"/>
    <sheet name="Sheet1" sheetId="21" r:id="rId12"/>
  </sheets>
  <definedNames>
    <definedName name="_xlnm._FilterDatabase" localSheetId="0" hidden="1">材料开放室!$A$2:$T$167</definedName>
    <definedName name="_xlnm._FilterDatabase" localSheetId="1" hidden="1">超晶格!$A$2:$Q$139</definedName>
    <definedName name="_xlnm._FilterDatabase" localSheetId="2" hidden="1">高速电路与神经网络!$A$2:$P$26</definedName>
    <definedName name="_xlnm._FilterDatabase" localSheetId="3" hidden="1">光电系统!$A$2:$P$35</definedName>
    <definedName name="_xlnm._FilterDatabase" localSheetId="4" hidden="1">光电子研发中心!$A$2:$X$193</definedName>
    <definedName name="_xlnm._FilterDatabase" localSheetId="5" hidden="1">集成中心!$A$2:$Q$36</definedName>
    <definedName name="_xlnm._FilterDatabase" localSheetId="8" hidden="1">全固态!$A$2:$S$19</definedName>
    <definedName name="_xlnm._FilterDatabase" localSheetId="9" hidden="1">固态光电!$A$2:$P$15</definedName>
    <definedName name="_xlnm._FilterDatabase" localSheetId="10" hidden="1">纳米光电!$A$2:$P$31</definedName>
    <definedName name="_xlnm.Print_Area" localSheetId="4">光电子研发中心!$A$1:$P$196</definedName>
    <definedName name="_xlnm.Print_Area" localSheetId="8">全固态!$A$1:$R$17</definedName>
    <definedName name="_xlnm.Print_Titles" localSheetId="0">材料开放室!$2:$2</definedName>
    <definedName name="_xlnm.Print_Titles" localSheetId="1">超晶格!$2:$2</definedName>
    <definedName name="_xlnm.Print_Titles" localSheetId="6">工程中心!$2:$2</definedName>
    <definedName name="_xlnm.Print_Titles" localSheetId="4">光电子研发中心!$2:$2</definedName>
    <definedName name="_xlnm.Print_Titles" localSheetId="5">集成中心!$2:$2</definedName>
    <definedName name="_xlnm.Print_Titles" localSheetId="10">纳米光电!$2:$2</definedName>
  </definedNames>
  <calcPr calcId="144525"/>
</workbook>
</file>

<file path=xl/sharedStrings.xml><?xml version="1.0" encoding="utf-8"?>
<sst xmlns="http://schemas.openxmlformats.org/spreadsheetml/2006/main" count="2098" uniqueCount="655">
  <si>
    <t xml:space="preserve">材料科学重点实验室2019年1月—12月科研用房使用情况一览表       </t>
  </si>
  <si>
    <t>位置</t>
  </si>
  <si>
    <t>间数</t>
  </si>
  <si>
    <t>面积</t>
  </si>
  <si>
    <t>用房性质</t>
  </si>
  <si>
    <t>年供暖单价（元/m2）</t>
  </si>
  <si>
    <t>年供暖费（元）     =C*E</t>
  </si>
  <si>
    <t>年空调费（元/m2）</t>
  </si>
  <si>
    <t>年空调电费（元） =C*G</t>
  </si>
  <si>
    <t>月房屋维修费单价（元/m2）</t>
  </si>
  <si>
    <t>计费时间（月）</t>
  </si>
  <si>
    <t>年房屋维修费（元）=C*I*J</t>
  </si>
  <si>
    <t>费用小计（元）=F+H+K</t>
  </si>
  <si>
    <t>2019年费用支出课题号</t>
  </si>
  <si>
    <t>课题组名称</t>
  </si>
  <si>
    <t>课题负责人</t>
  </si>
  <si>
    <t>备注</t>
  </si>
  <si>
    <t>1#232</t>
  </si>
  <si>
    <t>办公用房</t>
  </si>
  <si>
    <t>王圩（院士）</t>
  </si>
  <si>
    <t>院士、主任办公用房免费使用</t>
  </si>
  <si>
    <t>2#222</t>
  </si>
  <si>
    <t>王占国（院士）</t>
  </si>
  <si>
    <t>2#233</t>
  </si>
  <si>
    <t>王智杰（主任）</t>
  </si>
  <si>
    <t>合计</t>
  </si>
  <si>
    <t>2#103</t>
  </si>
  <si>
    <t>刘峰奇</t>
  </si>
  <si>
    <t>2#110</t>
  </si>
  <si>
    <t>测试用房</t>
  </si>
  <si>
    <t>2#219</t>
  </si>
  <si>
    <t>2#117-119</t>
  </si>
  <si>
    <t>2#104</t>
  </si>
  <si>
    <t>工艺用房</t>
  </si>
  <si>
    <t>2#106</t>
  </si>
  <si>
    <t>2#526</t>
  </si>
  <si>
    <t>研发中心3层302A</t>
  </si>
  <si>
    <t>研发中心3层302B</t>
  </si>
  <si>
    <t>研发中心3层302C</t>
  </si>
  <si>
    <t>研发中心3层303A.B</t>
  </si>
  <si>
    <t>研发中心3层304A</t>
  </si>
  <si>
    <t>净化用房</t>
  </si>
  <si>
    <t>动力分摊</t>
  </si>
  <si>
    <t>研发中心3层304B</t>
  </si>
  <si>
    <t>研发中心3层304C</t>
  </si>
  <si>
    <t>研发中心3层304D</t>
  </si>
  <si>
    <t>研发中心3层304K</t>
  </si>
  <si>
    <t>更衣室</t>
  </si>
  <si>
    <t>2#112</t>
  </si>
  <si>
    <t>2#102</t>
  </si>
  <si>
    <t>1#427A</t>
  </si>
  <si>
    <t>陈涌海</t>
  </si>
  <si>
    <t>2#235</t>
  </si>
  <si>
    <t>2#237</t>
  </si>
  <si>
    <t>研发中心3层301A</t>
  </si>
  <si>
    <t>4#105A</t>
  </si>
  <si>
    <t>金鹏</t>
  </si>
  <si>
    <t>4#209</t>
  </si>
  <si>
    <t>4#210</t>
  </si>
  <si>
    <t>4#211</t>
  </si>
  <si>
    <t>4#107</t>
  </si>
  <si>
    <t>超净用房</t>
  </si>
  <si>
    <t>1#地下室014</t>
  </si>
  <si>
    <t>2019.2-12</t>
  </si>
  <si>
    <t>1#403</t>
  </si>
  <si>
    <t>1/3</t>
  </si>
  <si>
    <t>马文全</t>
  </si>
  <si>
    <t>2#203-209</t>
  </si>
  <si>
    <t>1#404（内）</t>
  </si>
  <si>
    <t>1#406B</t>
  </si>
  <si>
    <t>1#407A</t>
  </si>
  <si>
    <t>1#409</t>
  </si>
  <si>
    <t>杨涛</t>
  </si>
  <si>
    <t>1#402B</t>
  </si>
  <si>
    <t>1</t>
  </si>
  <si>
    <t>1#407B</t>
  </si>
  <si>
    <t>1#412</t>
  </si>
  <si>
    <t>研发中心3层301B</t>
  </si>
  <si>
    <t>1#612</t>
  </si>
  <si>
    <t>1.9387</t>
  </si>
  <si>
    <t>曲胜春</t>
  </si>
  <si>
    <t>0.0613</t>
  </si>
  <si>
    <t>1#615</t>
  </si>
  <si>
    <t>2#227</t>
  </si>
  <si>
    <t>研发中心3层301C</t>
  </si>
  <si>
    <t>研发中心3层301D</t>
  </si>
  <si>
    <t>1#110</t>
  </si>
  <si>
    <t>潘教青、杨涛、刘舒曼、刘俊岐、梁松</t>
  </si>
  <si>
    <t>供暖费2倍收费</t>
  </si>
  <si>
    <t>1#112</t>
  </si>
  <si>
    <t>1#102A</t>
  </si>
  <si>
    <t>潘教青</t>
  </si>
  <si>
    <t>1#109</t>
  </si>
  <si>
    <t>1#302</t>
  </si>
  <si>
    <t>1#304</t>
  </si>
  <si>
    <t>1#515</t>
  </si>
  <si>
    <t>1#地下室</t>
  </si>
  <si>
    <t>4#207</t>
  </si>
  <si>
    <t>1#418</t>
  </si>
  <si>
    <t>赵玲娟</t>
  </si>
  <si>
    <t>1#122</t>
  </si>
  <si>
    <t>研发中心3层304E</t>
  </si>
  <si>
    <t>研发中心3层304F</t>
  </si>
  <si>
    <t>研发中心3层304G</t>
  </si>
  <si>
    <t>研发中心3层304H</t>
  </si>
  <si>
    <t>研发中心3层304J</t>
  </si>
  <si>
    <t>1#108</t>
  </si>
  <si>
    <t>1#106</t>
  </si>
  <si>
    <t>1#309</t>
  </si>
  <si>
    <t>1#311</t>
  </si>
  <si>
    <t>1#326A</t>
  </si>
  <si>
    <t>1#328</t>
  </si>
  <si>
    <t>研发中心3层305</t>
  </si>
  <si>
    <t>研发中心3层306</t>
  </si>
  <si>
    <t>2#230</t>
  </si>
  <si>
    <t>游经碧</t>
  </si>
  <si>
    <t>2#228</t>
  </si>
  <si>
    <t>2#229</t>
  </si>
  <si>
    <t>2#231</t>
  </si>
  <si>
    <t>2#226</t>
  </si>
  <si>
    <t>尹志岗</t>
  </si>
  <si>
    <t>2#120</t>
  </si>
  <si>
    <t>2#225</t>
  </si>
  <si>
    <t>2#221</t>
  </si>
  <si>
    <t>2#223</t>
  </si>
  <si>
    <t>5#地下室</t>
  </si>
  <si>
    <t>张兴旺</t>
  </si>
  <si>
    <t>2019.1月开始</t>
  </si>
  <si>
    <t>从林学春转张兴旺组</t>
  </si>
  <si>
    <t>2#208</t>
  </si>
  <si>
    <t>张峰</t>
  </si>
  <si>
    <t>2#101A</t>
  </si>
  <si>
    <t>SIC设备</t>
  </si>
  <si>
    <t>腐蚀间</t>
  </si>
  <si>
    <t>会议室</t>
  </si>
  <si>
    <t>2#101</t>
  </si>
  <si>
    <t>MBE工艺</t>
  </si>
  <si>
    <t>2#105</t>
  </si>
  <si>
    <t>2#211</t>
  </si>
  <si>
    <t>2#107</t>
  </si>
  <si>
    <t>2#210</t>
  </si>
  <si>
    <t>2#217</t>
  </si>
  <si>
    <t>2#232</t>
  </si>
  <si>
    <t>2#121</t>
  </si>
  <si>
    <t>16#</t>
  </si>
  <si>
    <t>2#212</t>
  </si>
  <si>
    <t>2#214</t>
  </si>
  <si>
    <t>1#601</t>
  </si>
  <si>
    <t>王晓亮</t>
  </si>
  <si>
    <t>UPS电源</t>
  </si>
  <si>
    <t>MOCVD</t>
  </si>
  <si>
    <t>装配间</t>
  </si>
  <si>
    <t>2#213</t>
  </si>
  <si>
    <t>1#606</t>
  </si>
  <si>
    <t>1#608A</t>
  </si>
  <si>
    <t>1#616A</t>
  </si>
  <si>
    <t>2#215</t>
  </si>
  <si>
    <t>2#401</t>
  </si>
  <si>
    <t>净化</t>
  </si>
  <si>
    <t>2#402</t>
  </si>
  <si>
    <t>2#404</t>
  </si>
  <si>
    <t>2#406</t>
  </si>
  <si>
    <t>1#111</t>
  </si>
  <si>
    <t>赵有文</t>
  </si>
  <si>
    <t>1#115</t>
  </si>
  <si>
    <t>1#116</t>
  </si>
  <si>
    <t>1#117</t>
  </si>
  <si>
    <t>1#117A</t>
  </si>
  <si>
    <t>1#120</t>
  </si>
  <si>
    <t>1#119</t>
  </si>
  <si>
    <t>1#120A</t>
  </si>
  <si>
    <t>1#124</t>
  </si>
  <si>
    <t>1#126</t>
  </si>
  <si>
    <t>单晶楼</t>
  </si>
  <si>
    <t>气站</t>
  </si>
  <si>
    <t>食堂304#</t>
  </si>
  <si>
    <t>2019.1-2019.8.23上交</t>
  </si>
  <si>
    <t>体育馆</t>
  </si>
  <si>
    <t>2019.9-12</t>
  </si>
  <si>
    <t>4#202</t>
  </si>
  <si>
    <t>杨少延</t>
  </si>
  <si>
    <t>4#203</t>
  </si>
  <si>
    <t>4#205</t>
  </si>
  <si>
    <t>4#103</t>
  </si>
  <si>
    <t>17#</t>
  </si>
  <si>
    <t>汪连山</t>
  </si>
  <si>
    <t>食堂301</t>
  </si>
  <si>
    <t>食堂303</t>
  </si>
  <si>
    <t>王智杰</t>
  </si>
  <si>
    <t>2019.3-12</t>
  </si>
  <si>
    <t>总计</t>
  </si>
  <si>
    <t>1、供暖费单价建筑面积每平方米42元（一个采暖季），折合使用面积为56元/平方米（使用面积）；</t>
  </si>
  <si>
    <t>2、房租按使用面积计算，执行所内标准每月每平方米60元。</t>
  </si>
  <si>
    <t>研发中心供暖费</t>
  </si>
  <si>
    <t>研发中心空调费</t>
  </si>
  <si>
    <t>其他楼供暖费</t>
  </si>
  <si>
    <t xml:space="preserve">超晶格实验室2019年1月—12月科研用房情况一览表                   </t>
  </si>
  <si>
    <t>2#322</t>
  </si>
  <si>
    <t>2#324</t>
  </si>
  <si>
    <t>夏建白</t>
  </si>
  <si>
    <t>2#327</t>
  </si>
  <si>
    <t>李树深</t>
  </si>
  <si>
    <t>2#316</t>
  </si>
  <si>
    <t>郑厚植</t>
  </si>
  <si>
    <t>2#218</t>
  </si>
  <si>
    <t>王开友（主任）</t>
  </si>
  <si>
    <t>17＃106</t>
  </si>
  <si>
    <t>王开友</t>
  </si>
  <si>
    <t>2#503-1</t>
  </si>
  <si>
    <t>2#504</t>
  </si>
  <si>
    <t>餐厅314</t>
  </si>
  <si>
    <t>8#化学库</t>
  </si>
  <si>
    <t>2019年1月开始收费</t>
  </si>
  <si>
    <t>2#108</t>
  </si>
  <si>
    <t>2#302</t>
  </si>
  <si>
    <t>2#302A</t>
  </si>
  <si>
    <t>2#306</t>
  </si>
  <si>
    <t>2#320</t>
  </si>
  <si>
    <t>2#231A</t>
  </si>
  <si>
    <t>孙宝权</t>
  </si>
  <si>
    <t>2#310A</t>
  </si>
  <si>
    <t>2#318</t>
  </si>
  <si>
    <t>7#205</t>
  </si>
  <si>
    <t>2#304</t>
  </si>
  <si>
    <t>姬  扬</t>
  </si>
  <si>
    <t>2#310</t>
  </si>
  <si>
    <t>2#313</t>
  </si>
  <si>
    <t>2#315</t>
  </si>
  <si>
    <t>2#317</t>
  </si>
  <si>
    <t>2#220</t>
  </si>
  <si>
    <t>赵建华</t>
  </si>
  <si>
    <t>2#111</t>
  </si>
  <si>
    <t>7#203</t>
  </si>
  <si>
    <t>小会议室</t>
  </si>
  <si>
    <t>7#204</t>
  </si>
  <si>
    <t>2#楼四层</t>
  </si>
  <si>
    <t>3#101</t>
  </si>
  <si>
    <t>2#515</t>
  </si>
  <si>
    <t>魏大海</t>
  </si>
  <si>
    <t>2#419</t>
  </si>
  <si>
    <t>56</t>
  </si>
  <si>
    <t>60</t>
  </si>
  <si>
    <t>12</t>
  </si>
  <si>
    <t>2#303B</t>
  </si>
  <si>
    <t>李京波</t>
  </si>
  <si>
    <t>2#308</t>
  </si>
  <si>
    <t>2#楼五层机房</t>
  </si>
  <si>
    <t>2#514</t>
  </si>
  <si>
    <t>2#512</t>
  </si>
  <si>
    <t>2#516</t>
  </si>
  <si>
    <t>2#201</t>
  </si>
  <si>
    <t>张俊</t>
  </si>
  <si>
    <t>2#307</t>
  </si>
  <si>
    <t>2#414A</t>
  </si>
  <si>
    <t>2#414B</t>
  </si>
  <si>
    <t>2#415A</t>
  </si>
  <si>
    <t>2#216</t>
  </si>
  <si>
    <t>张新惠</t>
  </si>
  <si>
    <t>2#503-2</t>
  </si>
  <si>
    <t>2#309</t>
  </si>
  <si>
    <t>谭平恒</t>
  </si>
  <si>
    <t>2#311</t>
  </si>
  <si>
    <t>2#410</t>
  </si>
  <si>
    <t>2#417</t>
  </si>
  <si>
    <t>2#510</t>
  </si>
  <si>
    <t>常  凯</t>
  </si>
  <si>
    <t>7#202</t>
  </si>
  <si>
    <t>2#312A</t>
  </si>
  <si>
    <t>2#326</t>
  </si>
  <si>
    <t>吴晓光</t>
  </si>
  <si>
    <t>2#113</t>
  </si>
  <si>
    <t>牛智川</t>
  </si>
  <si>
    <t>2#114</t>
  </si>
  <si>
    <t>2#115</t>
  </si>
  <si>
    <t>2#116</t>
  </si>
  <si>
    <t>2#118</t>
  </si>
  <si>
    <t>2#4层机房</t>
  </si>
  <si>
    <t>2#210A</t>
  </si>
  <si>
    <t>2#312</t>
  </si>
  <si>
    <t>2#508</t>
  </si>
  <si>
    <t>3#314</t>
  </si>
  <si>
    <t>2#411-413</t>
  </si>
  <si>
    <t>2#220A</t>
  </si>
  <si>
    <t>吴南健</t>
  </si>
  <si>
    <t>2#509</t>
  </si>
  <si>
    <t>2#511</t>
  </si>
  <si>
    <t>2#513</t>
  </si>
  <si>
    <t>7#206</t>
  </si>
  <si>
    <t>7#207</t>
  </si>
  <si>
    <t>2#506</t>
  </si>
  <si>
    <t>2#321</t>
  </si>
  <si>
    <t>2#321A</t>
  </si>
  <si>
    <t>2#323</t>
  </si>
  <si>
    <t>2#325</t>
  </si>
  <si>
    <t>7#2层北</t>
  </si>
  <si>
    <t>郭纯英</t>
  </si>
  <si>
    <t>2#301</t>
  </si>
  <si>
    <t>2#303</t>
  </si>
  <si>
    <t>2#303A</t>
  </si>
  <si>
    <t>2#305</t>
  </si>
  <si>
    <t>2#314</t>
  </si>
  <si>
    <t>2#319</t>
  </si>
  <si>
    <t>2#329</t>
  </si>
  <si>
    <t>7#208</t>
  </si>
  <si>
    <t>7#209</t>
  </si>
  <si>
    <t>大会议室</t>
  </si>
  <si>
    <t>2#416</t>
  </si>
  <si>
    <t>2#415B</t>
  </si>
  <si>
    <t>2#204</t>
  </si>
  <si>
    <t>2#206</t>
  </si>
  <si>
    <t>2#501</t>
  </si>
  <si>
    <t>骆军委</t>
  </si>
  <si>
    <t>2#502</t>
  </si>
  <si>
    <t>2#505</t>
  </si>
  <si>
    <t>2#507A</t>
  </si>
  <si>
    <t>2#507</t>
  </si>
  <si>
    <t>2#328</t>
  </si>
  <si>
    <t>沈国震</t>
  </si>
  <si>
    <t>不含院士办公室</t>
  </si>
  <si>
    <t>3#楼供暖费</t>
  </si>
  <si>
    <t xml:space="preserve">高速电路与神经网络实验室2019年1月—12月科研用房情况一览表                   </t>
  </si>
  <si>
    <t>1#434</t>
  </si>
  <si>
    <t>李卫军</t>
  </si>
  <si>
    <t>主任办公室</t>
  </si>
  <si>
    <t>1#416</t>
  </si>
  <si>
    <t>1#424</t>
  </si>
  <si>
    <t>1#436</t>
  </si>
  <si>
    <t>1#432</t>
  </si>
  <si>
    <t>1#地下室011</t>
  </si>
  <si>
    <t>1#501</t>
  </si>
  <si>
    <t>曹晓东</t>
  </si>
  <si>
    <t>1#510</t>
  </si>
  <si>
    <t>1#513</t>
  </si>
  <si>
    <t>1#511</t>
  </si>
  <si>
    <t>1#614</t>
  </si>
  <si>
    <t>陈备</t>
  </si>
  <si>
    <t>3#315</t>
  </si>
  <si>
    <t>李文昌</t>
  </si>
  <si>
    <t>1#413</t>
  </si>
  <si>
    <t>1#415</t>
  </si>
  <si>
    <t>1#418A</t>
  </si>
  <si>
    <t>1#414</t>
  </si>
  <si>
    <t>1#411</t>
  </si>
  <si>
    <t xml:space="preserve">光电系统2019年1月—12月科研用房情况一览表             </t>
  </si>
  <si>
    <t>1#206A</t>
  </si>
  <si>
    <t>李芳</t>
  </si>
  <si>
    <t>1#101A</t>
  </si>
  <si>
    <t>王永杰</t>
  </si>
  <si>
    <t>1#516</t>
  </si>
  <si>
    <t>刘育梁</t>
  </si>
  <si>
    <t>1#518</t>
  </si>
  <si>
    <t>1#102</t>
  </si>
  <si>
    <t>超净房没有暖气</t>
  </si>
  <si>
    <t>刘元辉</t>
  </si>
  <si>
    <t>1#405A</t>
  </si>
  <si>
    <t>1#地下室021</t>
  </si>
  <si>
    <t>单晶楼通道</t>
  </si>
  <si>
    <t>1#306</t>
  </si>
  <si>
    <t>2#3层</t>
  </si>
  <si>
    <t>周燕</t>
  </si>
  <si>
    <t>3#315A、B</t>
  </si>
  <si>
    <t>电费单独计量、供暖、电费冲减 3号楼公用支出</t>
  </si>
  <si>
    <t>2#521</t>
  </si>
  <si>
    <t>李冬梅</t>
  </si>
  <si>
    <t>2#523（原机房）</t>
  </si>
  <si>
    <t>2#5层</t>
  </si>
  <si>
    <t>2#519</t>
  </si>
  <si>
    <t>餐厅306</t>
  </si>
  <si>
    <t>3号楼供暖费</t>
  </si>
  <si>
    <t xml:space="preserve">光电子研究发展中心2019年1月—12月科研用房情况一览表     </t>
  </si>
  <si>
    <t>1#222</t>
  </si>
  <si>
    <t>王启明</t>
  </si>
  <si>
    <t>1#236</t>
  </si>
  <si>
    <t>梁骏吾</t>
  </si>
  <si>
    <t>1#214</t>
  </si>
  <si>
    <t>赵德刚</t>
  </si>
  <si>
    <t>1#330</t>
  </si>
  <si>
    <t>黄永箴</t>
  </si>
  <si>
    <t>1#110A</t>
  </si>
  <si>
    <t>1#221A</t>
  </si>
  <si>
    <t>1#230</t>
  </si>
  <si>
    <t>1#301</t>
  </si>
  <si>
    <t>1#305</t>
  </si>
  <si>
    <t>1#310</t>
  </si>
  <si>
    <t>1#317</t>
  </si>
  <si>
    <t>1#321</t>
  </si>
  <si>
    <t>1#324</t>
  </si>
  <si>
    <t>1#325</t>
  </si>
  <si>
    <t>1#327</t>
  </si>
  <si>
    <t>3#楼二层</t>
  </si>
  <si>
    <t>1#113</t>
  </si>
  <si>
    <t>韩勤</t>
  </si>
  <si>
    <t>1#202</t>
  </si>
  <si>
    <t>1#210A</t>
  </si>
  <si>
    <t>1#312</t>
  </si>
  <si>
    <t>1#318A</t>
  </si>
  <si>
    <t>1#207</t>
  </si>
  <si>
    <t>杨晓红</t>
  </si>
  <si>
    <t>1#210</t>
  </si>
  <si>
    <t>1#520</t>
  </si>
  <si>
    <t>1#522</t>
  </si>
  <si>
    <t>1#524</t>
  </si>
  <si>
    <t>1#526</t>
  </si>
  <si>
    <t>1#527</t>
  </si>
  <si>
    <t>1#528</t>
  </si>
  <si>
    <t>1#529</t>
  </si>
  <si>
    <t>1#616</t>
  </si>
  <si>
    <t>2019.9月转刘安金</t>
  </si>
  <si>
    <t>1#617</t>
  </si>
  <si>
    <t>1#618</t>
  </si>
  <si>
    <t>1#619</t>
  </si>
  <si>
    <t>1#620</t>
  </si>
  <si>
    <t>1#621</t>
  </si>
  <si>
    <t>1#622</t>
  </si>
  <si>
    <t>1#623A</t>
  </si>
  <si>
    <t>1#624</t>
  </si>
  <si>
    <t>1#624A</t>
  </si>
  <si>
    <t>1#626</t>
  </si>
  <si>
    <t>1#302A机房</t>
  </si>
  <si>
    <t>许兴胜</t>
  </si>
  <si>
    <t>1#307</t>
  </si>
  <si>
    <t>1#308</t>
  </si>
  <si>
    <t>1#516A</t>
  </si>
  <si>
    <t>1#503</t>
  </si>
  <si>
    <t>陈少武</t>
  </si>
  <si>
    <t>1#505</t>
  </si>
  <si>
    <t>1#506A</t>
  </si>
  <si>
    <t>1#605</t>
  </si>
  <si>
    <t>杨林</t>
  </si>
  <si>
    <t>1#608</t>
  </si>
  <si>
    <t>1#607A</t>
  </si>
  <si>
    <t>1#613</t>
  </si>
  <si>
    <t>1#303</t>
  </si>
  <si>
    <t>陈弘达</t>
  </si>
  <si>
    <t>1#315</t>
  </si>
  <si>
    <t>1#316</t>
  </si>
  <si>
    <t>1#320</t>
  </si>
  <si>
    <t>1#326</t>
  </si>
  <si>
    <t>1#323</t>
  </si>
  <si>
    <t>1#334</t>
  </si>
  <si>
    <t>1#517</t>
  </si>
  <si>
    <t>1#523</t>
  </si>
  <si>
    <t>1#525</t>
  </si>
  <si>
    <t>1#527A</t>
  </si>
  <si>
    <t>1#524A</t>
  </si>
  <si>
    <t>3#307</t>
  </si>
  <si>
    <t>3#309</t>
  </si>
  <si>
    <t>3#311</t>
  </si>
  <si>
    <t>2#门口</t>
  </si>
  <si>
    <t>李智勇</t>
  </si>
  <si>
    <t>1#507</t>
  </si>
  <si>
    <t>1#507A</t>
  </si>
  <si>
    <t>1#508</t>
  </si>
  <si>
    <t>1#508A</t>
  </si>
  <si>
    <t>1#509</t>
  </si>
  <si>
    <t>食堂305</t>
  </si>
  <si>
    <t>1#602</t>
  </si>
  <si>
    <t>魏清泉</t>
  </si>
  <si>
    <t>1#603</t>
  </si>
  <si>
    <t>1#604</t>
  </si>
  <si>
    <t>1#607</t>
  </si>
  <si>
    <t>1#609A</t>
  </si>
  <si>
    <t>1#609</t>
  </si>
  <si>
    <t>1#610</t>
  </si>
  <si>
    <t>1#611</t>
  </si>
  <si>
    <t>1#623</t>
  </si>
  <si>
    <t>1#101</t>
  </si>
  <si>
    <t>1#103</t>
  </si>
  <si>
    <t>1#105</t>
  </si>
  <si>
    <t>1#107</t>
  </si>
  <si>
    <t>1#107A</t>
  </si>
  <si>
    <t>1#207A</t>
  </si>
  <si>
    <t>1#209</t>
  </si>
  <si>
    <t>4#204</t>
  </si>
  <si>
    <t>4#206</t>
  </si>
  <si>
    <t>4#208A</t>
  </si>
  <si>
    <t>1#201</t>
  </si>
  <si>
    <t>成步文</t>
  </si>
  <si>
    <t>1#203</t>
  </si>
  <si>
    <t>1#205A</t>
  </si>
  <si>
    <t>1#216</t>
  </si>
  <si>
    <t>1#332</t>
  </si>
  <si>
    <t>左玉华</t>
  </si>
  <si>
    <t>1#503A</t>
  </si>
  <si>
    <t>1#205</t>
  </si>
  <si>
    <t>1#504</t>
  </si>
  <si>
    <t>1#506</t>
  </si>
  <si>
    <t>2#203</t>
  </si>
  <si>
    <t>4#208</t>
  </si>
  <si>
    <t>1#404（外）</t>
  </si>
  <si>
    <t>1#405B</t>
  </si>
  <si>
    <t>李传波</t>
  </si>
  <si>
    <t>1#514</t>
  </si>
  <si>
    <t>谭满清</t>
  </si>
  <si>
    <t>3#2层东</t>
  </si>
  <si>
    <t>南传达室</t>
  </si>
  <si>
    <t>刘安金</t>
  </si>
  <si>
    <t>2019.6-12</t>
  </si>
  <si>
    <t>2019.9月韩勤转</t>
  </si>
  <si>
    <t>1#301A机房</t>
  </si>
  <si>
    <t>韩培德</t>
  </si>
  <si>
    <t>1#309A机房</t>
  </si>
  <si>
    <t>1#311A机房</t>
  </si>
  <si>
    <t>1#313</t>
  </si>
  <si>
    <t>1＃502</t>
  </si>
  <si>
    <t>1#204</t>
  </si>
  <si>
    <t>安俊明</t>
  </si>
  <si>
    <t>1#218</t>
  </si>
  <si>
    <t>1#318</t>
  </si>
  <si>
    <t>1#322</t>
  </si>
  <si>
    <t>1#420A</t>
  </si>
  <si>
    <t>4#106</t>
  </si>
  <si>
    <t>1#208</t>
  </si>
  <si>
    <t>谢亮</t>
  </si>
  <si>
    <t>1#625</t>
  </si>
  <si>
    <t>1#707</t>
  </si>
  <si>
    <t>1#627</t>
  </si>
  <si>
    <t>1#709</t>
  </si>
  <si>
    <t>5#410</t>
  </si>
  <si>
    <t>刘建国</t>
  </si>
  <si>
    <t>5#412-2</t>
  </si>
  <si>
    <t>5#412-3</t>
  </si>
  <si>
    <t>食堂312</t>
  </si>
  <si>
    <t>2018.4-2019.12</t>
  </si>
  <si>
    <t>餐厅316</t>
  </si>
  <si>
    <t>1#213</t>
  </si>
  <si>
    <t>祝宁华</t>
  </si>
  <si>
    <t>1#215</t>
  </si>
  <si>
    <t>1#217</t>
  </si>
  <si>
    <t>1#219</t>
  </si>
  <si>
    <t>1#226</t>
  </si>
  <si>
    <t>1#220</t>
  </si>
  <si>
    <t>1#221</t>
  </si>
  <si>
    <t>1#223</t>
  </si>
  <si>
    <t>1#225</t>
  </si>
  <si>
    <t>1#230A</t>
  </si>
  <si>
    <t>1#228</t>
  </si>
  <si>
    <t>1#224</t>
  </si>
  <si>
    <t>2#423-425</t>
  </si>
  <si>
    <t>20</t>
  </si>
  <si>
    <t>2#418</t>
  </si>
  <si>
    <t>2#420-422</t>
  </si>
  <si>
    <t>1#702A</t>
  </si>
  <si>
    <t>22</t>
  </si>
  <si>
    <t>28</t>
  </si>
  <si>
    <t>4</t>
  </si>
  <si>
    <t>3#楼空调费</t>
  </si>
  <si>
    <t xml:space="preserve">集成中心2019年1月—12月科研用房情况一览表         </t>
  </si>
  <si>
    <t>3#301-1</t>
  </si>
  <si>
    <t>王晓东</t>
  </si>
  <si>
    <t>3#301-2</t>
  </si>
  <si>
    <t>杨富华</t>
  </si>
  <si>
    <t>3#302</t>
  </si>
  <si>
    <t>3#303</t>
  </si>
  <si>
    <t>3#304</t>
  </si>
  <si>
    <t>3#308</t>
  </si>
  <si>
    <t>3#310</t>
  </si>
  <si>
    <t>3#318</t>
  </si>
  <si>
    <t>3#306</t>
  </si>
  <si>
    <t>3#312</t>
  </si>
  <si>
    <t>3#313</t>
  </si>
  <si>
    <t>4#机房</t>
  </si>
  <si>
    <t>超高双倍收供暖费</t>
  </si>
  <si>
    <t>3＃1层东</t>
  </si>
  <si>
    <t>地下室租金减半，夏季不用空调</t>
  </si>
  <si>
    <t>17#西南侧</t>
  </si>
  <si>
    <t>本房间及周边房间无暖气</t>
  </si>
  <si>
    <t>1#417</t>
  </si>
  <si>
    <t>3#1层西</t>
  </si>
  <si>
    <t>4#</t>
  </si>
  <si>
    <t>3#2层更衣间</t>
  </si>
  <si>
    <t>1#427</t>
  </si>
  <si>
    <t>1#512</t>
  </si>
  <si>
    <t>餐厅310</t>
  </si>
  <si>
    <t>3#楼空调制冷费</t>
  </si>
  <si>
    <t xml:space="preserve">工程中心2019年1月—12月科研用房情况一览表         </t>
  </si>
  <si>
    <t>研发中心2层</t>
  </si>
  <si>
    <t>马骁宇</t>
  </si>
  <si>
    <t>研发中心6层</t>
  </si>
  <si>
    <t xml:space="preserve">照明研发中心2019年1月—12月科研用房情况一览表             </t>
  </si>
  <si>
    <t>研发中心406</t>
  </si>
  <si>
    <t>王军喜</t>
  </si>
  <si>
    <t>研发中心401-1</t>
  </si>
  <si>
    <t>李晋闽</t>
  </si>
  <si>
    <t>研发中心401</t>
  </si>
  <si>
    <t>研发中心402</t>
  </si>
  <si>
    <t>研发中心403</t>
  </si>
  <si>
    <t>研发中心404</t>
  </si>
  <si>
    <t>研发中心405</t>
  </si>
  <si>
    <t>研发中心407</t>
  </si>
  <si>
    <t>研发中心409</t>
  </si>
  <si>
    <t>研发中心411</t>
  </si>
  <si>
    <t>研发中心412</t>
  </si>
  <si>
    <t>研发中心413</t>
  </si>
  <si>
    <t>研发中心414</t>
  </si>
  <si>
    <t>研发中心417</t>
  </si>
  <si>
    <t>研发中心418</t>
  </si>
  <si>
    <t>研发中心420</t>
  </si>
  <si>
    <t>研发中心421</t>
  </si>
  <si>
    <t>研发中心422</t>
  </si>
  <si>
    <t>研发中心423</t>
  </si>
  <si>
    <t>研发中心424</t>
  </si>
  <si>
    <t>研发中心5层</t>
  </si>
  <si>
    <t>研发中心地下室</t>
  </si>
  <si>
    <t>3#305</t>
  </si>
  <si>
    <t>王国宏</t>
  </si>
  <si>
    <t>3#316</t>
  </si>
  <si>
    <t>3#2层</t>
  </si>
  <si>
    <t>研发中心1层</t>
  </si>
  <si>
    <t>照明</t>
  </si>
  <si>
    <t xml:space="preserve">全固态光源实验室2019年1月—12月科研用房情况一览表             </t>
  </si>
  <si>
    <t>1#422</t>
  </si>
  <si>
    <t>林学春</t>
  </si>
  <si>
    <t>1#419</t>
  </si>
  <si>
    <t>张志研</t>
  </si>
  <si>
    <t>1#420</t>
  </si>
  <si>
    <t>赵鹏飞</t>
  </si>
  <si>
    <t>1#425</t>
  </si>
  <si>
    <t>于海娟</t>
  </si>
  <si>
    <t>1#428</t>
  </si>
  <si>
    <t>张景园</t>
  </si>
  <si>
    <t>锅炉房西</t>
  </si>
  <si>
    <t>无供暖</t>
  </si>
  <si>
    <t>梁浩</t>
  </si>
  <si>
    <t>3＃1层</t>
  </si>
  <si>
    <t>4#104</t>
  </si>
  <si>
    <t>4#105B</t>
  </si>
  <si>
    <t xml:space="preserve">固态光电信息技术实验室2019年1月-12月科研用房情况一览表 </t>
  </si>
  <si>
    <t>1#421</t>
  </si>
  <si>
    <t>郑婉华</t>
  </si>
  <si>
    <t>2#109</t>
  </si>
  <si>
    <t>研发中心101</t>
  </si>
  <si>
    <t>员工</t>
  </si>
  <si>
    <t>研发中心408</t>
  </si>
  <si>
    <t>学生</t>
  </si>
  <si>
    <t>研发中心制冷费</t>
  </si>
  <si>
    <t xml:space="preserve">纳米光电子2019年1月-12月科研用房情况一览表             </t>
  </si>
  <si>
    <t>1#234</t>
  </si>
  <si>
    <t>陈良惠</t>
  </si>
  <si>
    <t>院士</t>
  </si>
  <si>
    <t>1#408</t>
  </si>
  <si>
    <t>种明</t>
  </si>
  <si>
    <t>政协委员用房</t>
  </si>
  <si>
    <t>1#410</t>
  </si>
  <si>
    <t>韦欣</t>
  </si>
  <si>
    <t>17#105</t>
  </si>
  <si>
    <t>徐云</t>
  </si>
  <si>
    <t>2#4层东</t>
  </si>
  <si>
    <t>2#118A</t>
  </si>
  <si>
    <t>宋国峰</t>
  </si>
  <si>
    <t>7#计算站</t>
  </si>
  <si>
    <t>2/3</t>
  </si>
  <si>
    <t>1#404(内）</t>
  </si>
  <si>
    <t>1#406A</t>
  </si>
  <si>
    <t>2#224</t>
  </si>
</sst>
</file>

<file path=xl/styles.xml><?xml version="1.0" encoding="utf-8"?>
<styleSheet xmlns="http://schemas.openxmlformats.org/spreadsheetml/2006/main">
  <numFmts count="11">
    <numFmt numFmtId="43" formatCode="_ * #,##0.00_ ;_ * \-#,##0.00_ ;_ * &quot;-&quot;??_ ;_ @_ "/>
    <numFmt numFmtId="176" formatCode="0_);[Red]\(0\)"/>
    <numFmt numFmtId="177" formatCode="0.00_ "/>
    <numFmt numFmtId="178" formatCode="0.00;[Red]0.00"/>
    <numFmt numFmtId="42" formatCode="_ &quot;￥&quot;* #,##0_ ;_ &quot;￥&quot;* \-#,##0_ ;_ &quot;￥&quot;* &quot;-&quot;_ ;_ @_ "/>
    <numFmt numFmtId="179" formatCode="0.00_);[Red]\(0.00\)"/>
    <numFmt numFmtId="44" formatCode="_ &quot;￥&quot;* #,##0.00_ ;_ &quot;￥&quot;* \-#,##0.00_ ;_ &quot;￥&quot;* &quot;-&quot;??_ ;_ @_ "/>
    <numFmt numFmtId="180" formatCode="0.000_ "/>
    <numFmt numFmtId="41" formatCode="_ * #,##0_ ;_ * \-#,##0_ ;_ * &quot;-&quot;_ ;_ @_ "/>
    <numFmt numFmtId="181" formatCode="0.0_);[Red]\(0.0\)"/>
    <numFmt numFmtId="182" formatCode="0_ "/>
  </numFmts>
  <fonts count="55">
    <font>
      <sz val="12"/>
      <name val="宋体"/>
      <charset val="134"/>
    </font>
    <font>
      <sz val="11"/>
      <name val="华文楷体"/>
      <charset val="134"/>
    </font>
    <font>
      <b/>
      <sz val="11"/>
      <name val="华文楷体"/>
      <charset val="134"/>
    </font>
    <font>
      <b/>
      <sz val="16"/>
      <name val="华文楷体"/>
      <charset val="134"/>
    </font>
    <font>
      <sz val="11"/>
      <color theme="1"/>
      <name val="华文楷体"/>
      <charset val="134"/>
    </font>
    <font>
      <b/>
      <sz val="11"/>
      <color theme="1"/>
      <name val="华文楷体"/>
      <charset val="134"/>
    </font>
    <font>
      <b/>
      <sz val="16"/>
      <color theme="1"/>
      <name val="华文楷体"/>
      <charset val="134"/>
    </font>
    <font>
      <sz val="11"/>
      <color indexed="8"/>
      <name val="华文楷体"/>
      <charset val="134"/>
    </font>
    <font>
      <sz val="11"/>
      <color indexed="12"/>
      <name val="华文楷体"/>
      <charset val="134"/>
    </font>
    <font>
      <b/>
      <sz val="16"/>
      <color indexed="8"/>
      <name val="华文楷体"/>
      <charset val="134"/>
    </font>
    <font>
      <b/>
      <sz val="11"/>
      <color indexed="8"/>
      <name val="华文楷体"/>
      <charset val="134"/>
    </font>
    <font>
      <sz val="9"/>
      <color indexed="8"/>
      <name val="华文楷体"/>
      <charset val="134"/>
    </font>
    <font>
      <sz val="12"/>
      <color indexed="8"/>
      <name val="华文楷体"/>
      <charset val="134"/>
    </font>
    <font>
      <sz val="12"/>
      <name val="华文楷体"/>
      <charset val="134"/>
    </font>
    <font>
      <b/>
      <sz val="9"/>
      <color indexed="8"/>
      <name val="华文楷体"/>
      <charset val="134"/>
    </font>
    <font>
      <b/>
      <sz val="12"/>
      <color indexed="8"/>
      <name val="华文楷体"/>
      <charset val="134"/>
    </font>
    <font>
      <b/>
      <sz val="11"/>
      <color indexed="12"/>
      <name val="华文楷体"/>
      <charset val="134"/>
    </font>
    <font>
      <sz val="10"/>
      <color indexed="8"/>
      <name val="华文楷体"/>
      <charset val="134"/>
    </font>
    <font>
      <sz val="10"/>
      <name val="华文楷体"/>
      <charset val="134"/>
    </font>
    <font>
      <b/>
      <sz val="10"/>
      <color indexed="8"/>
      <name val="华文楷体"/>
      <charset val="134"/>
    </font>
    <font>
      <b/>
      <sz val="12"/>
      <name val="华文楷体"/>
      <charset val="134"/>
    </font>
    <font>
      <b/>
      <sz val="10"/>
      <name val="华文楷体"/>
      <charset val="134"/>
    </font>
    <font>
      <sz val="9"/>
      <color indexed="8"/>
      <name val="宋体"/>
      <charset val="134"/>
    </font>
    <font>
      <sz val="9"/>
      <name val="华文楷体"/>
      <charset val="134"/>
    </font>
    <font>
      <sz val="9"/>
      <color rgb="FF000000"/>
      <name val="宋体"/>
      <charset val="134"/>
      <scheme val="minor"/>
    </font>
    <font>
      <b/>
      <sz val="9"/>
      <color rgb="FF000000"/>
      <name val="宋体"/>
      <charset val="134"/>
      <scheme val="minor"/>
    </font>
    <font>
      <b/>
      <sz val="9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indexed="8"/>
      <name val="黑体"/>
      <charset val="134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sz val="14"/>
      <color indexed="8"/>
      <name val="黑体"/>
      <charset val="134"/>
    </font>
    <font>
      <b/>
      <sz val="15"/>
      <color theme="3"/>
      <name val="宋体"/>
      <charset val="134"/>
      <scheme val="minor"/>
    </font>
    <font>
      <sz val="11"/>
      <color rgb="FF000000"/>
      <name val="黑体"/>
      <charset val="134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0"/>
      <name val="Arial"/>
      <charset val="134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"/>
      <color indexed="8"/>
      <name val="Arial"/>
      <charset val="134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4"/>
      <color rgb="FF000000"/>
      <name val="黑体"/>
      <charset val="134"/>
    </font>
    <font>
      <sz val="10"/>
      <color indexed="8"/>
      <name val="Arial"/>
      <charset val="134"/>
    </font>
    <font>
      <sz val="10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124">
    <xf numFmtId="0" fontId="0" fillId="0" borderId="0">
      <alignment vertical="center"/>
    </xf>
    <xf numFmtId="42" fontId="29" fillId="0" borderId="0" applyFont="0" applyFill="0" applyBorder="0" applyAlignment="0" applyProtection="0">
      <alignment vertical="center"/>
    </xf>
    <xf numFmtId="44" fontId="29" fillId="0" borderId="0" applyFont="0" applyFill="0" applyBorder="0" applyAlignment="0" applyProtection="0">
      <alignment vertical="center"/>
    </xf>
    <xf numFmtId="0" fontId="37" fillId="9" borderId="0">
      <alignment horizontal="center" vertical="top"/>
    </xf>
    <xf numFmtId="0" fontId="27" fillId="29" borderId="0" applyNumberFormat="0" applyBorder="0" applyAlignment="0" applyProtection="0">
      <alignment vertical="center"/>
    </xf>
    <xf numFmtId="0" fontId="41" fillId="26" borderId="27" applyNumberFormat="0" applyAlignment="0" applyProtection="0">
      <alignment vertical="center"/>
    </xf>
    <xf numFmtId="41" fontId="29" fillId="0" borderId="0" applyFont="0" applyFill="0" applyBorder="0" applyAlignment="0" applyProtection="0">
      <alignment vertical="center"/>
    </xf>
    <xf numFmtId="0" fontId="33" fillId="9" borderId="0">
      <alignment horizontal="right" vertical="top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4" fillId="8" borderId="0">
      <alignment horizontal="right" vertical="center"/>
    </xf>
    <xf numFmtId="0" fontId="32" fillId="0" borderId="0" applyNumberFormat="0" applyFill="0" applyBorder="0" applyAlignment="0" applyProtection="0">
      <alignment vertical="center"/>
    </xf>
    <xf numFmtId="0" fontId="29" fillId="22" borderId="30" applyNumberFormat="0" applyFont="0" applyAlignment="0" applyProtection="0">
      <alignment vertical="center"/>
    </xf>
    <xf numFmtId="0" fontId="29" fillId="0" borderId="0">
      <alignment vertical="center"/>
    </xf>
    <xf numFmtId="0" fontId="36" fillId="39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5" fillId="8" borderId="0">
      <alignment horizontal="center" vertical="center"/>
    </xf>
    <xf numFmtId="0" fontId="30" fillId="0" borderId="0" applyNumberFormat="0" applyFill="0" applyBorder="0" applyAlignment="0" applyProtection="0">
      <alignment vertical="center"/>
    </xf>
    <xf numFmtId="0" fontId="38" fillId="0" borderId="29" applyNumberFormat="0" applyFill="0" applyAlignment="0" applyProtection="0">
      <alignment vertical="center"/>
    </xf>
    <xf numFmtId="0" fontId="50" fillId="0" borderId="29" applyNumberFormat="0" applyFill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1" fillId="0" borderId="32" applyNumberFormat="0" applyFill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5" fillId="15" borderId="28" applyNumberFormat="0" applyAlignment="0" applyProtection="0">
      <alignment vertical="center"/>
    </xf>
    <xf numFmtId="0" fontId="34" fillId="15" borderId="27" applyNumberFormat="0" applyAlignment="0" applyProtection="0">
      <alignment vertical="center"/>
    </xf>
    <xf numFmtId="0" fontId="52" fillId="8" borderId="0">
      <alignment horizontal="center" vertical="top"/>
    </xf>
    <xf numFmtId="0" fontId="48" fillId="34" borderId="33" applyNumberFormat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51" fillId="0" borderId="34" applyNumberFormat="0" applyFill="0" applyAlignment="0" applyProtection="0">
      <alignment vertical="center"/>
    </xf>
    <xf numFmtId="0" fontId="44" fillId="0" borderId="31" applyNumberFormat="0" applyFill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9" fillId="8" borderId="0">
      <alignment horizontal="left" vertical="center"/>
    </xf>
    <xf numFmtId="0" fontId="27" fillId="13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39" fillId="8" borderId="0">
      <alignment horizontal="left" vertical="center"/>
    </xf>
    <xf numFmtId="0" fontId="27" fillId="17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53" fillId="9" borderId="0">
      <alignment horizontal="left" vertical="top"/>
    </xf>
    <xf numFmtId="0" fontId="27" fillId="3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7" fillId="9" borderId="0">
      <alignment horizontal="center" vertical="top"/>
    </xf>
    <xf numFmtId="0" fontId="27" fillId="36" borderId="0" applyNumberFormat="0" applyBorder="0" applyAlignment="0" applyProtection="0">
      <alignment vertical="center"/>
    </xf>
    <xf numFmtId="0" fontId="36" fillId="40" borderId="0" applyNumberFormat="0" applyBorder="0" applyAlignment="0" applyProtection="0">
      <alignment vertical="center"/>
    </xf>
    <xf numFmtId="0" fontId="39" fillId="8" borderId="0">
      <alignment horizontal="right" vertical="top"/>
    </xf>
    <xf numFmtId="0" fontId="36" fillId="33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52" fillId="8" borderId="0">
      <alignment horizontal="center" vertical="top"/>
    </xf>
    <xf numFmtId="0" fontId="53" fillId="9" borderId="0">
      <alignment horizontal="left" vertical="top"/>
    </xf>
    <xf numFmtId="0" fontId="22" fillId="9" borderId="0">
      <alignment horizontal="center" vertical="center"/>
    </xf>
    <xf numFmtId="0" fontId="25" fillId="8" borderId="0">
      <alignment horizontal="center" vertical="center"/>
    </xf>
    <xf numFmtId="0" fontId="22" fillId="9" borderId="0">
      <alignment horizontal="center" vertical="center"/>
    </xf>
    <xf numFmtId="0" fontId="26" fillId="9" borderId="0">
      <alignment horizontal="center" vertical="center"/>
    </xf>
    <xf numFmtId="0" fontId="39" fillId="8" borderId="0">
      <alignment horizontal="right" vertical="top"/>
    </xf>
    <xf numFmtId="0" fontId="26" fillId="9" borderId="0">
      <alignment horizontal="center" vertical="center"/>
    </xf>
    <xf numFmtId="0" fontId="33" fillId="9" borderId="0">
      <alignment horizontal="right" vertical="top"/>
    </xf>
    <xf numFmtId="0" fontId="39" fillId="8" borderId="0">
      <alignment horizontal="center" vertical="top"/>
    </xf>
    <xf numFmtId="0" fontId="49" fillId="9" borderId="0">
      <alignment horizontal="left" vertical="top"/>
    </xf>
    <xf numFmtId="0" fontId="39" fillId="8" borderId="0">
      <alignment horizontal="center" vertical="top"/>
    </xf>
    <xf numFmtId="0" fontId="33" fillId="9" borderId="0">
      <alignment horizontal="center" vertical="top"/>
    </xf>
    <xf numFmtId="0" fontId="33" fillId="9" borderId="0">
      <alignment horizontal="center" vertical="top"/>
    </xf>
    <xf numFmtId="0" fontId="49" fillId="9" borderId="0">
      <alignment horizontal="left" vertical="top"/>
    </xf>
    <xf numFmtId="0" fontId="33" fillId="9" borderId="0">
      <alignment horizontal="left" vertical="center"/>
    </xf>
    <xf numFmtId="0" fontId="24" fillId="8" borderId="0">
      <alignment horizontal="left" vertical="center"/>
    </xf>
    <xf numFmtId="0" fontId="25" fillId="8" borderId="0">
      <alignment horizontal="center" vertical="center"/>
    </xf>
    <xf numFmtId="0" fontId="25" fillId="8" borderId="0">
      <alignment horizontal="center" vertical="center"/>
    </xf>
    <xf numFmtId="0" fontId="33" fillId="9" borderId="0">
      <alignment horizontal="left" vertical="center"/>
    </xf>
    <xf numFmtId="0" fontId="26" fillId="9" borderId="0">
      <alignment horizontal="center" vertical="center"/>
    </xf>
    <xf numFmtId="0" fontId="24" fillId="8" borderId="0">
      <alignment horizontal="left" vertical="center"/>
    </xf>
    <xf numFmtId="0" fontId="24" fillId="8" borderId="0">
      <alignment horizontal="right" vertical="top"/>
    </xf>
    <xf numFmtId="0" fontId="24" fillId="8" borderId="0">
      <alignment horizontal="right" vertical="top"/>
    </xf>
    <xf numFmtId="0" fontId="26" fillId="9" borderId="0">
      <alignment horizontal="center" vertical="center"/>
    </xf>
    <xf numFmtId="0" fontId="22" fillId="9" borderId="0">
      <alignment horizontal="right" vertical="top"/>
    </xf>
    <xf numFmtId="0" fontId="22" fillId="9" borderId="0">
      <alignment horizontal="center" vertical="center"/>
    </xf>
    <xf numFmtId="0" fontId="24" fillId="8" borderId="0">
      <alignment horizontal="center" vertical="center"/>
    </xf>
    <xf numFmtId="0" fontId="24" fillId="8" borderId="0">
      <alignment horizontal="center" vertical="center"/>
    </xf>
    <xf numFmtId="0" fontId="22" fillId="9" borderId="0">
      <alignment horizontal="right" vertical="top"/>
    </xf>
    <xf numFmtId="0" fontId="22" fillId="9" borderId="0">
      <alignment horizontal="center" vertical="center"/>
    </xf>
    <xf numFmtId="0" fontId="22" fillId="9" borderId="0">
      <alignment horizontal="center" vertical="center"/>
    </xf>
    <xf numFmtId="0" fontId="24" fillId="8" borderId="0">
      <alignment horizontal="center" vertical="center"/>
    </xf>
    <xf numFmtId="0" fontId="24" fillId="8" borderId="0">
      <alignment horizontal="center" vertical="center"/>
    </xf>
    <xf numFmtId="0" fontId="22" fillId="9" borderId="0">
      <alignment horizontal="center" vertical="center"/>
    </xf>
    <xf numFmtId="0" fontId="22" fillId="9" borderId="0">
      <alignment horizontal="center" vertical="center"/>
    </xf>
    <xf numFmtId="0" fontId="24" fillId="8" borderId="0">
      <alignment horizontal="right" vertical="center"/>
    </xf>
    <xf numFmtId="0" fontId="22" fillId="9" borderId="0">
      <alignment horizontal="center" vertical="center"/>
    </xf>
    <xf numFmtId="0" fontId="22" fillId="9" borderId="0">
      <alignment horizontal="right" vertical="center"/>
    </xf>
    <xf numFmtId="0" fontId="24" fillId="8" borderId="0">
      <alignment horizontal="center" vertical="center"/>
    </xf>
    <xf numFmtId="0" fontId="24" fillId="8" borderId="0">
      <alignment horizontal="center" vertical="center"/>
    </xf>
    <xf numFmtId="0" fontId="24" fillId="8" borderId="0">
      <alignment horizontal="center" vertical="center"/>
    </xf>
    <xf numFmtId="0" fontId="22" fillId="9" borderId="0">
      <alignment horizontal="right" vertical="center"/>
    </xf>
    <xf numFmtId="0" fontId="22" fillId="9" borderId="0">
      <alignment horizontal="right" vertical="center"/>
    </xf>
    <xf numFmtId="0" fontId="22" fillId="9" borderId="0">
      <alignment horizontal="center" vertical="center"/>
    </xf>
    <xf numFmtId="0" fontId="22" fillId="9" borderId="0">
      <alignment horizontal="left" vertical="center"/>
    </xf>
    <xf numFmtId="0" fontId="24" fillId="8" borderId="0">
      <alignment horizontal="center" vertical="center"/>
    </xf>
    <xf numFmtId="0" fontId="24" fillId="8" borderId="0">
      <alignment horizontal="center" vertical="center"/>
    </xf>
    <xf numFmtId="0" fontId="22" fillId="9" borderId="0">
      <alignment horizontal="left" vertical="center"/>
    </xf>
    <xf numFmtId="9" fontId="0" fillId="0" borderId="0" applyFont="0" applyFill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42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54" fillId="0" borderId="0">
      <alignment vertical="center"/>
    </xf>
    <xf numFmtId="0" fontId="0" fillId="0" borderId="0"/>
  </cellStyleXfs>
  <cellXfs count="564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2" fillId="2" borderId="0" xfId="0" applyFont="1" applyFill="1">
      <alignment vertical="center"/>
    </xf>
    <xf numFmtId="177" fontId="1" fillId="2" borderId="0" xfId="0" applyNumberFormat="1" applyFont="1" applyFill="1">
      <alignment vertical="center"/>
    </xf>
    <xf numFmtId="0" fontId="1" fillId="2" borderId="0" xfId="0" applyFont="1" applyFill="1" applyAlignment="1">
      <alignment vertical="center"/>
    </xf>
    <xf numFmtId="0" fontId="3" fillId="2" borderId="0" xfId="122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77" fontId="1" fillId="2" borderId="1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177" fontId="1" fillId="2" borderId="2" xfId="0" applyNumberFormat="1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177" fontId="2" fillId="4" borderId="2" xfId="0" applyNumberFormat="1" applyFont="1" applyFill="1" applyBorder="1" applyAlignment="1">
      <alignment horizontal="center" vertical="center"/>
    </xf>
    <xf numFmtId="0" fontId="1" fillId="2" borderId="2" xfId="0" applyFont="1" applyFill="1" applyBorder="1">
      <alignment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>
      <alignment vertical="center"/>
    </xf>
    <xf numFmtId="0" fontId="1" fillId="4" borderId="3" xfId="0" applyFont="1" applyFill="1" applyBorder="1" applyAlignment="1">
      <alignment horizontal="center" vertical="center"/>
    </xf>
    <xf numFmtId="0" fontId="1" fillId="4" borderId="3" xfId="0" applyFont="1" applyFill="1" applyBorder="1">
      <alignment vertical="center"/>
    </xf>
    <xf numFmtId="0" fontId="2" fillId="4" borderId="3" xfId="0" applyFont="1" applyFill="1" applyBorder="1" applyAlignment="1">
      <alignment horizontal="center" vertical="center"/>
    </xf>
    <xf numFmtId="49" fontId="1" fillId="2" borderId="3" xfId="0" applyNumberFormat="1" applyFont="1" applyFill="1" applyBorder="1" applyAlignment="1">
      <alignment horizontal="center" vertical="center"/>
    </xf>
    <xf numFmtId="0" fontId="2" fillId="4" borderId="3" xfId="0" applyFont="1" applyFill="1" applyBorder="1">
      <alignment vertical="center"/>
    </xf>
    <xf numFmtId="0" fontId="2" fillId="4" borderId="2" xfId="0" applyFont="1" applyFill="1" applyBorder="1">
      <alignment vertical="center"/>
    </xf>
    <xf numFmtId="49" fontId="1" fillId="2" borderId="2" xfId="0" applyNumberFormat="1" applyFont="1" applyFill="1" applyBorder="1" applyAlignment="1">
      <alignment horizontal="center" vertical="center"/>
    </xf>
    <xf numFmtId="0" fontId="1" fillId="4" borderId="2" xfId="0" applyFont="1" applyFill="1" applyBorder="1">
      <alignment vertical="center"/>
    </xf>
    <xf numFmtId="0" fontId="2" fillId="5" borderId="4" xfId="0" applyFont="1" applyFill="1" applyBorder="1" applyAlignment="1">
      <alignment horizontal="center" vertical="center"/>
    </xf>
    <xf numFmtId="0" fontId="2" fillId="5" borderId="4" xfId="0" applyFont="1" applyFill="1" applyBorder="1">
      <alignment vertical="center"/>
    </xf>
    <xf numFmtId="176" fontId="2" fillId="5" borderId="4" xfId="0" applyNumberFormat="1" applyFont="1" applyFill="1" applyBorder="1">
      <alignment vertical="center"/>
    </xf>
    <xf numFmtId="177" fontId="2" fillId="5" borderId="4" xfId="0" applyNumberFormat="1" applyFont="1" applyFill="1" applyBorder="1" applyAlignment="1">
      <alignment horizontal="center" vertical="center"/>
    </xf>
    <xf numFmtId="0" fontId="1" fillId="0" borderId="5" xfId="0" applyFont="1" applyBorder="1" applyAlignment="1">
      <alignment horizontal="left" vertical="center" wrapText="1"/>
    </xf>
    <xf numFmtId="0" fontId="2" fillId="3" borderId="1" xfId="122" applyFont="1" applyFill="1" applyBorder="1" applyAlignment="1">
      <alignment horizontal="center" vertical="center" wrapText="1"/>
    </xf>
    <xf numFmtId="176" fontId="2" fillId="3" borderId="1" xfId="0" applyNumberFormat="1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177" fontId="1" fillId="2" borderId="2" xfId="122" applyNumberFormat="1" applyFont="1" applyFill="1" applyBorder="1" applyAlignment="1">
      <alignment horizontal="center" vertical="center"/>
    </xf>
    <xf numFmtId="0" fontId="1" fillId="2" borderId="7" xfId="122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177" fontId="2" fillId="2" borderId="2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vertical="center"/>
    </xf>
    <xf numFmtId="0" fontId="1" fillId="0" borderId="2" xfId="0" applyFont="1" applyFill="1" applyBorder="1" applyAlignment="1">
      <alignment horizontal="center" vertical="center"/>
    </xf>
    <xf numFmtId="177" fontId="2" fillId="4" borderId="2" xfId="122" applyNumberFormat="1" applyFont="1" applyFill="1" applyBorder="1" applyAlignment="1">
      <alignment horizontal="center" vertical="center"/>
    </xf>
    <xf numFmtId="49" fontId="1" fillId="2" borderId="7" xfId="0" applyNumberFormat="1" applyFont="1" applyFill="1" applyBorder="1" applyAlignment="1">
      <alignment horizontal="center" vertical="center"/>
    </xf>
    <xf numFmtId="0" fontId="2" fillId="2" borderId="7" xfId="0" applyFont="1" applyFill="1" applyBorder="1" applyAlignment="1">
      <alignment vertical="center"/>
    </xf>
    <xf numFmtId="49" fontId="2" fillId="2" borderId="7" xfId="0" applyNumberFormat="1" applyFont="1" applyFill="1" applyBorder="1" applyAlignment="1">
      <alignment horizontal="center" vertical="center"/>
    </xf>
    <xf numFmtId="177" fontId="1" fillId="2" borderId="3" xfId="0" applyNumberFormat="1" applyFont="1" applyFill="1" applyBorder="1" applyAlignment="1">
      <alignment horizontal="center" vertical="center"/>
    </xf>
    <xf numFmtId="49" fontId="1" fillId="2" borderId="7" xfId="0" applyNumberFormat="1" applyFont="1" applyFill="1" applyBorder="1" applyAlignment="1">
      <alignment vertical="center"/>
    </xf>
    <xf numFmtId="14" fontId="1" fillId="2" borderId="7" xfId="0" applyNumberFormat="1" applyFont="1" applyFill="1" applyBorder="1" applyAlignment="1">
      <alignment horizontal="center" vertical="center"/>
    </xf>
    <xf numFmtId="0" fontId="2" fillId="2" borderId="2" xfId="0" applyFont="1" applyFill="1" applyBorder="1">
      <alignment vertical="center"/>
    </xf>
    <xf numFmtId="177" fontId="2" fillId="2" borderId="4" xfId="0" applyNumberFormat="1" applyFont="1" applyFill="1" applyBorder="1" applyAlignment="1">
      <alignment horizontal="center" vertical="center"/>
    </xf>
    <xf numFmtId="179" fontId="2" fillId="2" borderId="4" xfId="0" applyNumberFormat="1" applyFont="1" applyFill="1" applyBorder="1">
      <alignment vertical="center"/>
    </xf>
    <xf numFmtId="179" fontId="1" fillId="2" borderId="8" xfId="0" applyNumberFormat="1" applyFont="1" applyFill="1" applyBorder="1" applyAlignment="1">
      <alignment vertical="center"/>
    </xf>
    <xf numFmtId="0" fontId="1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1" fillId="0" borderId="0" xfId="0" applyFont="1">
      <alignment vertical="center"/>
    </xf>
    <xf numFmtId="177" fontId="1" fillId="0" borderId="0" xfId="0" applyNumberFormat="1" applyFont="1">
      <alignment vertical="center"/>
    </xf>
    <xf numFmtId="0" fontId="6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77" fontId="4" fillId="0" borderId="2" xfId="0" applyNumberFormat="1" applyFont="1" applyBorder="1" applyAlignment="1">
      <alignment horizontal="center" vertical="center" wrapText="1"/>
    </xf>
    <xf numFmtId="177" fontId="4" fillId="2" borderId="2" xfId="0" applyNumberFormat="1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177" fontId="5" fillId="4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49" fontId="1" fillId="2" borderId="2" xfId="122" applyNumberFormat="1" applyFont="1" applyFill="1" applyBorder="1" applyAlignment="1">
      <alignment horizontal="center" vertical="center"/>
    </xf>
    <xf numFmtId="0" fontId="1" fillId="5" borderId="4" xfId="0" applyFont="1" applyFill="1" applyBorder="1">
      <alignment vertical="center"/>
    </xf>
    <xf numFmtId="0" fontId="7" fillId="0" borderId="0" xfId="0" applyFont="1">
      <alignment vertical="center"/>
    </xf>
    <xf numFmtId="177" fontId="7" fillId="0" borderId="0" xfId="0" applyNumberFormat="1" applyFont="1">
      <alignment vertical="center"/>
    </xf>
    <xf numFmtId="0" fontId="2" fillId="0" borderId="0" xfId="0" applyFont="1">
      <alignment vertical="center"/>
    </xf>
    <xf numFmtId="0" fontId="4" fillId="0" borderId="7" xfId="0" applyFont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177" fontId="5" fillId="2" borderId="2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1" fillId="2" borderId="4" xfId="0" applyFont="1" applyFill="1" applyBorder="1">
      <alignment vertical="center"/>
    </xf>
    <xf numFmtId="0" fontId="1" fillId="2" borderId="8" xfId="0" applyFont="1" applyFill="1" applyBorder="1">
      <alignment vertical="center"/>
    </xf>
    <xf numFmtId="177" fontId="1" fillId="0" borderId="0" xfId="0" applyNumberFormat="1" applyFont="1" applyAlignment="1">
      <alignment horizontal="center" vertical="center"/>
    </xf>
    <xf numFmtId="0" fontId="8" fillId="2" borderId="0" xfId="0" applyFont="1" applyFill="1">
      <alignment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>
      <alignment vertical="center"/>
    </xf>
    <xf numFmtId="177" fontId="7" fillId="2" borderId="0" xfId="0" applyNumberFormat="1" applyFont="1" applyFill="1">
      <alignment vertical="center"/>
    </xf>
    <xf numFmtId="0" fontId="9" fillId="2" borderId="0" xfId="122" applyFont="1" applyFill="1" applyAlignment="1">
      <alignment horizontal="center" vertical="center"/>
    </xf>
    <xf numFmtId="0" fontId="7" fillId="2" borderId="2" xfId="122" applyFont="1" applyFill="1" applyBorder="1" applyAlignment="1">
      <alignment horizontal="center" vertical="center"/>
    </xf>
    <xf numFmtId="177" fontId="7" fillId="2" borderId="2" xfId="122" applyNumberFormat="1" applyFont="1" applyFill="1" applyBorder="1" applyAlignment="1">
      <alignment horizontal="center" vertical="center"/>
    </xf>
    <xf numFmtId="0" fontId="10" fillId="4" borderId="2" xfId="122" applyFont="1" applyFill="1" applyBorder="1" applyAlignment="1">
      <alignment horizontal="center" vertical="center"/>
    </xf>
    <xf numFmtId="0" fontId="7" fillId="4" borderId="2" xfId="122" applyFont="1" applyFill="1" applyBorder="1" applyAlignment="1">
      <alignment horizontal="center" vertical="center"/>
    </xf>
    <xf numFmtId="177" fontId="7" fillId="4" borderId="2" xfId="122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177" fontId="10" fillId="4" borderId="2" xfId="122" applyNumberFormat="1" applyFont="1" applyFill="1" applyBorder="1" applyAlignment="1">
      <alignment horizontal="center" vertical="center"/>
    </xf>
    <xf numFmtId="0" fontId="7" fillId="2" borderId="2" xfId="123" applyFont="1" applyFill="1" applyBorder="1" applyAlignment="1">
      <alignment horizontal="center" vertical="center"/>
    </xf>
    <xf numFmtId="176" fontId="7" fillId="2" borderId="2" xfId="122" applyNumberFormat="1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179" fontId="7" fillId="2" borderId="2" xfId="0" applyNumberFormat="1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center" vertical="center"/>
    </xf>
    <xf numFmtId="0" fontId="10" fillId="4" borderId="3" xfId="122" applyFont="1" applyFill="1" applyBorder="1" applyAlignment="1">
      <alignment horizontal="center" vertical="center"/>
    </xf>
    <xf numFmtId="177" fontId="10" fillId="4" borderId="3" xfId="122" applyNumberFormat="1" applyFont="1" applyFill="1" applyBorder="1" applyAlignment="1">
      <alignment horizontal="center" vertical="center"/>
    </xf>
    <xf numFmtId="0" fontId="10" fillId="5" borderId="4" xfId="0" applyFont="1" applyFill="1" applyBorder="1" applyAlignment="1">
      <alignment horizontal="center" vertical="center"/>
    </xf>
    <xf numFmtId="177" fontId="10" fillId="5" borderId="4" xfId="0" applyNumberFormat="1" applyFont="1" applyFill="1" applyBorder="1" applyAlignment="1">
      <alignment horizontal="center" vertical="center"/>
    </xf>
    <xf numFmtId="0" fontId="7" fillId="2" borderId="7" xfId="122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7" xfId="0" applyFont="1" applyFill="1" applyBorder="1">
      <alignment vertical="center"/>
    </xf>
    <xf numFmtId="177" fontId="10" fillId="2" borderId="2" xfId="122" applyNumberFormat="1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177" fontId="10" fillId="2" borderId="3" xfId="122" applyNumberFormat="1" applyFont="1" applyFill="1" applyBorder="1" applyAlignment="1">
      <alignment horizontal="center" vertical="center"/>
    </xf>
    <xf numFmtId="0" fontId="7" fillId="2" borderId="3" xfId="122" applyFont="1" applyFill="1" applyBorder="1" applyAlignment="1">
      <alignment horizontal="center" vertical="center"/>
    </xf>
    <xf numFmtId="0" fontId="7" fillId="2" borderId="9" xfId="0" applyFont="1" applyFill="1" applyBorder="1">
      <alignment vertical="center"/>
    </xf>
    <xf numFmtId="177" fontId="10" fillId="2" borderId="4" xfId="0" applyNumberFormat="1" applyFont="1" applyFill="1" applyBorder="1" applyAlignment="1">
      <alignment horizontal="center" vertical="center"/>
    </xf>
    <xf numFmtId="0" fontId="7" fillId="2" borderId="4" xfId="122" applyFont="1" applyFill="1" applyBorder="1" applyAlignment="1">
      <alignment horizontal="center" vertical="center"/>
    </xf>
    <xf numFmtId="0" fontId="7" fillId="2" borderId="8" xfId="0" applyFont="1" applyFill="1" applyBorder="1">
      <alignment vertical="center"/>
    </xf>
    <xf numFmtId="0" fontId="9" fillId="2" borderId="0" xfId="122" applyFont="1" applyFill="1" applyBorder="1" applyAlignment="1">
      <alignment vertical="center"/>
    </xf>
    <xf numFmtId="0" fontId="7" fillId="2" borderId="10" xfId="0" applyFont="1" applyFill="1" applyBorder="1" applyAlignment="1">
      <alignment vertical="center"/>
    </xf>
    <xf numFmtId="0" fontId="7" fillId="2" borderId="0" xfId="0" applyFont="1" applyFill="1" applyBorder="1" applyAlignment="1">
      <alignment vertical="center"/>
    </xf>
    <xf numFmtId="0" fontId="7" fillId="2" borderId="0" xfId="0" applyFont="1" applyFill="1" applyAlignment="1">
      <alignment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0" xfId="0" applyFont="1" applyFill="1" applyBorder="1">
      <alignment vertical="center"/>
    </xf>
    <xf numFmtId="0" fontId="12" fillId="0" borderId="0" xfId="0" applyFont="1" applyFill="1" applyAlignment="1">
      <alignment horizontal="left" vertical="center"/>
    </xf>
    <xf numFmtId="0" fontId="12" fillId="0" borderId="0" xfId="0" applyFont="1" applyFill="1" applyAlignment="1">
      <alignment vertical="center"/>
    </xf>
    <xf numFmtId="177" fontId="12" fillId="0" borderId="0" xfId="0" applyNumberFormat="1" applyFont="1" applyFill="1" applyAlignment="1">
      <alignment vertical="center"/>
    </xf>
    <xf numFmtId="176" fontId="12" fillId="0" borderId="0" xfId="0" applyNumberFormat="1" applyFont="1" applyFill="1" applyAlignment="1">
      <alignment vertical="center"/>
    </xf>
    <xf numFmtId="0" fontId="13" fillId="2" borderId="0" xfId="0" applyFont="1" applyFill="1">
      <alignment vertical="center"/>
    </xf>
    <xf numFmtId="0" fontId="9" fillId="0" borderId="0" xfId="122" applyFont="1" applyFill="1" applyAlignment="1">
      <alignment horizontal="center" vertical="center"/>
    </xf>
    <xf numFmtId="0" fontId="7" fillId="0" borderId="2" xfId="0" applyFont="1" applyFill="1" applyBorder="1" applyAlignment="1">
      <alignment horizontal="left" vertical="center"/>
    </xf>
    <xf numFmtId="0" fontId="7" fillId="0" borderId="2" xfId="0" applyFont="1" applyFill="1" applyBorder="1" applyAlignment="1">
      <alignment horizontal="center" vertical="center"/>
    </xf>
    <xf numFmtId="181" fontId="7" fillId="0" borderId="2" xfId="0" applyNumberFormat="1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177" fontId="7" fillId="0" borderId="11" xfId="0" applyNumberFormat="1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181" fontId="7" fillId="3" borderId="2" xfId="0" applyNumberFormat="1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177" fontId="7" fillId="3" borderId="11" xfId="0" applyNumberFormat="1" applyFont="1" applyFill="1" applyBorder="1" applyAlignment="1">
      <alignment horizontal="center" vertical="center"/>
    </xf>
    <xf numFmtId="182" fontId="7" fillId="0" borderId="2" xfId="0" applyNumberFormat="1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left" vertical="center"/>
    </xf>
    <xf numFmtId="0" fontId="7" fillId="0" borderId="2" xfId="122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left" vertical="center"/>
    </xf>
    <xf numFmtId="0" fontId="7" fillId="0" borderId="12" xfId="0" applyFont="1" applyFill="1" applyBorder="1" applyAlignment="1">
      <alignment horizontal="center" vertical="center"/>
    </xf>
    <xf numFmtId="0" fontId="10" fillId="5" borderId="4" xfId="0" applyFont="1" applyFill="1" applyBorder="1" applyAlignment="1">
      <alignment horizontal="left" vertical="center"/>
    </xf>
    <xf numFmtId="181" fontId="14" fillId="5" borderId="4" xfId="0" applyNumberFormat="1" applyFont="1" applyFill="1" applyBorder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177" fontId="15" fillId="0" borderId="0" xfId="0" applyNumberFormat="1" applyFont="1" applyFill="1" applyAlignment="1">
      <alignment horizontal="center" vertical="center"/>
    </xf>
    <xf numFmtId="181" fontId="12" fillId="0" borderId="0" xfId="0" applyNumberFormat="1" applyFont="1" applyFill="1" applyAlignment="1">
      <alignment horizontal="left" vertical="center"/>
    </xf>
    <xf numFmtId="176" fontId="7" fillId="0" borderId="11" xfId="122" applyNumberFormat="1" applyFont="1" applyFill="1" applyBorder="1" applyAlignment="1">
      <alignment horizontal="center" vertical="center"/>
    </xf>
    <xf numFmtId="177" fontId="7" fillId="0" borderId="2" xfId="0" applyNumberFormat="1" applyFont="1" applyFill="1" applyBorder="1" applyAlignment="1">
      <alignment horizontal="center" vertical="center"/>
    </xf>
    <xf numFmtId="0" fontId="7" fillId="0" borderId="7" xfId="122" applyFont="1" applyFill="1" applyBorder="1" applyAlignment="1">
      <alignment vertical="center"/>
    </xf>
    <xf numFmtId="176" fontId="7" fillId="3" borderId="11" xfId="122" applyNumberFormat="1" applyFont="1" applyFill="1" applyBorder="1" applyAlignment="1">
      <alignment horizontal="center" vertical="center"/>
    </xf>
    <xf numFmtId="177" fontId="7" fillId="3" borderId="2" xfId="0" applyNumberFormat="1" applyFont="1" applyFill="1" applyBorder="1" applyAlignment="1">
      <alignment horizontal="center" vertical="center"/>
    </xf>
    <xf numFmtId="177" fontId="7" fillId="2" borderId="2" xfId="0" applyNumberFormat="1" applyFont="1" applyFill="1" applyBorder="1" applyAlignment="1">
      <alignment horizontal="center" vertical="center"/>
    </xf>
    <xf numFmtId="0" fontId="7" fillId="0" borderId="7" xfId="122" applyFont="1" applyFill="1" applyBorder="1" applyAlignment="1">
      <alignment horizontal="center" vertical="center"/>
    </xf>
    <xf numFmtId="177" fontId="7" fillId="0" borderId="3" xfId="0" applyNumberFormat="1" applyFont="1" applyFill="1" applyBorder="1" applyAlignment="1">
      <alignment horizontal="center" vertical="center"/>
    </xf>
    <xf numFmtId="177" fontId="7" fillId="0" borderId="13" xfId="0" applyNumberFormat="1" applyFont="1" applyFill="1" applyBorder="1" applyAlignment="1">
      <alignment horizontal="center" vertical="center"/>
    </xf>
    <xf numFmtId="177" fontId="7" fillId="0" borderId="2" xfId="0" applyNumberFormat="1" applyFont="1" applyFill="1" applyBorder="1" applyAlignment="1" applyProtection="1">
      <alignment horizontal="center" vertical="center"/>
      <protection locked="0"/>
    </xf>
    <xf numFmtId="177" fontId="7" fillId="0" borderId="14" xfId="0" applyNumberFormat="1" applyFont="1" applyFill="1" applyBorder="1" applyAlignment="1" applyProtection="1">
      <alignment horizontal="center" vertical="center"/>
      <protection locked="0"/>
    </xf>
    <xf numFmtId="177" fontId="7" fillId="0" borderId="14" xfId="0" applyNumberFormat="1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12" xfId="122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center"/>
    </xf>
    <xf numFmtId="177" fontId="10" fillId="0" borderId="4" xfId="0" applyNumberFormat="1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178" fontId="12" fillId="0" borderId="0" xfId="0" applyNumberFormat="1" applyFont="1" applyFill="1" applyAlignment="1">
      <alignment horizontal="center" vertical="center"/>
    </xf>
    <xf numFmtId="179" fontId="12" fillId="0" borderId="0" xfId="0" applyNumberFormat="1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177" fontId="2" fillId="4" borderId="3" xfId="0" applyNumberFormat="1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left" vertical="center"/>
    </xf>
    <xf numFmtId="49" fontId="2" fillId="2" borderId="2" xfId="0" applyNumberFormat="1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/>
    </xf>
    <xf numFmtId="0" fontId="7" fillId="2" borderId="7" xfId="0" applyFont="1" applyFill="1" applyBorder="1" applyAlignment="1">
      <alignment horizontal="left" vertical="center" wrapText="1"/>
    </xf>
    <xf numFmtId="177" fontId="2" fillId="4" borderId="3" xfId="122" applyNumberFormat="1" applyFont="1" applyFill="1" applyBorder="1" applyAlignment="1">
      <alignment horizontal="center" vertical="center"/>
    </xf>
    <xf numFmtId="177" fontId="2" fillId="2" borderId="3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center" vertical="center"/>
    </xf>
    <xf numFmtId="177" fontId="2" fillId="2" borderId="4" xfId="122" applyNumberFormat="1" applyFont="1" applyFill="1" applyBorder="1" applyAlignment="1">
      <alignment horizontal="center" vertical="center"/>
    </xf>
    <xf numFmtId="177" fontId="2" fillId="2" borderId="8" xfId="122" applyNumberFormat="1" applyFont="1" applyFill="1" applyBorder="1" applyAlignment="1">
      <alignment horizontal="center" vertical="center"/>
    </xf>
    <xf numFmtId="0" fontId="8" fillId="0" borderId="0" xfId="0" applyFont="1">
      <alignment vertical="center"/>
    </xf>
    <xf numFmtId="0" fontId="16" fillId="0" borderId="0" xfId="0" applyFont="1">
      <alignment vertical="center"/>
    </xf>
    <xf numFmtId="0" fontId="8" fillId="0" borderId="0" xfId="0" applyFont="1" applyFill="1">
      <alignment vertical="center"/>
    </xf>
    <xf numFmtId="0" fontId="16" fillId="2" borderId="0" xfId="0" applyFont="1" applyFill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7" fillId="0" borderId="0" xfId="0" applyFont="1" applyFill="1">
      <alignment vertical="center"/>
    </xf>
    <xf numFmtId="177" fontId="7" fillId="0" borderId="0" xfId="0" applyNumberFormat="1" applyFont="1" applyFill="1">
      <alignment vertical="center"/>
    </xf>
    <xf numFmtId="0" fontId="9" fillId="0" borderId="0" xfId="0" applyFont="1" applyFill="1" applyAlignment="1">
      <alignment horizontal="center" vertical="center"/>
    </xf>
    <xf numFmtId="0" fontId="10" fillId="4" borderId="2" xfId="0" applyFont="1" applyFill="1" applyBorder="1" applyAlignment="1">
      <alignment horizontal="center" vertical="center"/>
    </xf>
    <xf numFmtId="177" fontId="10" fillId="4" borderId="2" xfId="0" applyNumberFormat="1" applyFont="1" applyFill="1" applyBorder="1" applyAlignment="1">
      <alignment horizontal="center" vertical="center"/>
    </xf>
    <xf numFmtId="179" fontId="10" fillId="4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vertical="center"/>
    </xf>
    <xf numFmtId="177" fontId="10" fillId="4" borderId="3" xfId="0" applyNumberFormat="1" applyFont="1" applyFill="1" applyBorder="1" applyAlignment="1">
      <alignment horizontal="center" vertical="center"/>
    </xf>
    <xf numFmtId="179" fontId="10" fillId="4" borderId="3" xfId="0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179" fontId="2" fillId="4" borderId="2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177" fontId="1" fillId="0" borderId="3" xfId="0" applyNumberFormat="1" applyFont="1" applyFill="1" applyBorder="1" applyAlignment="1">
      <alignment horizontal="center" vertical="center"/>
    </xf>
    <xf numFmtId="177" fontId="1" fillId="0" borderId="2" xfId="0" applyNumberFormat="1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177" fontId="7" fillId="4" borderId="2" xfId="0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7" fillId="6" borderId="3" xfId="0" applyFont="1" applyFill="1" applyBorder="1" applyAlignment="1">
      <alignment horizontal="center" vertical="center" wrapText="1"/>
    </xf>
    <xf numFmtId="0" fontId="7" fillId="6" borderId="14" xfId="0" applyFont="1" applyFill="1" applyBorder="1" applyAlignment="1">
      <alignment horizontal="center" vertical="center" wrapText="1"/>
    </xf>
    <xf numFmtId="0" fontId="7" fillId="6" borderId="3" xfId="0" applyFont="1" applyFill="1" applyBorder="1" applyAlignment="1">
      <alignment horizontal="center" vertical="center"/>
    </xf>
    <xf numFmtId="179" fontId="7" fillId="6" borderId="2" xfId="0" applyNumberFormat="1" applyFont="1" applyFill="1" applyBorder="1" applyAlignment="1">
      <alignment horizontal="center" vertical="center"/>
    </xf>
    <xf numFmtId="0" fontId="7" fillId="6" borderId="2" xfId="123" applyFont="1" applyFill="1" applyBorder="1" applyAlignment="1">
      <alignment horizontal="center" vertical="center"/>
    </xf>
    <xf numFmtId="177" fontId="7" fillId="6" borderId="2" xfId="123" applyNumberFormat="1" applyFont="1" applyFill="1" applyBorder="1" applyAlignment="1">
      <alignment horizontal="center" vertical="center"/>
    </xf>
    <xf numFmtId="176" fontId="7" fillId="6" borderId="2" xfId="123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177" fontId="10" fillId="0" borderId="0" xfId="0" applyNumberFormat="1" applyFont="1" applyFill="1" applyAlignment="1">
      <alignment horizontal="center" vertical="center"/>
    </xf>
    <xf numFmtId="176" fontId="7" fillId="0" borderId="2" xfId="122" applyNumberFormat="1" applyFont="1" applyFill="1" applyBorder="1" applyAlignment="1">
      <alignment horizontal="center" vertical="center"/>
    </xf>
    <xf numFmtId="177" fontId="7" fillId="0" borderId="2" xfId="122" applyNumberFormat="1" applyFont="1" applyFill="1" applyBorder="1" applyAlignment="1">
      <alignment horizontal="center" vertical="center"/>
    </xf>
    <xf numFmtId="179" fontId="10" fillId="4" borderId="2" xfId="122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177" fontId="7" fillId="2" borderId="16" xfId="122" applyNumberFormat="1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179" fontId="10" fillId="4" borderId="3" xfId="122" applyNumberFormat="1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176" fontId="7" fillId="0" borderId="3" xfId="122" applyNumberFormat="1" applyFont="1" applyFill="1" applyBorder="1" applyAlignment="1">
      <alignment horizontal="center" vertical="center"/>
    </xf>
    <xf numFmtId="177" fontId="7" fillId="0" borderId="3" xfId="122" applyNumberFormat="1" applyFont="1" applyFill="1" applyBorder="1" applyAlignment="1">
      <alignment horizontal="center" vertical="center"/>
    </xf>
    <xf numFmtId="177" fontId="7" fillId="2" borderId="3" xfId="122" applyNumberFormat="1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18" fillId="0" borderId="9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/>
    </xf>
    <xf numFmtId="0" fontId="18" fillId="0" borderId="7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/>
    </xf>
    <xf numFmtId="176" fontId="7" fillId="4" borderId="2" xfId="122" applyNumberFormat="1" applyFont="1" applyFill="1" applyBorder="1" applyAlignment="1">
      <alignment horizontal="center" vertical="center"/>
    </xf>
    <xf numFmtId="177" fontId="10" fillId="2" borderId="16" xfId="122" applyNumberFormat="1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176" fontId="7" fillId="6" borderId="2" xfId="122" applyNumberFormat="1" applyFont="1" applyFill="1" applyBorder="1" applyAlignment="1">
      <alignment horizontal="center" vertical="center"/>
    </xf>
    <xf numFmtId="177" fontId="7" fillId="6" borderId="2" xfId="122" applyNumberFormat="1" applyFont="1" applyFill="1" applyBorder="1" applyAlignment="1">
      <alignment horizontal="center" vertical="center"/>
    </xf>
    <xf numFmtId="177" fontId="1" fillId="6" borderId="2" xfId="122" applyNumberFormat="1" applyFont="1" applyFill="1" applyBorder="1" applyAlignment="1">
      <alignment horizontal="center" vertical="center"/>
    </xf>
    <xf numFmtId="177" fontId="1" fillId="2" borderId="3" xfId="122" applyNumberFormat="1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177" fontId="10" fillId="2" borderId="17" xfId="0" applyNumberFormat="1" applyFont="1" applyFill="1" applyBorder="1" applyAlignment="1">
      <alignment horizontal="center" vertical="center"/>
    </xf>
    <xf numFmtId="0" fontId="10" fillId="2" borderId="17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0" fontId="10" fillId="0" borderId="0" xfId="0" applyFont="1" applyFill="1">
      <alignment vertical="center"/>
    </xf>
    <xf numFmtId="0" fontId="7" fillId="2" borderId="0" xfId="0" applyFont="1" applyFill="1" applyAlignment="1">
      <alignment horizontal="center" vertical="center"/>
    </xf>
    <xf numFmtId="0" fontId="8" fillId="0" borderId="0" xfId="0" applyFont="1" applyAlignment="1">
      <alignment vertical="center"/>
    </xf>
    <xf numFmtId="49" fontId="20" fillId="2" borderId="0" xfId="0" applyNumberFormat="1" applyFont="1" applyFill="1">
      <alignment vertical="center"/>
    </xf>
    <xf numFmtId="10" fontId="13" fillId="2" borderId="0" xfId="0" applyNumberFormat="1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10" fontId="1" fillId="2" borderId="0" xfId="0" applyNumberFormat="1" applyFont="1" applyFill="1">
      <alignment vertical="center"/>
    </xf>
    <xf numFmtId="10" fontId="2" fillId="2" borderId="0" xfId="0" applyNumberFormat="1" applyFont="1" applyFill="1">
      <alignment vertical="center"/>
    </xf>
    <xf numFmtId="176" fontId="1" fillId="2" borderId="0" xfId="0" applyNumberFormat="1" applyFont="1" applyFill="1">
      <alignment vertical="center"/>
    </xf>
    <xf numFmtId="0" fontId="1" fillId="2" borderId="2" xfId="122" applyFont="1" applyFill="1" applyBorder="1" applyAlignment="1">
      <alignment horizontal="center" vertical="center"/>
    </xf>
    <xf numFmtId="176" fontId="1" fillId="2" borderId="2" xfId="122" applyNumberFormat="1" applyFont="1" applyFill="1" applyBorder="1" applyAlignment="1">
      <alignment horizontal="center" vertical="center"/>
    </xf>
    <xf numFmtId="0" fontId="2" fillId="4" borderId="2" xfId="122" applyFont="1" applyFill="1" applyBorder="1" applyAlignment="1">
      <alignment horizontal="center" vertical="center"/>
    </xf>
    <xf numFmtId="0" fontId="1" fillId="4" borderId="2" xfId="122" applyFont="1" applyFill="1" applyBorder="1" applyAlignment="1">
      <alignment horizontal="center" vertical="center"/>
    </xf>
    <xf numFmtId="176" fontId="1" fillId="4" borderId="2" xfId="122" applyNumberFormat="1" applyFont="1" applyFill="1" applyBorder="1" applyAlignment="1">
      <alignment horizontal="center" vertical="center"/>
    </xf>
    <xf numFmtId="177" fontId="1" fillId="4" borderId="2" xfId="122" applyNumberFormat="1" applyFont="1" applyFill="1" applyBorder="1" applyAlignment="1">
      <alignment horizontal="center" vertical="center"/>
    </xf>
    <xf numFmtId="0" fontId="1" fillId="2" borderId="2" xfId="123" applyFont="1" applyFill="1" applyBorder="1" applyAlignment="1">
      <alignment horizontal="center" vertical="center"/>
    </xf>
    <xf numFmtId="176" fontId="2" fillId="4" borderId="2" xfId="122" applyNumberFormat="1" applyFont="1" applyFill="1" applyBorder="1" applyAlignment="1">
      <alignment horizontal="center" vertical="center"/>
    </xf>
    <xf numFmtId="0" fontId="1" fillId="4" borderId="2" xfId="123" applyFont="1" applyFill="1" applyBorder="1" applyAlignment="1">
      <alignment horizontal="center" vertical="center"/>
    </xf>
    <xf numFmtId="0" fontId="2" fillId="4" borderId="2" xfId="123" applyFont="1" applyFill="1" applyBorder="1" applyAlignment="1">
      <alignment horizontal="center" vertical="center"/>
    </xf>
    <xf numFmtId="177" fontId="2" fillId="4" borderId="2" xfId="123" applyNumberFormat="1" applyFont="1" applyFill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177" fontId="2" fillId="2" borderId="2" xfId="122" applyNumberFormat="1" applyFont="1" applyFill="1" applyBorder="1" applyAlignment="1">
      <alignment horizontal="center" vertical="center"/>
    </xf>
    <xf numFmtId="0" fontId="1" fillId="0" borderId="7" xfId="0" applyFont="1" applyBorder="1" applyAlignment="1">
      <alignment vertical="center" wrapText="1"/>
    </xf>
    <xf numFmtId="0" fontId="1" fillId="2" borderId="7" xfId="0" applyFont="1" applyFill="1" applyBorder="1" applyAlignment="1">
      <alignment horizontal="left" vertical="center"/>
    </xf>
    <xf numFmtId="0" fontId="2" fillId="2" borderId="2" xfId="122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left" vertical="center"/>
    </xf>
    <xf numFmtId="177" fontId="2" fillId="2" borderId="2" xfId="123" applyNumberFormat="1" applyFont="1" applyFill="1" applyBorder="1" applyAlignment="1">
      <alignment horizontal="center" vertical="center"/>
    </xf>
    <xf numFmtId="0" fontId="2" fillId="2" borderId="2" xfId="123" applyFont="1" applyFill="1" applyBorder="1" applyAlignment="1">
      <alignment horizontal="center" vertical="center"/>
    </xf>
    <xf numFmtId="0" fontId="1" fillId="2" borderId="0" xfId="0" applyFont="1" applyFill="1" applyBorder="1">
      <alignment vertical="center"/>
    </xf>
    <xf numFmtId="0" fontId="1" fillId="2" borderId="0" xfId="99" applyFont="1" applyFill="1" applyBorder="1" applyAlignment="1">
      <alignment horizontal="center" vertical="center" wrapText="1"/>
    </xf>
    <xf numFmtId="0" fontId="2" fillId="2" borderId="0" xfId="0" applyFont="1" applyFill="1" applyBorder="1">
      <alignment vertical="center"/>
    </xf>
    <xf numFmtId="0" fontId="1" fillId="2" borderId="0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1" fillId="2" borderId="7" xfId="0" applyFont="1" applyFill="1" applyBorder="1">
      <alignment vertical="center"/>
    </xf>
    <xf numFmtId="0" fontId="2" fillId="2" borderId="7" xfId="0" applyFont="1" applyFill="1" applyBorder="1">
      <alignment vertical="center"/>
    </xf>
    <xf numFmtId="179" fontId="1" fillId="2" borderId="2" xfId="0" applyNumberFormat="1" applyFont="1" applyFill="1" applyBorder="1" applyAlignment="1">
      <alignment horizontal="center" vertical="center"/>
    </xf>
    <xf numFmtId="0" fontId="21" fillId="2" borderId="7" xfId="0" applyFont="1" applyFill="1" applyBorder="1" applyAlignment="1">
      <alignment horizontal="center" vertical="center"/>
    </xf>
    <xf numFmtId="0" fontId="1" fillId="2" borderId="7" xfId="122" applyFont="1" applyFill="1" applyBorder="1" applyAlignment="1">
      <alignment horizontal="left" vertical="center"/>
    </xf>
    <xf numFmtId="0" fontId="2" fillId="2" borderId="7" xfId="122" applyFont="1" applyFill="1" applyBorder="1" applyAlignment="1">
      <alignment horizontal="center" vertical="center"/>
    </xf>
    <xf numFmtId="14" fontId="1" fillId="2" borderId="7" xfId="0" applyNumberFormat="1" applyFont="1" applyFill="1" applyBorder="1" applyAlignment="1">
      <alignment horizontal="left" vertical="center"/>
    </xf>
    <xf numFmtId="0" fontId="1" fillId="2" borderId="7" xfId="122" applyFont="1" applyFill="1" applyBorder="1" applyAlignment="1">
      <alignment vertical="center"/>
    </xf>
    <xf numFmtId="0" fontId="1" fillId="2" borderId="7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1" fillId="0" borderId="2" xfId="122" applyFont="1" applyFill="1" applyBorder="1" applyAlignment="1">
      <alignment horizontal="center" vertical="center"/>
    </xf>
    <xf numFmtId="0" fontId="18" fillId="2" borderId="2" xfId="0" applyFont="1" applyFill="1" applyBorder="1" applyAlignment="1">
      <alignment horizontal="center" vertical="center"/>
    </xf>
    <xf numFmtId="49" fontId="13" fillId="2" borderId="2" xfId="123" applyNumberFormat="1" applyFont="1" applyFill="1" applyBorder="1" applyAlignment="1">
      <alignment horizontal="center" vertical="center"/>
    </xf>
    <xf numFmtId="0" fontId="13" fillId="2" borderId="2" xfId="123" applyNumberFormat="1" applyFont="1" applyFill="1" applyBorder="1" applyAlignment="1">
      <alignment horizontal="center" vertical="center"/>
    </xf>
    <xf numFmtId="49" fontId="13" fillId="2" borderId="2" xfId="122" applyNumberFormat="1" applyFont="1" applyFill="1" applyBorder="1" applyAlignment="1">
      <alignment horizontal="center" vertical="center"/>
    </xf>
    <xf numFmtId="177" fontId="13" fillId="2" borderId="2" xfId="122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 wrapText="1"/>
    </xf>
    <xf numFmtId="10" fontId="13" fillId="2" borderId="2" xfId="0" applyNumberFormat="1" applyFont="1" applyFill="1" applyBorder="1" applyAlignment="1">
      <alignment horizontal="center" vertical="center"/>
    </xf>
    <xf numFmtId="49" fontId="13" fillId="2" borderId="2" xfId="0" applyNumberFormat="1" applyFont="1" applyFill="1" applyBorder="1" applyAlignment="1">
      <alignment horizontal="center" vertical="center"/>
    </xf>
    <xf numFmtId="0" fontId="13" fillId="2" borderId="2" xfId="122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179" fontId="1" fillId="0" borderId="2" xfId="0" applyNumberFormat="1" applyFont="1" applyFill="1" applyBorder="1" applyAlignment="1">
      <alignment horizontal="center" vertical="center"/>
    </xf>
    <xf numFmtId="0" fontId="1" fillId="0" borderId="2" xfId="123" applyFont="1" applyFill="1" applyBorder="1" applyAlignment="1">
      <alignment horizontal="center" vertical="center"/>
    </xf>
    <xf numFmtId="177" fontId="1" fillId="0" borderId="2" xfId="123" applyNumberFormat="1" applyFont="1" applyFill="1" applyBorder="1" applyAlignment="1">
      <alignment horizontal="center" vertical="center"/>
    </xf>
    <xf numFmtId="176" fontId="1" fillId="0" borderId="2" xfId="123" applyNumberFormat="1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 wrapText="1"/>
    </xf>
    <xf numFmtId="176" fontId="2" fillId="4" borderId="2" xfId="123" applyNumberFormat="1" applyFont="1" applyFill="1" applyBorder="1" applyAlignment="1">
      <alignment horizontal="center" vertical="center"/>
    </xf>
    <xf numFmtId="10" fontId="1" fillId="2" borderId="2" xfId="122" applyNumberFormat="1" applyFont="1" applyFill="1" applyBorder="1" applyAlignment="1">
      <alignment horizontal="center" vertical="center"/>
    </xf>
    <xf numFmtId="10" fontId="1" fillId="2" borderId="2" xfId="123" applyNumberFormat="1" applyFont="1" applyFill="1" applyBorder="1" applyAlignment="1">
      <alignment horizontal="center" vertical="center"/>
    </xf>
    <xf numFmtId="49" fontId="1" fillId="2" borderId="2" xfId="123" applyNumberFormat="1" applyFont="1" applyFill="1" applyBorder="1" applyAlignment="1">
      <alignment horizontal="center" vertical="center"/>
    </xf>
    <xf numFmtId="49" fontId="2" fillId="4" borderId="2" xfId="123" applyNumberFormat="1" applyFont="1" applyFill="1" applyBorder="1" applyAlignment="1">
      <alignment horizontal="center" vertical="center"/>
    </xf>
    <xf numFmtId="49" fontId="2" fillId="4" borderId="2" xfId="122" applyNumberFormat="1" applyFont="1" applyFill="1" applyBorder="1" applyAlignment="1">
      <alignment horizontal="center" vertical="center"/>
    </xf>
    <xf numFmtId="49" fontId="1" fillId="4" borderId="2" xfId="123" applyNumberFormat="1" applyFont="1" applyFill="1" applyBorder="1" applyAlignment="1">
      <alignment horizontal="center" vertical="center"/>
    </xf>
    <xf numFmtId="49" fontId="1" fillId="4" borderId="2" xfId="122" applyNumberFormat="1" applyFont="1" applyFill="1" applyBorder="1" applyAlignment="1">
      <alignment horizontal="center" vertical="center"/>
    </xf>
    <xf numFmtId="10" fontId="2" fillId="3" borderId="2" xfId="122" applyNumberFormat="1" applyFont="1" applyFill="1" applyBorder="1" applyAlignment="1">
      <alignment horizontal="center" vertical="center"/>
    </xf>
    <xf numFmtId="49" fontId="2" fillId="3" borderId="2" xfId="122" applyNumberFormat="1" applyFont="1" applyFill="1" applyBorder="1" applyAlignment="1">
      <alignment horizontal="center" vertical="center"/>
    </xf>
    <xf numFmtId="49" fontId="1" fillId="3" borderId="2" xfId="122" applyNumberFormat="1" applyFont="1" applyFill="1" applyBorder="1" applyAlignment="1">
      <alignment horizontal="center" vertical="center"/>
    </xf>
    <xf numFmtId="177" fontId="1" fillId="3" borderId="2" xfId="122" applyNumberFormat="1" applyFont="1" applyFill="1" applyBorder="1" applyAlignment="1">
      <alignment horizontal="center" vertical="center"/>
    </xf>
    <xf numFmtId="0" fontId="2" fillId="5" borderId="4" xfId="122" applyFont="1" applyFill="1" applyBorder="1" applyAlignment="1">
      <alignment horizontal="center" vertical="center"/>
    </xf>
    <xf numFmtId="0" fontId="1" fillId="5" borderId="4" xfId="122" applyFont="1" applyFill="1" applyBorder="1" applyAlignment="1">
      <alignment horizontal="center" vertical="center"/>
    </xf>
    <xf numFmtId="176" fontId="2" fillId="5" borderId="4" xfId="122" applyNumberFormat="1" applyFont="1" applyFill="1" applyBorder="1" applyAlignment="1">
      <alignment horizontal="center" vertical="center"/>
    </xf>
    <xf numFmtId="177" fontId="2" fillId="5" borderId="4" xfId="122" applyNumberFormat="1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left" vertical="center"/>
    </xf>
    <xf numFmtId="0" fontId="2" fillId="0" borderId="7" xfId="0" applyFont="1" applyFill="1" applyBorder="1" applyAlignment="1">
      <alignment horizontal="left" vertical="center"/>
    </xf>
    <xf numFmtId="0" fontId="21" fillId="2" borderId="7" xfId="0" applyFont="1" applyFill="1" applyBorder="1" applyAlignment="1">
      <alignment vertical="center"/>
    </xf>
    <xf numFmtId="49" fontId="20" fillId="2" borderId="2" xfId="122" applyNumberFormat="1" applyFont="1" applyFill="1" applyBorder="1" applyAlignment="1">
      <alignment horizontal="center" vertical="center"/>
    </xf>
    <xf numFmtId="10" fontId="13" fillId="2" borderId="2" xfId="123" applyNumberFormat="1" applyFont="1" applyFill="1" applyBorder="1" applyAlignment="1">
      <alignment horizontal="center" vertical="center"/>
    </xf>
    <xf numFmtId="49" fontId="21" fillId="2" borderId="7" xfId="0" applyNumberFormat="1" applyFont="1" applyFill="1" applyBorder="1" applyAlignment="1">
      <alignment vertical="center"/>
    </xf>
    <xf numFmtId="176" fontId="1" fillId="0" borderId="2" xfId="122" applyNumberFormat="1" applyFont="1" applyFill="1" applyBorder="1" applyAlignment="1">
      <alignment horizontal="center" vertical="center"/>
    </xf>
    <xf numFmtId="177" fontId="1" fillId="0" borderId="2" xfId="122" applyNumberFormat="1" applyFont="1" applyFill="1" applyBorder="1" applyAlignment="1">
      <alignment horizontal="center" vertical="center"/>
    </xf>
    <xf numFmtId="176" fontId="2" fillId="2" borderId="2" xfId="122" applyNumberFormat="1" applyFont="1" applyFill="1" applyBorder="1" applyAlignment="1">
      <alignment horizontal="center" vertical="center"/>
    </xf>
    <xf numFmtId="10" fontId="1" fillId="2" borderId="7" xfId="0" applyNumberFormat="1" applyFont="1" applyFill="1" applyBorder="1" applyAlignment="1">
      <alignment vertical="center"/>
    </xf>
    <xf numFmtId="49" fontId="2" fillId="2" borderId="2" xfId="122" applyNumberFormat="1" applyFont="1" applyFill="1" applyBorder="1" applyAlignment="1">
      <alignment horizontal="center" vertical="center"/>
    </xf>
    <xf numFmtId="10" fontId="2" fillId="2" borderId="2" xfId="122" applyNumberFormat="1" applyFont="1" applyFill="1" applyBorder="1" applyAlignment="1">
      <alignment horizontal="center" vertical="center"/>
    </xf>
    <xf numFmtId="10" fontId="2" fillId="2" borderId="7" xfId="0" applyNumberFormat="1" applyFont="1" applyFill="1" applyBorder="1" applyAlignment="1">
      <alignment vertical="center"/>
    </xf>
    <xf numFmtId="0" fontId="1" fillId="2" borderId="3" xfId="122" applyFont="1" applyFill="1" applyBorder="1" applyAlignment="1">
      <alignment horizontal="center" vertical="center"/>
    </xf>
    <xf numFmtId="0" fontId="1" fillId="2" borderId="9" xfId="0" applyFont="1" applyFill="1" applyBorder="1" applyAlignment="1">
      <alignment vertical="center"/>
    </xf>
    <xf numFmtId="0" fontId="2" fillId="2" borderId="4" xfId="122" applyFont="1" applyFill="1" applyBorder="1" applyAlignment="1">
      <alignment horizontal="center" vertical="center"/>
    </xf>
    <xf numFmtId="0" fontId="1" fillId="2" borderId="8" xfId="0" applyFont="1" applyFill="1" applyBorder="1" applyAlignment="1">
      <alignment vertical="center"/>
    </xf>
    <xf numFmtId="0" fontId="1" fillId="2" borderId="0" xfId="0" applyFont="1" applyFill="1" applyBorder="1" applyAlignment="1">
      <alignment horizontal="left" vertical="center"/>
    </xf>
    <xf numFmtId="49" fontId="1" fillId="2" borderId="0" xfId="122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vertical="center"/>
    </xf>
    <xf numFmtId="49" fontId="22" fillId="0" borderId="0" xfId="114" applyNumberFormat="1" applyFont="1" applyFill="1" applyBorder="1" applyAlignment="1">
      <alignment horizontal="center" vertical="center"/>
    </xf>
    <xf numFmtId="0" fontId="13" fillId="0" borderId="0" xfId="0" applyFont="1">
      <alignment vertical="center"/>
    </xf>
    <xf numFmtId="177" fontId="2" fillId="2" borderId="0" xfId="0" applyNumberFormat="1" applyFont="1" applyFill="1" applyAlignment="1">
      <alignment horizontal="center" vertical="center"/>
    </xf>
    <xf numFmtId="177" fontId="2" fillId="2" borderId="0" xfId="0" applyNumberFormat="1" applyFont="1" applyFill="1">
      <alignment vertical="center"/>
    </xf>
    <xf numFmtId="176" fontId="2" fillId="2" borderId="0" xfId="0" applyNumberFormat="1" applyFont="1" applyFill="1" applyAlignment="1">
      <alignment horizontal="center" vertical="center"/>
    </xf>
    <xf numFmtId="179" fontId="1" fillId="2" borderId="0" xfId="0" applyNumberFormat="1" applyFont="1" applyFill="1" applyAlignment="1">
      <alignment horizontal="center" vertical="center"/>
    </xf>
    <xf numFmtId="179" fontId="1" fillId="2" borderId="0" xfId="0" applyNumberFormat="1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3" fillId="0" borderId="19" xfId="122" applyFont="1" applyBorder="1" applyAlignment="1">
      <alignment horizontal="center" vertical="center"/>
    </xf>
    <xf numFmtId="0" fontId="7" fillId="0" borderId="3" xfId="123" applyFont="1" applyBorder="1" applyAlignment="1">
      <alignment horizontal="center" vertical="center"/>
    </xf>
    <xf numFmtId="0" fontId="7" fillId="0" borderId="2" xfId="123" applyFont="1" applyBorder="1" applyAlignment="1">
      <alignment horizontal="center" vertical="center"/>
    </xf>
    <xf numFmtId="177" fontId="7" fillId="0" borderId="2" xfId="123" applyNumberFormat="1" applyFont="1" applyBorder="1" applyAlignment="1">
      <alignment horizontal="center" vertical="center"/>
    </xf>
    <xf numFmtId="0" fontId="1" fillId="0" borderId="2" xfId="123" applyFont="1" applyBorder="1" applyAlignment="1">
      <alignment horizontal="center" vertical="center"/>
    </xf>
    <xf numFmtId="177" fontId="1" fillId="0" borderId="2" xfId="123" applyNumberFormat="1" applyFont="1" applyBorder="1" applyAlignment="1">
      <alignment horizontal="center" vertical="center"/>
    </xf>
    <xf numFmtId="177" fontId="10" fillId="4" borderId="2" xfId="123" applyNumberFormat="1" applyFont="1" applyFill="1" applyBorder="1" applyAlignment="1">
      <alignment horizontal="center" vertical="center"/>
    </xf>
    <xf numFmtId="0" fontId="1" fillId="0" borderId="3" xfId="123" applyFont="1" applyBorder="1" applyAlignment="1">
      <alignment horizontal="center" vertical="center"/>
    </xf>
    <xf numFmtId="0" fontId="2" fillId="4" borderId="3" xfId="123" applyFont="1" applyFill="1" applyBorder="1" applyAlignment="1">
      <alignment horizontal="center" vertical="center"/>
    </xf>
    <xf numFmtId="0" fontId="1" fillId="0" borderId="3" xfId="123" applyFont="1" applyFill="1" applyBorder="1" applyAlignment="1">
      <alignment horizontal="center" vertical="center"/>
    </xf>
    <xf numFmtId="176" fontId="1" fillId="2" borderId="3" xfId="122" applyNumberFormat="1" applyFont="1" applyFill="1" applyBorder="1" applyAlignment="1">
      <alignment horizontal="center" vertical="center"/>
    </xf>
    <xf numFmtId="179" fontId="10" fillId="2" borderId="3" xfId="0" applyNumberFormat="1" applyFont="1" applyFill="1" applyBorder="1" applyAlignment="1">
      <alignment horizontal="center" vertical="center"/>
    </xf>
    <xf numFmtId="177" fontId="7" fillId="2" borderId="3" xfId="0" applyNumberFormat="1" applyFont="1" applyFill="1" applyBorder="1" applyAlignment="1">
      <alignment horizontal="center" vertical="center"/>
    </xf>
    <xf numFmtId="176" fontId="7" fillId="2" borderId="3" xfId="0" applyNumberFormat="1" applyFont="1" applyFill="1" applyBorder="1" applyAlignment="1">
      <alignment horizontal="center" vertical="center"/>
    </xf>
    <xf numFmtId="0" fontId="1" fillId="4" borderId="3" xfId="123" applyFont="1" applyFill="1" applyBorder="1" applyAlignment="1">
      <alignment horizontal="center" vertical="center"/>
    </xf>
    <xf numFmtId="0" fontId="1" fillId="0" borderId="2" xfId="122" applyFont="1" applyBorder="1" applyAlignment="1">
      <alignment horizontal="center" vertical="center"/>
    </xf>
    <xf numFmtId="0" fontId="1" fillId="2" borderId="3" xfId="123" applyFont="1" applyFill="1" applyBorder="1" applyAlignment="1">
      <alignment horizontal="center" vertical="center"/>
    </xf>
    <xf numFmtId="177" fontId="1" fillId="2" borderId="2" xfId="123" applyNumberFormat="1" applyFont="1" applyFill="1" applyBorder="1" applyAlignment="1">
      <alignment horizontal="center" vertical="center"/>
    </xf>
    <xf numFmtId="0" fontId="7" fillId="4" borderId="2" xfId="123" applyFont="1" applyFill="1" applyBorder="1" applyAlignment="1">
      <alignment horizontal="center" vertical="center"/>
    </xf>
    <xf numFmtId="0" fontId="10" fillId="4" borderId="2" xfId="123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179" fontId="7" fillId="0" borderId="2" xfId="0" applyNumberFormat="1" applyFont="1" applyFill="1" applyBorder="1" applyAlignment="1">
      <alignment horizontal="center" vertical="center"/>
    </xf>
    <xf numFmtId="0" fontId="7" fillId="0" borderId="2" xfId="123" applyFont="1" applyFill="1" applyBorder="1" applyAlignment="1">
      <alignment horizontal="center" vertical="center"/>
    </xf>
    <xf numFmtId="177" fontId="7" fillId="0" borderId="2" xfId="123" applyNumberFormat="1" applyFont="1" applyFill="1" applyBorder="1" applyAlignment="1">
      <alignment horizontal="center" vertical="center"/>
    </xf>
    <xf numFmtId="176" fontId="7" fillId="0" borderId="2" xfId="123" applyNumberFormat="1" applyFont="1" applyFill="1" applyBorder="1" applyAlignment="1">
      <alignment horizontal="center" vertical="center"/>
    </xf>
    <xf numFmtId="0" fontId="7" fillId="0" borderId="20" xfId="0" applyFont="1" applyFill="1" applyBorder="1" applyAlignment="1">
      <alignment horizontal="center" vertical="center" wrapText="1"/>
    </xf>
    <xf numFmtId="0" fontId="7" fillId="0" borderId="20" xfId="0" applyFont="1" applyFill="1" applyBorder="1" applyAlignment="1">
      <alignment horizontal="center" vertical="center"/>
    </xf>
    <xf numFmtId="0" fontId="7" fillId="4" borderId="20" xfId="0" applyFont="1" applyFill="1" applyBorder="1" applyAlignment="1">
      <alignment horizontal="center" vertical="center"/>
    </xf>
    <xf numFmtId="179" fontId="7" fillId="4" borderId="2" xfId="0" applyNumberFormat="1" applyFont="1" applyFill="1" applyBorder="1" applyAlignment="1">
      <alignment horizontal="center" vertical="center"/>
    </xf>
    <xf numFmtId="176" fontId="10" fillId="4" borderId="2" xfId="123" applyNumberFormat="1" applyFont="1" applyFill="1" applyBorder="1" applyAlignment="1">
      <alignment horizontal="center" vertical="center"/>
    </xf>
    <xf numFmtId="0" fontId="7" fillId="6" borderId="2" xfId="0" applyFont="1" applyFill="1" applyBorder="1" applyAlignment="1">
      <alignment horizontal="center" vertical="center" wrapText="1"/>
    </xf>
    <xf numFmtId="0" fontId="7" fillId="6" borderId="2" xfId="0" applyFont="1" applyFill="1" applyBorder="1" applyAlignment="1">
      <alignment horizontal="center" vertical="center"/>
    </xf>
    <xf numFmtId="176" fontId="10" fillId="4" borderId="3" xfId="0" applyNumberFormat="1" applyFont="1" applyFill="1" applyBorder="1" applyAlignment="1">
      <alignment horizontal="center" vertical="center"/>
    </xf>
    <xf numFmtId="0" fontId="2" fillId="5" borderId="4" xfId="123" applyFont="1" applyFill="1" applyBorder="1" applyAlignment="1">
      <alignment horizontal="center" vertical="center"/>
    </xf>
    <xf numFmtId="182" fontId="1" fillId="5" borderId="4" xfId="123" applyNumberFormat="1" applyFont="1" applyFill="1" applyBorder="1" applyAlignment="1">
      <alignment horizontal="center" vertical="center"/>
    </xf>
    <xf numFmtId="177" fontId="10" fillId="0" borderId="0" xfId="0" applyNumberFormat="1" applyFont="1">
      <alignment vertical="center"/>
    </xf>
    <xf numFmtId="177" fontId="7" fillId="0" borderId="2" xfId="122" applyNumberFormat="1" applyFont="1" applyBorder="1" applyAlignment="1">
      <alignment horizontal="center" vertical="center"/>
    </xf>
    <xf numFmtId="177" fontId="7" fillId="0" borderId="3" xfId="122" applyNumberFormat="1" applyFont="1" applyBorder="1" applyAlignment="1">
      <alignment horizontal="center" vertical="center"/>
    </xf>
    <xf numFmtId="179" fontId="7" fillId="0" borderId="3" xfId="122" applyNumberFormat="1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177" fontId="1" fillId="0" borderId="2" xfId="122" applyNumberFormat="1" applyFont="1" applyBorder="1" applyAlignment="1">
      <alignment horizontal="center" vertical="center"/>
    </xf>
    <xf numFmtId="176" fontId="1" fillId="0" borderId="2" xfId="122" applyNumberFormat="1" applyFont="1" applyBorder="1" applyAlignment="1">
      <alignment horizontal="center" vertical="center"/>
    </xf>
    <xf numFmtId="0" fontId="1" fillId="0" borderId="7" xfId="0" applyFont="1" applyBorder="1">
      <alignment vertical="center"/>
    </xf>
    <xf numFmtId="0" fontId="2" fillId="0" borderId="7" xfId="0" applyFont="1" applyBorder="1">
      <alignment vertical="center"/>
    </xf>
    <xf numFmtId="0" fontId="7" fillId="0" borderId="7" xfId="0" applyFont="1" applyBorder="1">
      <alignment vertical="center"/>
    </xf>
    <xf numFmtId="0" fontId="1" fillId="0" borderId="7" xfId="0" applyFont="1" applyFill="1" applyBorder="1">
      <alignment vertical="center"/>
    </xf>
    <xf numFmtId="0" fontId="10" fillId="2" borderId="7" xfId="0" applyFont="1" applyFill="1" applyBorder="1" applyAlignment="1">
      <alignment horizontal="center" vertical="center"/>
    </xf>
    <xf numFmtId="14" fontId="1" fillId="0" borderId="7" xfId="0" applyNumberFormat="1" applyFont="1" applyBorder="1" applyAlignment="1">
      <alignment horizontal="center" vertical="center"/>
    </xf>
    <xf numFmtId="176" fontId="1" fillId="0" borderId="3" xfId="122" applyNumberFormat="1" applyFont="1" applyFill="1" applyBorder="1" applyAlignment="1">
      <alignment horizontal="center" vertical="center"/>
    </xf>
    <xf numFmtId="176" fontId="2" fillId="4" borderId="3" xfId="122" applyNumberFormat="1" applyFont="1" applyFill="1" applyBorder="1" applyAlignment="1">
      <alignment horizontal="center" vertical="center"/>
    </xf>
    <xf numFmtId="177" fontId="2" fillId="2" borderId="3" xfId="122" applyNumberFormat="1" applyFont="1" applyFill="1" applyBorder="1" applyAlignment="1">
      <alignment horizontal="center" vertical="center"/>
    </xf>
    <xf numFmtId="176" fontId="2" fillId="2" borderId="3" xfId="122" applyNumberFormat="1" applyFont="1" applyFill="1" applyBorder="1" applyAlignment="1">
      <alignment horizontal="center" vertical="center"/>
    </xf>
    <xf numFmtId="0" fontId="2" fillId="2" borderId="3" xfId="123" applyFont="1" applyFill="1" applyBorder="1" applyAlignment="1">
      <alignment horizontal="center" vertical="center"/>
    </xf>
    <xf numFmtId="0" fontId="1" fillId="0" borderId="7" xfId="122" applyFont="1" applyBorder="1" applyAlignment="1">
      <alignment horizontal="center" vertical="center"/>
    </xf>
    <xf numFmtId="0" fontId="2" fillId="0" borderId="7" xfId="122" applyFont="1" applyBorder="1" applyAlignment="1">
      <alignment horizontal="center" vertical="center"/>
    </xf>
    <xf numFmtId="0" fontId="1" fillId="2" borderId="7" xfId="0" applyFont="1" applyFill="1" applyBorder="1" applyAlignment="1">
      <alignment horizontal="left" vertical="center" wrapText="1"/>
    </xf>
    <xf numFmtId="177" fontId="10" fillId="2" borderId="2" xfId="123" applyNumberFormat="1" applyFont="1" applyFill="1" applyBorder="1" applyAlignment="1">
      <alignment horizontal="center" vertical="center"/>
    </xf>
    <xf numFmtId="176" fontId="10" fillId="2" borderId="2" xfId="123" applyNumberFormat="1" applyFont="1" applyFill="1" applyBorder="1" applyAlignment="1">
      <alignment horizontal="center" vertical="center"/>
    </xf>
    <xf numFmtId="0" fontId="10" fillId="2" borderId="2" xfId="123" applyFont="1" applyFill="1" applyBorder="1" applyAlignment="1">
      <alignment horizontal="center" vertical="center"/>
    </xf>
    <xf numFmtId="176" fontId="10" fillId="4" borderId="2" xfId="122" applyNumberFormat="1" applyFont="1" applyFill="1" applyBorder="1" applyAlignment="1">
      <alignment horizontal="center" vertical="center"/>
    </xf>
    <xf numFmtId="179" fontId="7" fillId="2" borderId="3" xfId="122" applyNumberFormat="1" applyFont="1" applyFill="1" applyBorder="1" applyAlignment="1">
      <alignment horizontal="center" vertical="center"/>
    </xf>
    <xf numFmtId="177" fontId="10" fillId="2" borderId="3" xfId="0" applyNumberFormat="1" applyFont="1" applyFill="1" applyBorder="1" applyAlignment="1">
      <alignment horizontal="center" vertical="center"/>
    </xf>
    <xf numFmtId="176" fontId="10" fillId="2" borderId="3" xfId="0" applyNumberFormat="1" applyFont="1" applyFill="1" applyBorder="1" applyAlignment="1">
      <alignment horizontal="center" vertical="center"/>
    </xf>
    <xf numFmtId="0" fontId="1" fillId="2" borderId="4" xfId="123" applyFont="1" applyFill="1" applyBorder="1" applyAlignment="1">
      <alignment horizontal="center" vertical="center"/>
    </xf>
    <xf numFmtId="176" fontId="1" fillId="0" borderId="8" xfId="0" applyNumberFormat="1" applyFont="1" applyFill="1" applyBorder="1">
      <alignment vertical="center"/>
    </xf>
    <xf numFmtId="4" fontId="1" fillId="0" borderId="0" xfId="0" applyNumberFormat="1" applyFont="1" applyFill="1">
      <alignment vertical="center"/>
    </xf>
    <xf numFmtId="177" fontId="1" fillId="0" borderId="0" xfId="0" applyNumberFormat="1" applyFont="1" applyFill="1">
      <alignment vertical="center"/>
    </xf>
    <xf numFmtId="0" fontId="1" fillId="0" borderId="0" xfId="0" applyFont="1" applyFill="1" applyAlignment="1">
      <alignment vertical="center" wrapText="1"/>
    </xf>
    <xf numFmtId="0" fontId="3" fillId="0" borderId="0" xfId="123" applyFont="1" applyFill="1" applyAlignment="1">
      <alignment horizontal="center" vertical="center"/>
    </xf>
    <xf numFmtId="4" fontId="1" fillId="2" borderId="2" xfId="123" applyNumberFormat="1" applyFont="1" applyFill="1" applyBorder="1" applyAlignment="1">
      <alignment horizontal="center" vertical="center"/>
    </xf>
    <xf numFmtId="4" fontId="1" fillId="4" borderId="2" xfId="123" applyNumberFormat="1" applyFont="1" applyFill="1" applyBorder="1" applyAlignment="1">
      <alignment horizontal="center" vertical="center"/>
    </xf>
    <xf numFmtId="177" fontId="1" fillId="4" borderId="2" xfId="0" applyNumberFormat="1" applyFont="1" applyFill="1" applyBorder="1" applyAlignment="1">
      <alignment horizontal="center" vertical="center"/>
    </xf>
    <xf numFmtId="4" fontId="1" fillId="0" borderId="2" xfId="123" applyNumberFormat="1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/>
    </xf>
    <xf numFmtId="0" fontId="1" fillId="6" borderId="2" xfId="123" applyFont="1" applyFill="1" applyBorder="1" applyAlignment="1">
      <alignment horizontal="center" vertical="center"/>
    </xf>
    <xf numFmtId="4" fontId="1" fillId="6" borderId="2" xfId="123" applyNumberFormat="1" applyFont="1" applyFill="1" applyBorder="1" applyAlignment="1">
      <alignment horizontal="center" vertical="center"/>
    </xf>
    <xf numFmtId="177" fontId="1" fillId="6" borderId="2" xfId="0" applyNumberFormat="1" applyFont="1" applyFill="1" applyBorder="1" applyAlignment="1">
      <alignment horizontal="center" vertical="center"/>
    </xf>
    <xf numFmtId="4" fontId="2" fillId="4" borderId="2" xfId="123" applyNumberFormat="1" applyFont="1" applyFill="1" applyBorder="1" applyAlignment="1">
      <alignment horizontal="center" vertical="center"/>
    </xf>
    <xf numFmtId="4" fontId="1" fillId="2" borderId="2" xfId="122" applyNumberFormat="1" applyFont="1" applyFill="1" applyBorder="1" applyAlignment="1">
      <alignment horizontal="center" vertical="center"/>
    </xf>
    <xf numFmtId="0" fontId="1" fillId="6" borderId="3" xfId="122" applyFont="1" applyFill="1" applyBorder="1" applyAlignment="1">
      <alignment horizontal="center" vertical="center"/>
    </xf>
    <xf numFmtId="176" fontId="1" fillId="6" borderId="3" xfId="122" applyNumberFormat="1" applyFont="1" applyFill="1" applyBorder="1" applyAlignment="1">
      <alignment horizontal="center" vertical="center"/>
    </xf>
    <xf numFmtId="4" fontId="1" fillId="6" borderId="3" xfId="122" applyNumberFormat="1" applyFont="1" applyFill="1" applyBorder="1" applyAlignment="1">
      <alignment horizontal="center" vertical="center"/>
    </xf>
    <xf numFmtId="176" fontId="1" fillId="6" borderId="2" xfId="122" applyNumberFormat="1" applyFont="1" applyFill="1" applyBorder="1" applyAlignment="1">
      <alignment horizontal="center" vertical="center"/>
    </xf>
    <xf numFmtId="4" fontId="2" fillId="4" borderId="3" xfId="122" applyNumberFormat="1" applyFont="1" applyFill="1" applyBorder="1" applyAlignment="1">
      <alignment horizontal="center" vertical="center"/>
    </xf>
    <xf numFmtId="176" fontId="2" fillId="5" borderId="4" xfId="123" applyNumberFormat="1" applyFont="1" applyFill="1" applyBorder="1" applyAlignment="1">
      <alignment horizontal="center" vertical="center"/>
    </xf>
    <xf numFmtId="4" fontId="2" fillId="5" borderId="4" xfId="123" applyNumberFormat="1" applyFont="1" applyFill="1" applyBorder="1" applyAlignment="1">
      <alignment horizontal="center" vertical="center"/>
    </xf>
    <xf numFmtId="0" fontId="1" fillId="0" borderId="0" xfId="0" applyFont="1" applyBorder="1" applyAlignment="1">
      <alignment horizontal="left" vertical="center" wrapText="1"/>
    </xf>
    <xf numFmtId="4" fontId="1" fillId="0" borderId="0" xfId="0" applyNumberFormat="1" applyFont="1">
      <alignment vertical="center"/>
    </xf>
    <xf numFmtId="179" fontId="1" fillId="2" borderId="2" xfId="122" applyNumberFormat="1" applyFont="1" applyFill="1" applyBorder="1" applyAlignment="1">
      <alignment horizontal="center" vertical="center" wrapText="1"/>
    </xf>
    <xf numFmtId="179" fontId="2" fillId="2" borderId="2" xfId="122" applyNumberFormat="1" applyFont="1" applyFill="1" applyBorder="1" applyAlignment="1">
      <alignment horizontal="center" vertical="center" wrapText="1"/>
    </xf>
    <xf numFmtId="0" fontId="1" fillId="2" borderId="2" xfId="123" applyFont="1" applyFill="1" applyBorder="1" applyAlignment="1">
      <alignment horizontal="center" vertical="center" wrapText="1"/>
    </xf>
    <xf numFmtId="0" fontId="1" fillId="0" borderId="7" xfId="123" applyFont="1" applyFill="1" applyBorder="1" applyAlignment="1">
      <alignment horizontal="center" vertical="center"/>
    </xf>
    <xf numFmtId="0" fontId="1" fillId="0" borderId="7" xfId="122" applyFont="1" applyFill="1" applyBorder="1">
      <alignment vertical="center"/>
    </xf>
    <xf numFmtId="0" fontId="2" fillId="0" borderId="2" xfId="123" applyFont="1" applyFill="1" applyBorder="1" applyAlignment="1">
      <alignment horizontal="center" vertical="center"/>
    </xf>
    <xf numFmtId="0" fontId="2" fillId="0" borderId="9" xfId="122" applyFont="1" applyFill="1" applyBorder="1">
      <alignment vertical="center"/>
    </xf>
    <xf numFmtId="0" fontId="1" fillId="2" borderId="9" xfId="0" applyFont="1" applyFill="1" applyBorder="1" applyAlignment="1">
      <alignment horizontal="center" vertical="center"/>
    </xf>
    <xf numFmtId="179" fontId="2" fillId="2" borderId="2" xfId="123" applyNumberFormat="1" applyFont="1" applyFill="1" applyBorder="1" applyAlignment="1">
      <alignment horizontal="center" vertical="center" wrapText="1"/>
    </xf>
    <xf numFmtId="0" fontId="1" fillId="2" borderId="7" xfId="122" applyFont="1" applyFill="1" applyBorder="1">
      <alignment vertical="center"/>
    </xf>
    <xf numFmtId="176" fontId="1" fillId="2" borderId="2" xfId="122" applyNumberFormat="1" applyFont="1" applyFill="1" applyBorder="1" applyAlignment="1">
      <alignment horizontal="center" vertical="center" wrapText="1"/>
    </xf>
    <xf numFmtId="176" fontId="1" fillId="2" borderId="3" xfId="122" applyNumberFormat="1" applyFont="1" applyFill="1" applyBorder="1" applyAlignment="1">
      <alignment horizontal="center" vertical="center" wrapText="1"/>
    </xf>
    <xf numFmtId="176" fontId="2" fillId="2" borderId="3" xfId="122" applyNumberFormat="1" applyFont="1" applyFill="1" applyBorder="1" applyAlignment="1">
      <alignment horizontal="center" vertical="center" wrapText="1"/>
    </xf>
    <xf numFmtId="177" fontId="2" fillId="2" borderId="4" xfId="123" applyNumberFormat="1" applyFont="1" applyFill="1" applyBorder="1" applyAlignment="1">
      <alignment horizontal="center" vertical="center"/>
    </xf>
    <xf numFmtId="177" fontId="2" fillId="2" borderId="4" xfId="123" applyNumberFormat="1" applyFont="1" applyFill="1" applyBorder="1" applyAlignment="1">
      <alignment horizontal="center" vertical="center" wrapText="1"/>
    </xf>
    <xf numFmtId="0" fontId="1" fillId="2" borderId="4" xfId="122" applyFont="1" applyFill="1" applyBorder="1">
      <alignment vertical="center"/>
    </xf>
    <xf numFmtId="0" fontId="1" fillId="0" borderId="8" xfId="122" applyFont="1" applyFill="1" applyBorder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177" fontId="1" fillId="0" borderId="2" xfId="0" applyNumberFormat="1" applyFont="1" applyBorder="1" applyAlignment="1">
      <alignment horizontal="center" vertical="center"/>
    </xf>
    <xf numFmtId="0" fontId="1" fillId="2" borderId="2" xfId="0" applyFont="1" applyFill="1" applyBorder="1" applyAlignment="1">
      <alignment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23" fillId="2" borderId="2" xfId="0" applyFont="1" applyFill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horizontal="left" vertical="center" wrapText="1"/>
    </xf>
    <xf numFmtId="179" fontId="1" fillId="2" borderId="2" xfId="122" applyNumberFormat="1" applyFont="1" applyFill="1" applyBorder="1" applyAlignment="1">
      <alignment horizontal="center" vertical="center"/>
    </xf>
    <xf numFmtId="176" fontId="1" fillId="4" borderId="2" xfId="0" applyNumberFormat="1" applyFont="1" applyFill="1" applyBorder="1" applyAlignment="1">
      <alignment horizontal="center" vertical="center"/>
    </xf>
    <xf numFmtId="179" fontId="2" fillId="2" borderId="2" xfId="122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10" fontId="1" fillId="0" borderId="7" xfId="0" applyNumberFormat="1" applyFont="1" applyFill="1" applyBorder="1" applyAlignment="1">
      <alignment vertical="center"/>
    </xf>
    <xf numFmtId="179" fontId="2" fillId="2" borderId="3" xfId="122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79" fontId="1" fillId="2" borderId="3" xfId="122" applyNumberFormat="1" applyFont="1" applyFill="1" applyBorder="1" applyAlignment="1">
      <alignment horizontal="center" vertical="center"/>
    </xf>
    <xf numFmtId="10" fontId="1" fillId="2" borderId="2" xfId="122" applyNumberFormat="1" applyFont="1" applyFill="1" applyBorder="1" applyAlignment="1">
      <alignment horizontal="center" vertical="center" wrapText="1"/>
    </xf>
    <xf numFmtId="10" fontId="1" fillId="2" borderId="3" xfId="122" applyNumberFormat="1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177" fontId="1" fillId="0" borderId="3" xfId="122" applyNumberFormat="1" applyFont="1" applyFill="1" applyBorder="1" applyAlignment="1">
      <alignment horizontal="center" vertical="center"/>
    </xf>
    <xf numFmtId="0" fontId="2" fillId="0" borderId="0" xfId="0" applyFont="1" applyFill="1" applyBorder="1">
      <alignment vertical="center"/>
    </xf>
    <xf numFmtId="179" fontId="1" fillId="0" borderId="0" xfId="122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177" fontId="2" fillId="5" borderId="4" xfId="0" applyNumberFormat="1" applyFont="1" applyFill="1" applyBorder="1">
      <alignment vertical="center"/>
    </xf>
    <xf numFmtId="177" fontId="2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79" fontId="1" fillId="0" borderId="0" xfId="0" applyNumberFormat="1" applyFont="1" applyAlignment="1">
      <alignment horizontal="left" vertical="center"/>
    </xf>
    <xf numFmtId="179" fontId="2" fillId="2" borderId="2" xfId="0" applyNumberFormat="1" applyFont="1" applyFill="1" applyBorder="1" applyAlignment="1">
      <alignment horizontal="center" vertical="center"/>
    </xf>
    <xf numFmtId="177" fontId="2" fillId="2" borderId="17" xfId="0" applyNumberFormat="1" applyFont="1" applyFill="1" applyBorder="1">
      <alignment vertical="center"/>
    </xf>
    <xf numFmtId="179" fontId="2" fillId="2" borderId="17" xfId="0" applyNumberFormat="1" applyFont="1" applyFill="1" applyBorder="1">
      <alignment vertical="center"/>
    </xf>
    <xf numFmtId="0" fontId="2" fillId="0" borderId="17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0" fillId="0" borderId="0" xfId="0" applyFill="1">
      <alignment vertical="center"/>
    </xf>
    <xf numFmtId="0" fontId="1" fillId="2" borderId="0" xfId="0" applyFont="1" applyFill="1" applyAlignment="1">
      <alignment horizontal="left" vertical="top" wrapText="1"/>
    </xf>
    <xf numFmtId="0" fontId="1" fillId="2" borderId="0" xfId="0" applyFont="1" applyFill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1" fillId="2" borderId="2" xfId="122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/>
    </xf>
    <xf numFmtId="0" fontId="1" fillId="3" borderId="2" xfId="122" applyFont="1" applyFill="1" applyBorder="1" applyAlignment="1">
      <alignment horizontal="center" vertical="center"/>
    </xf>
    <xf numFmtId="0" fontId="1" fillId="3" borderId="2" xfId="123" applyFont="1" applyFill="1" applyBorder="1" applyAlignment="1">
      <alignment horizontal="center" vertical="center"/>
    </xf>
    <xf numFmtId="176" fontId="1" fillId="3" borderId="2" xfId="122" applyNumberFormat="1" applyFont="1" applyFill="1" applyBorder="1" applyAlignment="1">
      <alignment horizontal="center" vertical="center"/>
    </xf>
    <xf numFmtId="180" fontId="1" fillId="3" borderId="2" xfId="0" applyNumberFormat="1" applyFont="1" applyFill="1" applyBorder="1" applyAlignment="1">
      <alignment horizontal="center" vertical="center"/>
    </xf>
    <xf numFmtId="179" fontId="1" fillId="2" borderId="2" xfId="0" applyNumberFormat="1" applyFont="1" applyFill="1" applyBorder="1" applyAlignment="1">
      <alignment horizontal="left" vertical="top" wrapText="1"/>
    </xf>
    <xf numFmtId="0" fontId="1" fillId="2" borderId="9" xfId="0" applyFont="1" applyFill="1" applyBorder="1" applyAlignment="1">
      <alignment vertical="center" wrapText="1"/>
    </xf>
    <xf numFmtId="0" fontId="1" fillId="2" borderId="15" xfId="0" applyFont="1" applyFill="1" applyBorder="1" applyAlignment="1">
      <alignment vertical="center" wrapText="1"/>
    </xf>
    <xf numFmtId="0" fontId="1" fillId="2" borderId="18" xfId="0" applyFont="1" applyFill="1" applyBorder="1" applyAlignment="1">
      <alignment vertical="center" wrapText="1"/>
    </xf>
    <xf numFmtId="179" fontId="2" fillId="2" borderId="2" xfId="0" applyNumberFormat="1" applyFont="1" applyFill="1" applyBorder="1" applyAlignment="1">
      <alignment horizontal="left" vertical="top" wrapText="1"/>
    </xf>
    <xf numFmtId="0" fontId="2" fillId="2" borderId="7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2" xfId="122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2" fillId="2" borderId="7" xfId="0" applyFont="1" applyFill="1" applyBorder="1" applyAlignment="1">
      <alignment vertical="center" wrapText="1"/>
    </xf>
    <xf numFmtId="177" fontId="1" fillId="3" borderId="2" xfId="0" applyNumberFormat="1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left" vertical="top" wrapText="1"/>
    </xf>
    <xf numFmtId="0" fontId="1" fillId="3" borderId="7" xfId="0" applyFont="1" applyFill="1" applyBorder="1" applyAlignment="1">
      <alignment horizontal="center" vertical="center" wrapText="1"/>
    </xf>
    <xf numFmtId="49" fontId="1" fillId="2" borderId="7" xfId="0" applyNumberFormat="1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left" vertical="top" wrapText="1"/>
    </xf>
    <xf numFmtId="0" fontId="18" fillId="2" borderId="7" xfId="0" applyFont="1" applyFill="1" applyBorder="1" applyAlignment="1">
      <alignment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3" fillId="2" borderId="2" xfId="0" applyFont="1" applyFill="1" applyBorder="1" applyAlignment="1">
      <alignment vertical="center" wrapText="1"/>
    </xf>
    <xf numFmtId="0" fontId="1" fillId="2" borderId="0" xfId="122" applyFont="1" applyFill="1" applyBorder="1" applyAlignment="1">
      <alignment horizontal="center" vertical="center"/>
    </xf>
    <xf numFmtId="0" fontId="2" fillId="2" borderId="0" xfId="122" applyFont="1" applyFill="1" applyBorder="1" applyAlignment="1">
      <alignment horizontal="center" vertical="center"/>
    </xf>
    <xf numFmtId="49" fontId="1" fillId="2" borderId="0" xfId="114" applyNumberFormat="1" applyFont="1" applyFill="1" applyBorder="1" applyAlignment="1">
      <alignment horizontal="center" vertical="center"/>
    </xf>
    <xf numFmtId="49" fontId="2" fillId="2" borderId="0" xfId="122" applyNumberFormat="1" applyFont="1" applyFill="1" applyBorder="1" applyAlignment="1">
      <alignment horizontal="center" vertical="center"/>
    </xf>
    <xf numFmtId="49" fontId="2" fillId="2" borderId="0" xfId="114" applyNumberFormat="1" applyFont="1" applyFill="1" applyBorder="1" applyAlignment="1">
      <alignment horizontal="center" vertical="center"/>
    </xf>
    <xf numFmtId="0" fontId="1" fillId="2" borderId="0" xfId="116" applyFont="1" applyFill="1" applyBorder="1" applyAlignment="1">
      <alignment horizontal="center" vertical="center"/>
    </xf>
    <xf numFmtId="49" fontId="2" fillId="2" borderId="0" xfId="114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/>
    </xf>
    <xf numFmtId="0" fontId="7" fillId="6" borderId="2" xfId="122" applyFont="1" applyFill="1" applyBorder="1" applyAlignment="1">
      <alignment horizontal="center" vertical="center"/>
    </xf>
    <xf numFmtId="177" fontId="1" fillId="2" borderId="2" xfId="122" applyNumberFormat="1" applyFont="1" applyFill="1" applyBorder="1" applyAlignment="1">
      <alignment horizontal="left" vertical="top" wrapText="1"/>
    </xf>
    <xf numFmtId="0" fontId="7" fillId="6" borderId="3" xfId="122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 wrapText="1"/>
    </xf>
    <xf numFmtId="0" fontId="7" fillId="6" borderId="9" xfId="0" applyFont="1" applyFill="1" applyBorder="1">
      <alignment vertical="center"/>
    </xf>
    <xf numFmtId="179" fontId="1" fillId="2" borderId="2" xfId="122" applyNumberFormat="1" applyFont="1" applyFill="1" applyBorder="1" applyAlignment="1">
      <alignment horizontal="left" vertical="top" wrapText="1"/>
    </xf>
    <xf numFmtId="177" fontId="1" fillId="2" borderId="0" xfId="122" applyNumberFormat="1" applyFont="1" applyFill="1" applyBorder="1" applyAlignment="1">
      <alignment horizontal="center" vertical="center"/>
    </xf>
    <xf numFmtId="0" fontId="1" fillId="2" borderId="22" xfId="0" applyFont="1" applyFill="1" applyBorder="1" applyAlignment="1">
      <alignment horizontal="left" vertical="top" wrapText="1"/>
    </xf>
    <xf numFmtId="0" fontId="2" fillId="2" borderId="0" xfId="116" applyFont="1" applyFill="1" applyBorder="1" applyAlignment="1">
      <alignment horizontal="center" vertical="center"/>
    </xf>
    <xf numFmtId="0" fontId="1" fillId="2" borderId="0" xfId="0" applyFont="1" applyFill="1" applyBorder="1" applyAlignment="1">
      <alignment vertical="center"/>
    </xf>
    <xf numFmtId="0" fontId="1" fillId="2" borderId="23" xfId="0" applyFont="1" applyFill="1" applyBorder="1" applyAlignment="1">
      <alignment vertical="center"/>
    </xf>
    <xf numFmtId="177" fontId="8" fillId="2" borderId="0" xfId="0" applyNumberFormat="1" applyFont="1" applyFill="1">
      <alignment vertical="center"/>
    </xf>
    <xf numFmtId="0" fontId="1" fillId="6" borderId="24" xfId="0" applyFont="1" applyFill="1" applyBorder="1" applyAlignment="1">
      <alignment horizontal="center" vertical="center"/>
    </xf>
    <xf numFmtId="0" fontId="1" fillId="6" borderId="13" xfId="0" applyFont="1" applyFill="1" applyBorder="1" applyAlignment="1">
      <alignment horizontal="center" vertical="center"/>
    </xf>
    <xf numFmtId="0" fontId="2" fillId="4" borderId="0" xfId="0" applyFont="1" applyFill="1" applyBorder="1" applyAlignment="1">
      <alignment horizontal="center" vertical="center"/>
    </xf>
    <xf numFmtId="0" fontId="1" fillId="2" borderId="25" xfId="0" applyFont="1" applyFill="1" applyBorder="1" applyAlignment="1">
      <alignment horizontal="center" vertical="center"/>
    </xf>
    <xf numFmtId="0" fontId="2" fillId="4" borderId="26" xfId="0" applyFont="1" applyFill="1" applyBorder="1" applyAlignment="1">
      <alignment horizontal="center" vertical="center"/>
    </xf>
    <xf numFmtId="0" fontId="2" fillId="4" borderId="20" xfId="0" applyFont="1" applyFill="1" applyBorder="1">
      <alignment vertical="center"/>
    </xf>
    <xf numFmtId="0" fontId="2" fillId="7" borderId="4" xfId="0" applyFont="1" applyFill="1" applyBorder="1" applyAlignment="1">
      <alignment horizontal="center" vertical="center"/>
    </xf>
    <xf numFmtId="177" fontId="2" fillId="7" borderId="4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7" xfId="0" applyFont="1" applyFill="1" applyBorder="1" applyAlignment="1">
      <alignment horizontal="center" vertical="center" wrapText="1"/>
    </xf>
    <xf numFmtId="179" fontId="2" fillId="2" borderId="3" xfId="0" applyNumberFormat="1" applyFont="1" applyFill="1" applyBorder="1" applyAlignment="1">
      <alignment horizontal="left" vertical="top" wrapText="1"/>
    </xf>
    <xf numFmtId="177" fontId="1" fillId="2" borderId="2" xfId="0" applyNumberFormat="1" applyFont="1" applyFill="1" applyBorder="1">
      <alignment vertical="center"/>
    </xf>
    <xf numFmtId="177" fontId="1" fillId="2" borderId="3" xfId="0" applyNumberFormat="1" applyFont="1" applyFill="1" applyBorder="1">
      <alignment vertical="center"/>
    </xf>
    <xf numFmtId="0" fontId="1" fillId="2" borderId="3" xfId="0" applyFont="1" applyFill="1" applyBorder="1" applyAlignment="1">
      <alignment horizontal="left" vertical="top" wrapText="1"/>
    </xf>
    <xf numFmtId="179" fontId="2" fillId="2" borderId="4" xfId="0" applyNumberFormat="1" applyFont="1" applyFill="1" applyBorder="1" applyAlignment="1">
      <alignment horizontal="left" vertical="top" wrapText="1"/>
    </xf>
    <xf numFmtId="0" fontId="2" fillId="2" borderId="8" xfId="0" applyFont="1" applyFill="1" applyBorder="1" applyAlignment="1">
      <alignment horizontal="center" vertical="center" wrapText="1"/>
    </xf>
    <xf numFmtId="179" fontId="1" fillId="2" borderId="0" xfId="0" applyNumberFormat="1" applyFont="1" applyFill="1">
      <alignment vertical="center"/>
    </xf>
    <xf numFmtId="0" fontId="1" fillId="0" borderId="0" xfId="0" applyFont="1" applyFill="1" applyBorder="1">
      <alignment vertical="center"/>
    </xf>
  </cellXfs>
  <cellStyles count="124">
    <cellStyle name="常规" xfId="0" builtinId="0"/>
    <cellStyle name="货币[0]" xfId="1" builtinId="7"/>
    <cellStyle name="货币" xfId="2" builtinId="4"/>
    <cellStyle name="S1 4" xfId="3"/>
    <cellStyle name="20% - 强调文字颜色 3" xfId="4" builtinId="38"/>
    <cellStyle name="输入" xfId="5" builtinId="20"/>
    <cellStyle name="千位分隔[0]" xfId="6" builtinId="6"/>
    <cellStyle name="S12 4" xfId="7"/>
    <cellStyle name="40% - 强调文字颜色 3" xfId="8" builtinId="39"/>
    <cellStyle name="差" xfId="9" builtinId="27"/>
    <cellStyle name="千位分隔" xfId="10" builtinId="3"/>
    <cellStyle name="60% - 强调文字颜色 3" xfId="11" builtinId="40"/>
    <cellStyle name="超链接" xfId="12" builtinId="8"/>
    <cellStyle name="百分比" xfId="13" builtinId="5"/>
    <cellStyle name="S6 3" xfId="14"/>
    <cellStyle name="已访问的超链接" xfId="15" builtinId="9"/>
    <cellStyle name="注释" xfId="16" builtinId="10"/>
    <cellStyle name="常规 6" xfId="17"/>
    <cellStyle name="60% - 强调文字颜色 2" xfId="18" builtinId="36"/>
    <cellStyle name="标题 4" xfId="19" builtinId="19"/>
    <cellStyle name="警告文本" xfId="20" builtinId="11"/>
    <cellStyle name="标题" xfId="21" builtinId="15"/>
    <cellStyle name="常规 5 2" xfId="22"/>
    <cellStyle name="S10 3" xfId="23"/>
    <cellStyle name="解释性文本" xfId="24" builtinId="53"/>
    <cellStyle name="标题 1" xfId="25" builtinId="16"/>
    <cellStyle name="标题 2" xfId="26" builtinId="17"/>
    <cellStyle name="60% - 强调文字颜色 1" xfId="27" builtinId="32"/>
    <cellStyle name="标题 3" xfId="28" builtinId="18"/>
    <cellStyle name="60% - 强调文字颜色 4" xfId="29" builtinId="44"/>
    <cellStyle name="输出" xfId="30" builtinId="21"/>
    <cellStyle name="计算" xfId="31" builtinId="22"/>
    <cellStyle name="S0 2" xfId="32"/>
    <cellStyle name="检查单元格" xfId="33" builtinId="23"/>
    <cellStyle name="20% - 强调文字颜色 6" xfId="34" builtinId="50"/>
    <cellStyle name="强调文字颜色 2" xfId="35" builtinId="33"/>
    <cellStyle name="链接单元格" xfId="36" builtinId="24"/>
    <cellStyle name="汇总" xfId="37" builtinId="25"/>
    <cellStyle name="好" xfId="38" builtinId="26"/>
    <cellStyle name="适中" xfId="39" builtinId="28"/>
    <cellStyle name="20% - 强调文字颜色 5" xfId="40" builtinId="46"/>
    <cellStyle name="强调文字颜色 1" xfId="41" builtinId="29"/>
    <cellStyle name="S1 2" xfId="42"/>
    <cellStyle name="20% - 强调文字颜色 1" xfId="43" builtinId="30"/>
    <cellStyle name="40% - 强调文字颜色 1" xfId="44" builtinId="31"/>
    <cellStyle name="S1 3" xfId="45"/>
    <cellStyle name="20% - 强调文字颜色 2" xfId="46" builtinId="34"/>
    <cellStyle name="40% - 强调文字颜色 2" xfId="47" builtinId="35"/>
    <cellStyle name="强调文字颜色 3" xfId="48" builtinId="37"/>
    <cellStyle name="强调文字颜色 4" xfId="49" builtinId="41"/>
    <cellStyle name="20% - 强调文字颜色 4" xfId="50" builtinId="42"/>
    <cellStyle name="S0" xfId="51"/>
    <cellStyle name="40% - 强调文字颜色 4" xfId="52" builtinId="43"/>
    <cellStyle name="强调文字颜色 5" xfId="53" builtinId="45"/>
    <cellStyle name="S1" xfId="54"/>
    <cellStyle name="40% - 强调文字颜色 5" xfId="55" builtinId="47"/>
    <cellStyle name="60% - 强调文字颜色 5" xfId="56" builtinId="48"/>
    <cellStyle name="S11 2" xfId="57"/>
    <cellStyle name="强调文字颜色 6" xfId="58" builtinId="49"/>
    <cellStyle name="40% - 强调文字颜色 6" xfId="59" builtinId="51"/>
    <cellStyle name="60% - 强调文字颜色 6" xfId="60" builtinId="52"/>
    <cellStyle name="S0 3" xfId="61"/>
    <cellStyle name="S0 4" xfId="62"/>
    <cellStyle name="S10" xfId="63"/>
    <cellStyle name="S10 2" xfId="64"/>
    <cellStyle name="S10 4" xfId="65"/>
    <cellStyle name="S11" xfId="66"/>
    <cellStyle name="S11 3" xfId="67"/>
    <cellStyle name="S11 4" xfId="68"/>
    <cellStyle name="S12" xfId="69"/>
    <cellStyle name="S12 2" xfId="70"/>
    <cellStyle name="S14" xfId="71"/>
    <cellStyle name="S12 3" xfId="72"/>
    <cellStyle name="S13" xfId="73"/>
    <cellStyle name="S13 2" xfId="74"/>
    <cellStyle name="S14 2" xfId="75"/>
    <cellStyle name="S2" xfId="76"/>
    <cellStyle name="S8 2" xfId="77"/>
    <cellStyle name="S2 2" xfId="78"/>
    <cellStyle name="S2 3" xfId="79"/>
    <cellStyle name="S2 4" xfId="80"/>
    <cellStyle name="S3" xfId="81"/>
    <cellStyle name="S8 3" xfId="82"/>
    <cellStyle name="S3 2" xfId="83"/>
    <cellStyle name="S3 3" xfId="84"/>
    <cellStyle name="S3 4" xfId="85"/>
    <cellStyle name="S4" xfId="86"/>
    <cellStyle name="S8 4" xfId="87"/>
    <cellStyle name="S4 2" xfId="88"/>
    <cellStyle name="S4 3" xfId="89"/>
    <cellStyle name="S4 4" xfId="90"/>
    <cellStyle name="S5" xfId="91"/>
    <cellStyle name="S8 5" xfId="92"/>
    <cellStyle name="S5 2" xfId="93"/>
    <cellStyle name="S5 3" xfId="94"/>
    <cellStyle name="S5 4" xfId="95"/>
    <cellStyle name="S6" xfId="96"/>
    <cellStyle name="S6 2" xfId="97"/>
    <cellStyle name="S6 4" xfId="98"/>
    <cellStyle name="S7" xfId="99"/>
    <cellStyle name="S7 2" xfId="100"/>
    <cellStyle name="S7 2 2" xfId="101"/>
    <cellStyle name="S7 3" xfId="102"/>
    <cellStyle name="S7 4" xfId="103"/>
    <cellStyle name="S7 5" xfId="104"/>
    <cellStyle name="S8" xfId="105"/>
    <cellStyle name="S9" xfId="106"/>
    <cellStyle name="S9 2" xfId="107"/>
    <cellStyle name="S9 3" xfId="108"/>
    <cellStyle name="S9 4" xfId="109"/>
    <cellStyle name="百分比 2" xfId="110"/>
    <cellStyle name="常规 2" xfId="111"/>
    <cellStyle name="常规 3" xfId="112"/>
    <cellStyle name="常规 3 2" xfId="113"/>
    <cellStyle name="常规 4" xfId="114"/>
    <cellStyle name="常规 4 2" xfId="115"/>
    <cellStyle name="常规 5" xfId="116"/>
    <cellStyle name="常规 5 3" xfId="117"/>
    <cellStyle name="常规 5 3 2" xfId="118"/>
    <cellStyle name="常规 7" xfId="119"/>
    <cellStyle name="常规 8" xfId="120"/>
    <cellStyle name="常规 9" xfId="121"/>
    <cellStyle name="常规_Sheet1" xfId="122"/>
    <cellStyle name="常规_Sheet1_1" xfId="123"/>
  </cellStyles>
  <tableStyles count="0" defaultTableStyle="TableStyleMedium9" defaultPivotStyle="PivotStyleLight16"/>
  <colors>
    <mruColors>
      <color rgb="0033CCFF"/>
      <color rgb="0066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170"/>
  <sheetViews>
    <sheetView topLeftCell="B1" workbookViewId="0">
      <pane ySplit="2" topLeftCell="A153" activePane="bottomLeft" state="frozen"/>
      <selection/>
      <selection pane="bottomLeft" activeCell="N152" sqref="N152"/>
    </sheetView>
  </sheetViews>
  <sheetFormatPr defaultColWidth="9" defaultRowHeight="16.5"/>
  <cols>
    <col min="1" max="1" width="17.625" style="1" customWidth="1"/>
    <col min="2" max="2" width="5.625" style="1" customWidth="1"/>
    <col min="3" max="3" width="6.375" style="1" customWidth="1"/>
    <col min="4" max="4" width="9.25" style="1" customWidth="1"/>
    <col min="5" max="5" width="6.25" style="1" customWidth="1"/>
    <col min="6" max="6" width="13" style="3" customWidth="1"/>
    <col min="7" max="7" width="5.5" style="1" customWidth="1"/>
    <col min="8" max="8" width="11.375" style="3" customWidth="1"/>
    <col min="9" max="9" width="7.625" style="1" customWidth="1"/>
    <col min="10" max="10" width="5.375" style="1" customWidth="1"/>
    <col min="11" max="11" width="12.625" style="3" customWidth="1"/>
    <col min="12" max="13" width="13.125" style="3" customWidth="1"/>
    <col min="14" max="14" width="11.375" style="499" customWidth="1"/>
    <col min="15" max="15" width="17.125" style="1" customWidth="1"/>
    <col min="16" max="16" width="19.875" style="500" customWidth="1"/>
    <col min="17" max="17" width="14.125" style="1" customWidth="1"/>
    <col min="18" max="16384" width="9" style="1"/>
  </cols>
  <sheetData>
    <row r="1" ht="26.45" customHeight="1" spans="1:16">
      <c r="A1" s="501" t="s">
        <v>0</v>
      </c>
      <c r="B1" s="501"/>
      <c r="C1" s="501"/>
      <c r="D1" s="501"/>
      <c r="E1" s="501"/>
      <c r="F1" s="501"/>
      <c r="G1" s="501"/>
      <c r="H1" s="501"/>
      <c r="I1" s="501"/>
      <c r="J1" s="501"/>
      <c r="K1" s="501"/>
      <c r="L1" s="501"/>
      <c r="M1" s="501"/>
      <c r="N1" s="501"/>
      <c r="O1" s="501"/>
      <c r="P1" s="501"/>
    </row>
    <row r="2" ht="80.25" customHeight="1" spans="1:16">
      <c r="A2" s="6" t="s">
        <v>1</v>
      </c>
      <c r="B2" s="6" t="s">
        <v>2</v>
      </c>
      <c r="C2" s="6" t="s">
        <v>3</v>
      </c>
      <c r="D2" s="7" t="s">
        <v>4</v>
      </c>
      <c r="E2" s="8" t="s">
        <v>5</v>
      </c>
      <c r="F2" s="9" t="s">
        <v>6</v>
      </c>
      <c r="G2" s="8" t="s">
        <v>7</v>
      </c>
      <c r="H2" s="9" t="s">
        <v>8</v>
      </c>
      <c r="I2" s="8" t="s">
        <v>9</v>
      </c>
      <c r="J2" s="8" t="s">
        <v>10</v>
      </c>
      <c r="K2" s="9" t="s">
        <v>11</v>
      </c>
      <c r="L2" s="9" t="s">
        <v>12</v>
      </c>
      <c r="M2" s="31" t="s">
        <v>13</v>
      </c>
      <c r="N2" s="32" t="s">
        <v>14</v>
      </c>
      <c r="O2" s="33" t="s">
        <v>15</v>
      </c>
      <c r="P2" s="34" t="s">
        <v>16</v>
      </c>
    </row>
    <row r="3" ht="18" customHeight="1" spans="1:16">
      <c r="A3" s="10" t="s">
        <v>17</v>
      </c>
      <c r="B3" s="10">
        <v>1</v>
      </c>
      <c r="C3" s="10">
        <v>22</v>
      </c>
      <c r="D3" s="10" t="s">
        <v>18</v>
      </c>
      <c r="E3" s="10">
        <v>0</v>
      </c>
      <c r="F3" s="11">
        <v>0</v>
      </c>
      <c r="G3" s="10">
        <v>0</v>
      </c>
      <c r="H3" s="11">
        <v>0</v>
      </c>
      <c r="I3" s="277">
        <v>0</v>
      </c>
      <c r="J3" s="24">
        <v>0</v>
      </c>
      <c r="K3" s="11">
        <v>0</v>
      </c>
      <c r="L3" s="11">
        <f>I3+J3+K3</f>
        <v>0</v>
      </c>
      <c r="M3" s="10"/>
      <c r="N3" s="508"/>
      <c r="O3" s="249" t="s">
        <v>19</v>
      </c>
      <c r="P3" s="509" t="s">
        <v>20</v>
      </c>
    </row>
    <row r="4" ht="18" customHeight="1" spans="1:16">
      <c r="A4" s="10" t="s">
        <v>21</v>
      </c>
      <c r="B4" s="10">
        <v>1</v>
      </c>
      <c r="C4" s="10">
        <v>22</v>
      </c>
      <c r="D4" s="10" t="s">
        <v>18</v>
      </c>
      <c r="E4" s="10">
        <v>0</v>
      </c>
      <c r="F4" s="11">
        <v>0</v>
      </c>
      <c r="G4" s="10">
        <v>0</v>
      </c>
      <c r="H4" s="11">
        <v>0</v>
      </c>
      <c r="I4" s="277">
        <v>0</v>
      </c>
      <c r="J4" s="24">
        <v>0</v>
      </c>
      <c r="K4" s="11">
        <v>0</v>
      </c>
      <c r="L4" s="11">
        <f>I4+J4+K4</f>
        <v>0</v>
      </c>
      <c r="M4" s="10"/>
      <c r="N4" s="508"/>
      <c r="O4" s="10" t="s">
        <v>22</v>
      </c>
      <c r="P4" s="510"/>
    </row>
    <row r="5" ht="18" customHeight="1" spans="1:16">
      <c r="A5" s="10" t="s">
        <v>23</v>
      </c>
      <c r="B5" s="10">
        <v>1</v>
      </c>
      <c r="C5" s="10">
        <v>22</v>
      </c>
      <c r="D5" s="10" t="s">
        <v>18</v>
      </c>
      <c r="E5" s="10">
        <v>0</v>
      </c>
      <c r="F5" s="11">
        <v>0</v>
      </c>
      <c r="G5" s="10">
        <v>0</v>
      </c>
      <c r="H5" s="11">
        <v>0</v>
      </c>
      <c r="I5" s="277">
        <v>0</v>
      </c>
      <c r="J5" s="24">
        <v>0</v>
      </c>
      <c r="K5" s="11">
        <v>0</v>
      </c>
      <c r="L5" s="11">
        <f>I5+J5+K5</f>
        <v>0</v>
      </c>
      <c r="M5" s="24"/>
      <c r="N5" s="508"/>
      <c r="O5" s="10" t="s">
        <v>24</v>
      </c>
      <c r="P5" s="511"/>
    </row>
    <row r="6" ht="18" customHeight="1" spans="1:16">
      <c r="A6" s="12" t="s">
        <v>25</v>
      </c>
      <c r="B6" s="12"/>
      <c r="C6" s="12">
        <f ca="1">SUM(C3:C6)</f>
        <v>66</v>
      </c>
      <c r="D6" s="12"/>
      <c r="E6" s="12"/>
      <c r="F6" s="14">
        <f>SUM(F5)</f>
        <v>0</v>
      </c>
      <c r="G6" s="12"/>
      <c r="H6" s="14"/>
      <c r="I6" s="192"/>
      <c r="J6" s="192"/>
      <c r="K6" s="14"/>
      <c r="L6" s="14">
        <f>I6+J6+K6</f>
        <v>0</v>
      </c>
      <c r="M6" s="38"/>
      <c r="N6" s="512"/>
      <c r="O6" s="39"/>
      <c r="P6" s="513"/>
    </row>
    <row r="7" ht="18" customHeight="1" spans="1:16">
      <c r="A7" s="10" t="s">
        <v>26</v>
      </c>
      <c r="B7" s="10">
        <v>1</v>
      </c>
      <c r="C7" s="10">
        <v>22</v>
      </c>
      <c r="D7" s="10" t="s">
        <v>18</v>
      </c>
      <c r="E7" s="10">
        <v>56</v>
      </c>
      <c r="F7" s="11">
        <f>C7*E7</f>
        <v>1232</v>
      </c>
      <c r="G7" s="10">
        <v>0</v>
      </c>
      <c r="H7" s="11">
        <f t="shared" ref="H7:H18" si="0">C7*G7</f>
        <v>0</v>
      </c>
      <c r="I7" s="10">
        <v>60</v>
      </c>
      <c r="J7" s="10">
        <v>12</v>
      </c>
      <c r="K7" s="11">
        <f t="shared" ref="K7:K18" si="1">C7*I7*J7</f>
        <v>15840</v>
      </c>
      <c r="L7" s="11">
        <f t="shared" ref="L7:L18" si="2">F7+H7+K7</f>
        <v>17072</v>
      </c>
      <c r="M7" s="11"/>
      <c r="N7" s="508"/>
      <c r="O7" s="10" t="s">
        <v>27</v>
      </c>
      <c r="P7" s="514"/>
    </row>
    <row r="8" ht="18" customHeight="1" spans="1:16">
      <c r="A8" s="10" t="s">
        <v>28</v>
      </c>
      <c r="B8" s="10">
        <v>2</v>
      </c>
      <c r="C8" s="10">
        <v>44</v>
      </c>
      <c r="D8" s="10" t="s">
        <v>29</v>
      </c>
      <c r="E8" s="10">
        <v>56</v>
      </c>
      <c r="F8" s="11">
        <f t="shared" ref="F8:F18" si="3">C8*E8</f>
        <v>2464</v>
      </c>
      <c r="G8" s="10">
        <v>0</v>
      </c>
      <c r="H8" s="11">
        <f t="shared" si="0"/>
        <v>0</v>
      </c>
      <c r="I8" s="10">
        <v>60</v>
      </c>
      <c r="J8" s="10">
        <v>12</v>
      </c>
      <c r="K8" s="11">
        <f t="shared" si="1"/>
        <v>31680</v>
      </c>
      <c r="L8" s="11">
        <f t="shared" si="2"/>
        <v>34144</v>
      </c>
      <c r="M8" s="11"/>
      <c r="N8" s="508"/>
      <c r="O8" s="10" t="s">
        <v>27</v>
      </c>
      <c r="P8" s="283"/>
    </row>
    <row r="9" ht="18" customHeight="1" spans="1:16">
      <c r="A9" s="10" t="s">
        <v>30</v>
      </c>
      <c r="B9" s="10">
        <v>1</v>
      </c>
      <c r="C9" s="10">
        <v>22</v>
      </c>
      <c r="D9" s="10" t="s">
        <v>18</v>
      </c>
      <c r="E9" s="10">
        <v>56</v>
      </c>
      <c r="F9" s="11">
        <f t="shared" si="3"/>
        <v>1232</v>
      </c>
      <c r="G9" s="10">
        <v>0</v>
      </c>
      <c r="H9" s="11">
        <f t="shared" si="0"/>
        <v>0</v>
      </c>
      <c r="I9" s="10">
        <v>60</v>
      </c>
      <c r="J9" s="10">
        <v>12</v>
      </c>
      <c r="K9" s="11">
        <f t="shared" si="1"/>
        <v>15840</v>
      </c>
      <c r="L9" s="11">
        <f t="shared" si="2"/>
        <v>17072</v>
      </c>
      <c r="M9" s="11"/>
      <c r="N9" s="508"/>
      <c r="O9" s="10" t="s">
        <v>27</v>
      </c>
      <c r="P9" s="514"/>
    </row>
    <row r="10" ht="18" customHeight="1" spans="1:16">
      <c r="A10" s="469" t="s">
        <v>31</v>
      </c>
      <c r="B10" s="469">
        <v>3.175</v>
      </c>
      <c r="C10" s="469">
        <v>69.85</v>
      </c>
      <c r="D10" s="10" t="s">
        <v>29</v>
      </c>
      <c r="E10" s="10">
        <v>56</v>
      </c>
      <c r="F10" s="11">
        <f t="shared" si="3"/>
        <v>3911.6</v>
      </c>
      <c r="G10" s="10">
        <v>0</v>
      </c>
      <c r="H10" s="11">
        <f t="shared" si="0"/>
        <v>0</v>
      </c>
      <c r="I10" s="10">
        <v>60</v>
      </c>
      <c r="J10" s="10">
        <v>12</v>
      </c>
      <c r="K10" s="11">
        <f t="shared" si="1"/>
        <v>50292</v>
      </c>
      <c r="L10" s="11">
        <f t="shared" si="2"/>
        <v>54203.6</v>
      </c>
      <c r="M10" s="11"/>
      <c r="N10" s="508"/>
      <c r="O10" s="10" t="s">
        <v>27</v>
      </c>
      <c r="P10" s="283"/>
    </row>
    <row r="11" ht="18" customHeight="1" spans="1:16">
      <c r="A11" s="10" t="s">
        <v>32</v>
      </c>
      <c r="B11" s="10">
        <v>0.5</v>
      </c>
      <c r="C11" s="10">
        <v>11</v>
      </c>
      <c r="D11" s="10" t="s">
        <v>33</v>
      </c>
      <c r="E11" s="10">
        <v>56</v>
      </c>
      <c r="F11" s="11">
        <f t="shared" si="3"/>
        <v>616</v>
      </c>
      <c r="G11" s="10">
        <v>0</v>
      </c>
      <c r="H11" s="11">
        <f t="shared" si="0"/>
        <v>0</v>
      </c>
      <c r="I11" s="10">
        <v>60</v>
      </c>
      <c r="J11" s="10">
        <v>12</v>
      </c>
      <c r="K11" s="11">
        <f t="shared" si="1"/>
        <v>7920</v>
      </c>
      <c r="L11" s="11">
        <f t="shared" si="2"/>
        <v>8536</v>
      </c>
      <c r="M11" s="11"/>
      <c r="N11" s="508"/>
      <c r="O11" s="249" t="s">
        <v>27</v>
      </c>
      <c r="P11" s="514"/>
    </row>
    <row r="12" ht="18" customHeight="1" spans="1:16">
      <c r="A12" s="10" t="s">
        <v>32</v>
      </c>
      <c r="B12" s="10">
        <v>1</v>
      </c>
      <c r="C12" s="10">
        <v>22</v>
      </c>
      <c r="D12" s="10" t="s">
        <v>33</v>
      </c>
      <c r="E12" s="10">
        <v>56</v>
      </c>
      <c r="F12" s="11">
        <f t="shared" si="3"/>
        <v>1232</v>
      </c>
      <c r="G12" s="10">
        <v>0</v>
      </c>
      <c r="H12" s="11">
        <f t="shared" si="0"/>
        <v>0</v>
      </c>
      <c r="I12" s="10">
        <v>60</v>
      </c>
      <c r="J12" s="10">
        <v>12</v>
      </c>
      <c r="K12" s="11">
        <f t="shared" si="1"/>
        <v>15840</v>
      </c>
      <c r="L12" s="11">
        <f t="shared" si="2"/>
        <v>17072</v>
      </c>
      <c r="M12" s="11"/>
      <c r="N12" s="508"/>
      <c r="O12" s="249" t="s">
        <v>27</v>
      </c>
      <c r="P12" s="514"/>
    </row>
    <row r="13" ht="18" customHeight="1" spans="1:16">
      <c r="A13" s="10" t="s">
        <v>34</v>
      </c>
      <c r="B13" s="10">
        <v>1</v>
      </c>
      <c r="C13" s="10">
        <v>22</v>
      </c>
      <c r="D13" s="10" t="s">
        <v>18</v>
      </c>
      <c r="E13" s="10">
        <v>56</v>
      </c>
      <c r="F13" s="11">
        <f t="shared" si="3"/>
        <v>1232</v>
      </c>
      <c r="G13" s="10">
        <v>0</v>
      </c>
      <c r="H13" s="11">
        <f t="shared" si="0"/>
        <v>0</v>
      </c>
      <c r="I13" s="10">
        <v>60</v>
      </c>
      <c r="J13" s="10">
        <v>12</v>
      </c>
      <c r="K13" s="11">
        <f t="shared" si="1"/>
        <v>15840</v>
      </c>
      <c r="L13" s="11">
        <f t="shared" si="2"/>
        <v>17072</v>
      </c>
      <c r="M13" s="11"/>
      <c r="N13" s="508"/>
      <c r="O13" s="249" t="s">
        <v>27</v>
      </c>
      <c r="P13" s="514"/>
    </row>
    <row r="14" ht="18" customHeight="1" spans="1:16">
      <c r="A14" s="10" t="s">
        <v>35</v>
      </c>
      <c r="B14" s="10">
        <v>1</v>
      </c>
      <c r="C14" s="10">
        <v>22</v>
      </c>
      <c r="D14" s="10" t="s">
        <v>18</v>
      </c>
      <c r="E14" s="10">
        <v>28</v>
      </c>
      <c r="F14" s="11">
        <f t="shared" si="3"/>
        <v>616</v>
      </c>
      <c r="G14" s="10">
        <v>0</v>
      </c>
      <c r="H14" s="11">
        <f t="shared" si="0"/>
        <v>0</v>
      </c>
      <c r="I14" s="10">
        <v>60</v>
      </c>
      <c r="J14" s="250">
        <v>12</v>
      </c>
      <c r="K14" s="35">
        <f t="shared" si="1"/>
        <v>15840</v>
      </c>
      <c r="L14" s="35">
        <f t="shared" si="2"/>
        <v>16456</v>
      </c>
      <c r="M14" s="35"/>
      <c r="N14" s="515"/>
      <c r="O14" s="10" t="s">
        <v>27</v>
      </c>
      <c r="P14" s="403"/>
    </row>
    <row r="15" ht="18" customHeight="1" spans="1:16">
      <c r="A15" s="502" t="s">
        <v>36</v>
      </c>
      <c r="B15" s="249"/>
      <c r="C15" s="249">
        <v>30</v>
      </c>
      <c r="D15" s="10" t="s">
        <v>33</v>
      </c>
      <c r="E15" s="10">
        <v>56</v>
      </c>
      <c r="F15" s="11">
        <f t="shared" si="3"/>
        <v>1680</v>
      </c>
      <c r="G15" s="10">
        <v>75.53</v>
      </c>
      <c r="H15" s="11">
        <f t="shared" si="0"/>
        <v>2265.9</v>
      </c>
      <c r="I15" s="10">
        <v>60</v>
      </c>
      <c r="J15" s="10">
        <v>12</v>
      </c>
      <c r="K15" s="11">
        <f t="shared" si="1"/>
        <v>21600</v>
      </c>
      <c r="L15" s="11">
        <f t="shared" si="2"/>
        <v>25545.9</v>
      </c>
      <c r="M15" s="11"/>
      <c r="N15" s="508"/>
      <c r="O15" s="249" t="s">
        <v>27</v>
      </c>
      <c r="P15" s="283"/>
    </row>
    <row r="16" ht="18" customHeight="1" spans="1:16">
      <c r="A16" s="502" t="s">
        <v>37</v>
      </c>
      <c r="B16" s="249"/>
      <c r="C16" s="249">
        <v>60</v>
      </c>
      <c r="D16" s="10" t="s">
        <v>33</v>
      </c>
      <c r="E16" s="10">
        <v>56</v>
      </c>
      <c r="F16" s="11">
        <f t="shared" si="3"/>
        <v>3360</v>
      </c>
      <c r="G16" s="10">
        <v>75.53</v>
      </c>
      <c r="H16" s="11">
        <f t="shared" si="0"/>
        <v>4531.8</v>
      </c>
      <c r="I16" s="10">
        <v>60</v>
      </c>
      <c r="J16" s="10">
        <v>12</v>
      </c>
      <c r="K16" s="11">
        <f t="shared" si="1"/>
        <v>43200</v>
      </c>
      <c r="L16" s="11">
        <f t="shared" si="2"/>
        <v>51091.8</v>
      </c>
      <c r="M16" s="11"/>
      <c r="N16" s="508"/>
      <c r="O16" s="249" t="s">
        <v>27</v>
      </c>
      <c r="P16" s="283"/>
    </row>
    <row r="17" ht="18" customHeight="1" spans="1:16">
      <c r="A17" s="502" t="s">
        <v>38</v>
      </c>
      <c r="B17" s="249"/>
      <c r="C17" s="249">
        <v>19</v>
      </c>
      <c r="D17" s="10" t="s">
        <v>33</v>
      </c>
      <c r="E17" s="10">
        <v>56</v>
      </c>
      <c r="F17" s="11">
        <f t="shared" si="3"/>
        <v>1064</v>
      </c>
      <c r="G17" s="10">
        <v>75.53</v>
      </c>
      <c r="H17" s="11">
        <f t="shared" si="0"/>
        <v>1435.07</v>
      </c>
      <c r="I17" s="10">
        <v>60</v>
      </c>
      <c r="J17" s="10">
        <v>12</v>
      </c>
      <c r="K17" s="11">
        <f t="shared" si="1"/>
        <v>13680</v>
      </c>
      <c r="L17" s="11">
        <f t="shared" si="2"/>
        <v>16179.07</v>
      </c>
      <c r="M17" s="11"/>
      <c r="N17" s="508"/>
      <c r="O17" s="249" t="s">
        <v>27</v>
      </c>
      <c r="P17" s="283"/>
    </row>
    <row r="18" ht="18" customHeight="1" spans="1:16">
      <c r="A18" s="249" t="s">
        <v>39</v>
      </c>
      <c r="B18" s="249"/>
      <c r="C18" s="249">
        <v>81.8</v>
      </c>
      <c r="D18" s="10" t="s">
        <v>29</v>
      </c>
      <c r="E18" s="10">
        <v>56</v>
      </c>
      <c r="F18" s="11">
        <f t="shared" si="3"/>
        <v>4580.8</v>
      </c>
      <c r="G18" s="10">
        <v>75.53</v>
      </c>
      <c r="H18" s="11">
        <f t="shared" ref="H18:H29" si="4">C18*G18</f>
        <v>6178.354</v>
      </c>
      <c r="I18" s="10">
        <v>60</v>
      </c>
      <c r="J18" s="10">
        <v>12</v>
      </c>
      <c r="K18" s="11">
        <f t="shared" ref="K18:K29" si="5">C18*I18*J18</f>
        <v>58896</v>
      </c>
      <c r="L18" s="11">
        <f t="shared" ref="L18:L29" si="6">F18+H18+K18</f>
        <v>69655.154</v>
      </c>
      <c r="M18" s="11"/>
      <c r="N18" s="508"/>
      <c r="O18" s="249" t="s">
        <v>27</v>
      </c>
      <c r="P18" s="283"/>
    </row>
    <row r="19" ht="18" customHeight="1" spans="1:16">
      <c r="A19" s="249" t="s">
        <v>40</v>
      </c>
      <c r="B19" s="249"/>
      <c r="C19" s="249">
        <v>98</v>
      </c>
      <c r="D19" s="249" t="s">
        <v>41</v>
      </c>
      <c r="E19" s="10">
        <v>0</v>
      </c>
      <c r="F19" s="11">
        <f t="shared" ref="F19:F28" si="7">C19*E19</f>
        <v>0</v>
      </c>
      <c r="G19" s="10">
        <v>0</v>
      </c>
      <c r="H19" s="11">
        <f t="shared" si="4"/>
        <v>0</v>
      </c>
      <c r="I19" s="10">
        <v>60</v>
      </c>
      <c r="J19" s="10">
        <v>12</v>
      </c>
      <c r="K19" s="11">
        <f t="shared" si="5"/>
        <v>70560</v>
      </c>
      <c r="L19" s="11">
        <f t="shared" si="6"/>
        <v>70560</v>
      </c>
      <c r="M19" s="11"/>
      <c r="N19" s="508"/>
      <c r="O19" s="249" t="s">
        <v>27</v>
      </c>
      <c r="P19" s="283" t="s">
        <v>42</v>
      </c>
    </row>
    <row r="20" ht="18" customHeight="1" spans="1:16">
      <c r="A20" s="249" t="s">
        <v>43</v>
      </c>
      <c r="B20" s="249"/>
      <c r="C20" s="249">
        <v>19.3</v>
      </c>
      <c r="D20" s="249" t="s">
        <v>41</v>
      </c>
      <c r="E20" s="10">
        <v>0</v>
      </c>
      <c r="F20" s="11">
        <f t="shared" si="7"/>
        <v>0</v>
      </c>
      <c r="G20" s="10">
        <v>0</v>
      </c>
      <c r="H20" s="11">
        <f t="shared" si="4"/>
        <v>0</v>
      </c>
      <c r="I20" s="10">
        <v>60</v>
      </c>
      <c r="J20" s="10">
        <v>12</v>
      </c>
      <c r="K20" s="11">
        <f t="shared" si="5"/>
        <v>13896</v>
      </c>
      <c r="L20" s="11">
        <f t="shared" si="6"/>
        <v>13896</v>
      </c>
      <c r="M20" s="11"/>
      <c r="N20" s="508"/>
      <c r="O20" s="249" t="s">
        <v>27</v>
      </c>
      <c r="P20" s="283" t="s">
        <v>42</v>
      </c>
    </row>
    <row r="21" ht="18" customHeight="1" spans="1:16">
      <c r="A21" s="249" t="s">
        <v>44</v>
      </c>
      <c r="B21" s="249"/>
      <c r="C21" s="249">
        <v>16.5</v>
      </c>
      <c r="D21" s="249" t="s">
        <v>41</v>
      </c>
      <c r="E21" s="10">
        <v>0</v>
      </c>
      <c r="F21" s="11">
        <f t="shared" si="7"/>
        <v>0</v>
      </c>
      <c r="G21" s="10">
        <v>0</v>
      </c>
      <c r="H21" s="11">
        <f t="shared" si="4"/>
        <v>0</v>
      </c>
      <c r="I21" s="10">
        <v>60</v>
      </c>
      <c r="J21" s="10">
        <v>12</v>
      </c>
      <c r="K21" s="11">
        <f t="shared" si="5"/>
        <v>11880</v>
      </c>
      <c r="L21" s="11">
        <f t="shared" si="6"/>
        <v>11880</v>
      </c>
      <c r="M21" s="11"/>
      <c r="N21" s="508"/>
      <c r="O21" s="249" t="s">
        <v>27</v>
      </c>
      <c r="P21" s="283" t="s">
        <v>42</v>
      </c>
    </row>
    <row r="22" ht="18" customHeight="1" spans="1:16">
      <c r="A22" s="249" t="s">
        <v>45</v>
      </c>
      <c r="B22" s="249"/>
      <c r="C22" s="249">
        <v>3.6</v>
      </c>
      <c r="D22" s="249" t="s">
        <v>41</v>
      </c>
      <c r="E22" s="10">
        <v>0</v>
      </c>
      <c r="F22" s="11">
        <f t="shared" si="7"/>
        <v>0</v>
      </c>
      <c r="G22" s="10">
        <v>0</v>
      </c>
      <c r="H22" s="11">
        <f t="shared" si="4"/>
        <v>0</v>
      </c>
      <c r="I22" s="10">
        <v>60</v>
      </c>
      <c r="J22" s="10">
        <v>12</v>
      </c>
      <c r="K22" s="11">
        <f t="shared" si="5"/>
        <v>2592</v>
      </c>
      <c r="L22" s="11">
        <f t="shared" si="6"/>
        <v>2592</v>
      </c>
      <c r="M22" s="11"/>
      <c r="N22" s="508"/>
      <c r="O22" s="249" t="s">
        <v>27</v>
      </c>
      <c r="P22" s="283" t="s">
        <v>42</v>
      </c>
    </row>
    <row r="23" ht="18" customHeight="1" spans="1:16">
      <c r="A23" s="249" t="s">
        <v>46</v>
      </c>
      <c r="B23" s="249"/>
      <c r="C23" s="249">
        <v>27</v>
      </c>
      <c r="D23" s="249" t="s">
        <v>41</v>
      </c>
      <c r="E23" s="10">
        <v>0</v>
      </c>
      <c r="F23" s="11">
        <f t="shared" si="7"/>
        <v>0</v>
      </c>
      <c r="G23" s="10">
        <v>0</v>
      </c>
      <c r="H23" s="11">
        <f t="shared" si="4"/>
        <v>0</v>
      </c>
      <c r="I23" s="10">
        <v>60</v>
      </c>
      <c r="J23" s="10">
        <v>12</v>
      </c>
      <c r="K23" s="11">
        <f t="shared" si="5"/>
        <v>19440</v>
      </c>
      <c r="L23" s="11">
        <f t="shared" si="6"/>
        <v>19440</v>
      </c>
      <c r="M23" s="11"/>
      <c r="N23" s="508"/>
      <c r="O23" s="249" t="s">
        <v>27</v>
      </c>
      <c r="P23" s="283" t="s">
        <v>42</v>
      </c>
    </row>
    <row r="24" ht="18" customHeight="1" spans="1:16">
      <c r="A24" s="249" t="s">
        <v>47</v>
      </c>
      <c r="B24" s="249"/>
      <c r="C24" s="249">
        <v>14.5</v>
      </c>
      <c r="D24" s="249" t="s">
        <v>41</v>
      </c>
      <c r="E24" s="10">
        <v>0</v>
      </c>
      <c r="F24" s="11">
        <f t="shared" si="7"/>
        <v>0</v>
      </c>
      <c r="G24" s="10">
        <v>0</v>
      </c>
      <c r="H24" s="11">
        <f t="shared" si="4"/>
        <v>0</v>
      </c>
      <c r="I24" s="10">
        <v>60</v>
      </c>
      <c r="J24" s="10">
        <v>12</v>
      </c>
      <c r="K24" s="11">
        <f t="shared" si="5"/>
        <v>10440</v>
      </c>
      <c r="L24" s="11">
        <f t="shared" si="6"/>
        <v>10440</v>
      </c>
      <c r="M24" s="11"/>
      <c r="N24" s="508"/>
      <c r="O24" s="249" t="s">
        <v>27</v>
      </c>
      <c r="P24" s="283" t="s">
        <v>42</v>
      </c>
    </row>
    <row r="25" ht="18" customHeight="1" spans="1:16">
      <c r="A25" s="10" t="s">
        <v>48</v>
      </c>
      <c r="B25" s="10">
        <v>0.5</v>
      </c>
      <c r="C25" s="10">
        <v>11</v>
      </c>
      <c r="D25" s="10" t="s">
        <v>29</v>
      </c>
      <c r="E25" s="10">
        <v>56</v>
      </c>
      <c r="F25" s="11">
        <f t="shared" si="7"/>
        <v>616</v>
      </c>
      <c r="G25" s="10">
        <v>0</v>
      </c>
      <c r="H25" s="11">
        <f t="shared" si="4"/>
        <v>0</v>
      </c>
      <c r="I25" s="10">
        <v>60</v>
      </c>
      <c r="J25" s="10">
        <v>12</v>
      </c>
      <c r="K25" s="11">
        <f t="shared" si="5"/>
        <v>7920</v>
      </c>
      <c r="L25" s="11">
        <f t="shared" si="6"/>
        <v>8536</v>
      </c>
      <c r="M25" s="11"/>
      <c r="N25" s="516"/>
      <c r="O25" s="249" t="s">
        <v>27</v>
      </c>
      <c r="P25" s="514"/>
    </row>
    <row r="26" ht="18" customHeight="1" spans="1:16">
      <c r="A26" s="10" t="s">
        <v>49</v>
      </c>
      <c r="B26" s="10">
        <v>0.5</v>
      </c>
      <c r="C26" s="10">
        <v>11</v>
      </c>
      <c r="D26" s="10" t="s">
        <v>33</v>
      </c>
      <c r="E26" s="10">
        <v>56</v>
      </c>
      <c r="F26" s="11">
        <f t="shared" si="7"/>
        <v>616</v>
      </c>
      <c r="G26" s="10">
        <v>0</v>
      </c>
      <c r="H26" s="11">
        <f t="shared" si="4"/>
        <v>0</v>
      </c>
      <c r="I26" s="10">
        <v>60</v>
      </c>
      <c r="J26" s="10">
        <v>12</v>
      </c>
      <c r="K26" s="11">
        <f t="shared" si="5"/>
        <v>7920</v>
      </c>
      <c r="L26" s="11">
        <f t="shared" si="6"/>
        <v>8536</v>
      </c>
      <c r="M26" s="11"/>
      <c r="N26" s="516"/>
      <c r="O26" s="249" t="s">
        <v>27</v>
      </c>
      <c r="P26" s="514"/>
    </row>
    <row r="27" ht="18" customHeight="1" spans="1:16">
      <c r="A27" s="10" t="s">
        <v>23</v>
      </c>
      <c r="B27" s="503">
        <v>1</v>
      </c>
      <c r="C27" s="10">
        <f>22*B27</f>
        <v>22</v>
      </c>
      <c r="D27" s="10" t="s">
        <v>18</v>
      </c>
      <c r="E27" s="10">
        <v>56</v>
      </c>
      <c r="F27" s="11">
        <f t="shared" si="7"/>
        <v>1232</v>
      </c>
      <c r="G27" s="10">
        <v>0</v>
      </c>
      <c r="H27" s="11">
        <f t="shared" si="4"/>
        <v>0</v>
      </c>
      <c r="I27" s="10">
        <v>60</v>
      </c>
      <c r="J27" s="10">
        <v>12</v>
      </c>
      <c r="K27" s="11">
        <f t="shared" si="5"/>
        <v>15840</v>
      </c>
      <c r="L27" s="11">
        <f t="shared" si="6"/>
        <v>17072</v>
      </c>
      <c r="M27" s="11"/>
      <c r="N27" s="516"/>
      <c r="O27" s="10" t="s">
        <v>27</v>
      </c>
      <c r="P27" s="514"/>
    </row>
    <row r="28" ht="18" customHeight="1" spans="1:16">
      <c r="A28" s="469" t="s">
        <v>31</v>
      </c>
      <c r="B28" s="469">
        <v>1.4125</v>
      </c>
      <c r="C28" s="469">
        <v>31.075</v>
      </c>
      <c r="D28" s="10" t="s">
        <v>33</v>
      </c>
      <c r="E28" s="10">
        <v>56</v>
      </c>
      <c r="F28" s="11">
        <f t="shared" si="7"/>
        <v>1740.2</v>
      </c>
      <c r="G28" s="10">
        <v>0</v>
      </c>
      <c r="H28" s="11">
        <f t="shared" si="4"/>
        <v>0</v>
      </c>
      <c r="I28" s="10">
        <v>60</v>
      </c>
      <c r="J28" s="10">
        <v>12</v>
      </c>
      <c r="K28" s="11">
        <f t="shared" si="5"/>
        <v>22374</v>
      </c>
      <c r="L28" s="11">
        <f t="shared" si="6"/>
        <v>24114.2</v>
      </c>
      <c r="M28" s="11"/>
      <c r="N28" s="516"/>
      <c r="O28" s="10" t="s">
        <v>27</v>
      </c>
      <c r="P28" s="283"/>
    </row>
    <row r="29" s="2" customFormat="1" ht="18" customHeight="1" spans="1:16">
      <c r="A29" s="12" t="s">
        <v>25</v>
      </c>
      <c r="B29" s="12"/>
      <c r="C29" s="12"/>
      <c r="D29" s="12"/>
      <c r="E29" s="12"/>
      <c r="F29" s="14">
        <f>SUM(F7:F28)</f>
        <v>27424.6</v>
      </c>
      <c r="G29" s="12"/>
      <c r="H29" s="14">
        <f>SUM(H7:H28)</f>
        <v>14411.124</v>
      </c>
      <c r="I29" s="14"/>
      <c r="J29" s="12"/>
      <c r="K29" s="14">
        <f>SUM(K7:K28)</f>
        <v>489330</v>
      </c>
      <c r="L29" s="14">
        <f>SUM(L7:L28)</f>
        <v>531165.724</v>
      </c>
      <c r="M29" s="38"/>
      <c r="N29" s="512"/>
      <c r="O29" s="39"/>
      <c r="P29" s="513"/>
    </row>
    <row r="30" ht="18" customHeight="1" spans="1:16">
      <c r="A30" s="10" t="s">
        <v>50</v>
      </c>
      <c r="B30" s="10">
        <v>1</v>
      </c>
      <c r="C30" s="10">
        <v>22</v>
      </c>
      <c r="D30" s="10" t="s">
        <v>18</v>
      </c>
      <c r="E30" s="10">
        <v>56</v>
      </c>
      <c r="F30" s="11">
        <f>C30*E30</f>
        <v>1232</v>
      </c>
      <c r="G30" s="10">
        <v>0</v>
      </c>
      <c r="H30" s="11">
        <f>C30*G30</f>
        <v>0</v>
      </c>
      <c r="I30" s="10">
        <v>60</v>
      </c>
      <c r="J30" s="10">
        <v>12</v>
      </c>
      <c r="K30" s="11">
        <f>C30*I30*J30</f>
        <v>15840</v>
      </c>
      <c r="L30" s="11">
        <f>F30+H30+K30</f>
        <v>17072</v>
      </c>
      <c r="M30" s="11"/>
      <c r="N30" s="516"/>
      <c r="O30" s="10" t="s">
        <v>51</v>
      </c>
      <c r="P30" s="514"/>
    </row>
    <row r="31" ht="18" customHeight="1" spans="1:16">
      <c r="A31" s="10" t="s">
        <v>52</v>
      </c>
      <c r="B31" s="10">
        <v>1</v>
      </c>
      <c r="C31" s="10">
        <v>22</v>
      </c>
      <c r="D31" s="10" t="s">
        <v>29</v>
      </c>
      <c r="E31" s="250">
        <v>56</v>
      </c>
      <c r="F31" s="35">
        <f>C31*E31</f>
        <v>1232</v>
      </c>
      <c r="G31" s="250">
        <v>0</v>
      </c>
      <c r="H31" s="11">
        <f>C31*G31</f>
        <v>0</v>
      </c>
      <c r="I31" s="10">
        <v>60</v>
      </c>
      <c r="J31" s="250">
        <v>12</v>
      </c>
      <c r="K31" s="35">
        <f>C31*I31*J31</f>
        <v>15840</v>
      </c>
      <c r="L31" s="11">
        <f>F31+H31+K31</f>
        <v>17072</v>
      </c>
      <c r="M31" s="11"/>
      <c r="N31" s="508"/>
      <c r="O31" s="10" t="s">
        <v>51</v>
      </c>
      <c r="P31" s="514"/>
    </row>
    <row r="32" ht="18" customHeight="1" spans="1:16">
      <c r="A32" s="10" t="s">
        <v>53</v>
      </c>
      <c r="B32" s="10">
        <v>1.5</v>
      </c>
      <c r="C32" s="10">
        <v>33</v>
      </c>
      <c r="D32" s="10" t="s">
        <v>29</v>
      </c>
      <c r="E32" s="10">
        <v>56</v>
      </c>
      <c r="F32" s="11">
        <f>C32*E32</f>
        <v>1848</v>
      </c>
      <c r="G32" s="10">
        <v>0</v>
      </c>
      <c r="H32" s="11">
        <f>C32*G32</f>
        <v>0</v>
      </c>
      <c r="I32" s="10">
        <v>60</v>
      </c>
      <c r="J32" s="10">
        <v>12</v>
      </c>
      <c r="K32" s="11">
        <f>C32*I32*J32</f>
        <v>23760</v>
      </c>
      <c r="L32" s="11">
        <f>F32+H32+K32</f>
        <v>25608</v>
      </c>
      <c r="M32" s="11"/>
      <c r="N32" s="508"/>
      <c r="O32" s="10" t="s">
        <v>51</v>
      </c>
      <c r="P32" s="514"/>
    </row>
    <row r="33" ht="18" customHeight="1" spans="1:16">
      <c r="A33" s="249" t="s">
        <v>54</v>
      </c>
      <c r="B33" s="249"/>
      <c r="C33" s="249">
        <v>57</v>
      </c>
      <c r="D33" s="10" t="s">
        <v>29</v>
      </c>
      <c r="E33" s="10">
        <v>56</v>
      </c>
      <c r="F33" s="11">
        <f>C33*E33</f>
        <v>3192</v>
      </c>
      <c r="G33" s="10">
        <v>0</v>
      </c>
      <c r="H33" s="11">
        <f>C33*G33</f>
        <v>0</v>
      </c>
      <c r="I33" s="10">
        <v>60</v>
      </c>
      <c r="J33" s="10">
        <v>12</v>
      </c>
      <c r="K33" s="11">
        <f>C33*I33*J33</f>
        <v>41040</v>
      </c>
      <c r="L33" s="11">
        <f>F33+H33+K33</f>
        <v>44232</v>
      </c>
      <c r="M33" s="11"/>
      <c r="N33" s="508"/>
      <c r="O33" s="249" t="s">
        <v>51</v>
      </c>
      <c r="P33" s="514"/>
    </row>
    <row r="34" s="2" customFormat="1" ht="18" customHeight="1" spans="1:16">
      <c r="A34" s="10" t="s">
        <v>48</v>
      </c>
      <c r="B34" s="10">
        <v>0.5</v>
      </c>
      <c r="C34" s="10">
        <v>11</v>
      </c>
      <c r="D34" s="10" t="s">
        <v>29</v>
      </c>
      <c r="E34" s="10">
        <v>56</v>
      </c>
      <c r="F34" s="11">
        <f>C34*E34</f>
        <v>616</v>
      </c>
      <c r="G34" s="10">
        <v>0</v>
      </c>
      <c r="H34" s="11">
        <f>C34*G34</f>
        <v>0</v>
      </c>
      <c r="I34" s="10">
        <v>60</v>
      </c>
      <c r="J34" s="10">
        <v>12</v>
      </c>
      <c r="K34" s="11">
        <f>C34*I34*J34</f>
        <v>7920</v>
      </c>
      <c r="L34" s="11">
        <f>F34+H34+K34</f>
        <v>8536</v>
      </c>
      <c r="M34" s="11"/>
      <c r="N34" s="508"/>
      <c r="O34" s="10" t="s">
        <v>51</v>
      </c>
      <c r="P34" s="514"/>
    </row>
    <row r="35" ht="18" customHeight="1" spans="1:16">
      <c r="A35" s="12" t="s">
        <v>25</v>
      </c>
      <c r="B35" s="12"/>
      <c r="C35" s="12"/>
      <c r="D35" s="12"/>
      <c r="E35" s="12"/>
      <c r="F35" s="14">
        <f>SUM(F30:F34)</f>
        <v>8120</v>
      </c>
      <c r="G35" s="12"/>
      <c r="H35" s="14">
        <f ca="1">SUM(H30:H37)</f>
        <v>0</v>
      </c>
      <c r="I35" s="14"/>
      <c r="J35" s="12"/>
      <c r="K35" s="14">
        <f>SUM(K30:K34)</f>
        <v>104400</v>
      </c>
      <c r="L35" s="14">
        <f>SUM(L30:L34)</f>
        <v>112520</v>
      </c>
      <c r="M35" s="38"/>
      <c r="N35" s="512"/>
      <c r="O35" s="39"/>
      <c r="P35" s="517"/>
    </row>
    <row r="36" ht="18" customHeight="1" spans="1:16">
      <c r="A36" s="10" t="s">
        <v>55</v>
      </c>
      <c r="B36" s="10">
        <v>1</v>
      </c>
      <c r="C36" s="10">
        <v>22</v>
      </c>
      <c r="D36" s="10" t="s">
        <v>18</v>
      </c>
      <c r="E36" s="10">
        <v>56</v>
      </c>
      <c r="F36" s="11">
        <f t="shared" ref="F36:F41" si="8">C36*E36</f>
        <v>1232</v>
      </c>
      <c r="G36" s="10">
        <v>0</v>
      </c>
      <c r="H36" s="11">
        <f t="shared" ref="H36:H41" si="9">C36*G36</f>
        <v>0</v>
      </c>
      <c r="I36" s="10">
        <v>60</v>
      </c>
      <c r="J36" s="10">
        <v>12</v>
      </c>
      <c r="K36" s="11">
        <f t="shared" ref="K36:K41" si="10">C36*I36*J36</f>
        <v>15840</v>
      </c>
      <c r="L36" s="11">
        <f>F36+H36+K36</f>
        <v>17072</v>
      </c>
      <c r="M36" s="11"/>
      <c r="N36" s="516"/>
      <c r="O36" s="10" t="s">
        <v>56</v>
      </c>
      <c r="P36" s="514"/>
    </row>
    <row r="37" ht="18" customHeight="1" spans="1:16">
      <c r="A37" s="10" t="s">
        <v>57</v>
      </c>
      <c r="B37" s="10">
        <v>1</v>
      </c>
      <c r="C37" s="10">
        <v>22</v>
      </c>
      <c r="D37" s="10" t="s">
        <v>33</v>
      </c>
      <c r="E37" s="10">
        <v>56</v>
      </c>
      <c r="F37" s="11">
        <f t="shared" si="8"/>
        <v>1232</v>
      </c>
      <c r="G37" s="10">
        <v>0</v>
      </c>
      <c r="H37" s="11">
        <f t="shared" si="9"/>
        <v>0</v>
      </c>
      <c r="I37" s="10">
        <v>60</v>
      </c>
      <c r="J37" s="10">
        <v>12</v>
      </c>
      <c r="K37" s="11">
        <f t="shared" si="10"/>
        <v>15840</v>
      </c>
      <c r="L37" s="11">
        <f>F37+H37+K37</f>
        <v>17072</v>
      </c>
      <c r="M37" s="11"/>
      <c r="N37" s="516"/>
      <c r="O37" s="10" t="s">
        <v>56</v>
      </c>
      <c r="P37" s="514"/>
    </row>
    <row r="38" ht="18" customHeight="1" spans="1:16">
      <c r="A38" s="10" t="s">
        <v>58</v>
      </c>
      <c r="B38" s="10">
        <v>1</v>
      </c>
      <c r="C38" s="10">
        <v>22</v>
      </c>
      <c r="D38" s="10" t="s">
        <v>29</v>
      </c>
      <c r="E38" s="10">
        <v>56</v>
      </c>
      <c r="F38" s="11">
        <f t="shared" si="8"/>
        <v>1232</v>
      </c>
      <c r="G38" s="10">
        <v>0</v>
      </c>
      <c r="H38" s="11">
        <f t="shared" si="9"/>
        <v>0</v>
      </c>
      <c r="I38" s="10">
        <v>60</v>
      </c>
      <c r="J38" s="10">
        <v>12</v>
      </c>
      <c r="K38" s="11">
        <f t="shared" si="10"/>
        <v>15840</v>
      </c>
      <c r="L38" s="11">
        <f>F38+H38+K38</f>
        <v>17072</v>
      </c>
      <c r="M38" s="11"/>
      <c r="N38" s="516"/>
      <c r="O38" s="10" t="s">
        <v>56</v>
      </c>
      <c r="P38" s="514"/>
    </row>
    <row r="39" ht="18" customHeight="1" spans="1:16">
      <c r="A39" s="10" t="s">
        <v>59</v>
      </c>
      <c r="B39" s="10">
        <v>2</v>
      </c>
      <c r="C39" s="10">
        <v>44</v>
      </c>
      <c r="D39" s="10" t="s">
        <v>18</v>
      </c>
      <c r="E39" s="10">
        <v>56</v>
      </c>
      <c r="F39" s="11">
        <f t="shared" si="8"/>
        <v>2464</v>
      </c>
      <c r="G39" s="10">
        <v>0</v>
      </c>
      <c r="H39" s="11">
        <f t="shared" si="9"/>
        <v>0</v>
      </c>
      <c r="I39" s="10">
        <v>60</v>
      </c>
      <c r="J39" s="10">
        <v>12</v>
      </c>
      <c r="K39" s="11">
        <f t="shared" si="10"/>
        <v>31680</v>
      </c>
      <c r="L39" s="11">
        <f>F39+H39+K39</f>
        <v>34144</v>
      </c>
      <c r="M39" s="11"/>
      <c r="N39" s="516"/>
      <c r="O39" s="10" t="s">
        <v>56</v>
      </c>
      <c r="P39" s="514"/>
    </row>
    <row r="40" ht="18" customHeight="1" spans="1:16">
      <c r="A40" s="10" t="s">
        <v>60</v>
      </c>
      <c r="B40" s="10">
        <v>8</v>
      </c>
      <c r="C40" s="10">
        <v>173.8</v>
      </c>
      <c r="D40" s="10" t="s">
        <v>61</v>
      </c>
      <c r="E40" s="10">
        <v>56</v>
      </c>
      <c r="F40" s="11">
        <f t="shared" si="8"/>
        <v>9732.8</v>
      </c>
      <c r="G40" s="10">
        <v>0</v>
      </c>
      <c r="H40" s="11">
        <f t="shared" si="9"/>
        <v>0</v>
      </c>
      <c r="I40" s="10">
        <v>60</v>
      </c>
      <c r="J40" s="10">
        <v>12</v>
      </c>
      <c r="K40" s="11">
        <f t="shared" si="10"/>
        <v>125136</v>
      </c>
      <c r="L40" s="11">
        <f>F40+H40+K40</f>
        <v>134868.8</v>
      </c>
      <c r="M40" s="11"/>
      <c r="N40" s="516"/>
      <c r="O40" s="10" t="s">
        <v>56</v>
      </c>
      <c r="P40" s="514"/>
    </row>
    <row r="41" ht="18" customHeight="1" spans="1:16">
      <c r="A41" s="504" t="s">
        <v>62</v>
      </c>
      <c r="B41" s="504">
        <v>1</v>
      </c>
      <c r="C41" s="504">
        <v>23</v>
      </c>
      <c r="D41" s="505"/>
      <c r="E41" s="506">
        <v>0</v>
      </c>
      <c r="F41" s="313">
        <f t="shared" si="8"/>
        <v>0</v>
      </c>
      <c r="G41" s="506">
        <v>0</v>
      </c>
      <c r="H41" s="313">
        <f t="shared" si="9"/>
        <v>0</v>
      </c>
      <c r="I41" s="506">
        <v>20</v>
      </c>
      <c r="J41" s="506">
        <v>11</v>
      </c>
      <c r="K41" s="313">
        <f t="shared" si="10"/>
        <v>5060</v>
      </c>
      <c r="L41" s="313">
        <f>K41+H41+F41</f>
        <v>5060</v>
      </c>
      <c r="M41" s="518"/>
      <c r="N41" s="519"/>
      <c r="O41" s="469" t="s">
        <v>56</v>
      </c>
      <c r="P41" s="520" t="s">
        <v>63</v>
      </c>
    </row>
    <row r="42" ht="18" customHeight="1" spans="1:16">
      <c r="A42" s="12" t="s">
        <v>25</v>
      </c>
      <c r="B42" s="12"/>
      <c r="C42" s="12"/>
      <c r="D42" s="12"/>
      <c r="E42" s="12"/>
      <c r="F42" s="14">
        <f>SUM(F36:F40)</f>
        <v>15892.8</v>
      </c>
      <c r="G42" s="12"/>
      <c r="H42" s="14">
        <f ca="1">SUM(H33:H40)</f>
        <v>0</v>
      </c>
      <c r="I42" s="14"/>
      <c r="J42" s="12"/>
      <c r="K42" s="14">
        <f>SUM(K36:K40)</f>
        <v>204336</v>
      </c>
      <c r="L42" s="14">
        <f>SUM(L36:L40)</f>
        <v>220228.8</v>
      </c>
      <c r="M42" s="38"/>
      <c r="N42" s="512"/>
      <c r="O42" s="39"/>
      <c r="P42" s="513"/>
    </row>
    <row r="43" ht="18" customHeight="1" spans="1:16">
      <c r="A43" s="10" t="s">
        <v>64</v>
      </c>
      <c r="B43" s="24" t="s">
        <v>65</v>
      </c>
      <c r="C43" s="10">
        <v>7.3</v>
      </c>
      <c r="D43" s="10" t="s">
        <v>18</v>
      </c>
      <c r="E43" s="10">
        <v>56</v>
      </c>
      <c r="F43" s="11">
        <f>C43*E43</f>
        <v>408.8</v>
      </c>
      <c r="G43" s="10">
        <v>0</v>
      </c>
      <c r="H43" s="11">
        <f>C43*G43</f>
        <v>0</v>
      </c>
      <c r="I43" s="10">
        <v>60</v>
      </c>
      <c r="J43" s="10">
        <v>12</v>
      </c>
      <c r="K43" s="35">
        <f>C43*I43*J43</f>
        <v>5256</v>
      </c>
      <c r="L43" s="11">
        <f>K43+H43+F43</f>
        <v>5664.8</v>
      </c>
      <c r="M43" s="11"/>
      <c r="N43" s="516"/>
      <c r="O43" s="10" t="s">
        <v>66</v>
      </c>
      <c r="P43" s="521"/>
    </row>
    <row r="44" ht="18" customHeight="1" spans="1:16">
      <c r="A44" s="10" t="s">
        <v>67</v>
      </c>
      <c r="B44" s="10">
        <v>3</v>
      </c>
      <c r="C44" s="10">
        <v>66</v>
      </c>
      <c r="D44" s="10" t="s">
        <v>33</v>
      </c>
      <c r="E44" s="10">
        <v>56</v>
      </c>
      <c r="F44" s="11">
        <f>C44*E44</f>
        <v>3696</v>
      </c>
      <c r="G44" s="10">
        <v>0</v>
      </c>
      <c r="H44" s="11">
        <f>C44*G44</f>
        <v>0</v>
      </c>
      <c r="I44" s="10">
        <v>60</v>
      </c>
      <c r="J44" s="10">
        <v>12</v>
      </c>
      <c r="K44" s="35">
        <f>C44*I44*J44</f>
        <v>47520</v>
      </c>
      <c r="L44" s="11">
        <f>K44+H44+F44</f>
        <v>51216</v>
      </c>
      <c r="M44" s="11"/>
      <c r="N44" s="516"/>
      <c r="O44" s="10" t="s">
        <v>66</v>
      </c>
      <c r="P44" s="283"/>
    </row>
    <row r="45" ht="18" customHeight="1" spans="1:18">
      <c r="A45" s="10" t="s">
        <v>68</v>
      </c>
      <c r="B45" s="10">
        <v>0.5</v>
      </c>
      <c r="C45" s="10">
        <v>11</v>
      </c>
      <c r="D45" s="10" t="s">
        <v>29</v>
      </c>
      <c r="E45" s="10">
        <v>56</v>
      </c>
      <c r="F45" s="11">
        <f>C45*E45</f>
        <v>616</v>
      </c>
      <c r="G45" s="10">
        <v>0</v>
      </c>
      <c r="H45" s="11">
        <f>C45*G45</f>
        <v>0</v>
      </c>
      <c r="I45" s="10">
        <v>60</v>
      </c>
      <c r="J45" s="10">
        <v>12</v>
      </c>
      <c r="K45" s="35">
        <f>C45*I45*J45</f>
        <v>7920</v>
      </c>
      <c r="L45" s="11">
        <f>K45+H45+F45</f>
        <v>8536</v>
      </c>
      <c r="M45" s="11"/>
      <c r="N45" s="516"/>
      <c r="O45" s="10" t="s">
        <v>66</v>
      </c>
      <c r="P45" s="283"/>
      <c r="R45" s="336"/>
    </row>
    <row r="46" ht="18" customHeight="1" spans="1:16">
      <c r="A46" s="10" t="s">
        <v>69</v>
      </c>
      <c r="B46" s="10">
        <v>1</v>
      </c>
      <c r="C46" s="10">
        <v>22</v>
      </c>
      <c r="D46" s="10" t="s">
        <v>29</v>
      </c>
      <c r="E46" s="10">
        <v>56</v>
      </c>
      <c r="F46" s="11">
        <f>C46*E46</f>
        <v>1232</v>
      </c>
      <c r="G46" s="10">
        <v>0</v>
      </c>
      <c r="H46" s="11">
        <f>C46*G46</f>
        <v>0</v>
      </c>
      <c r="I46" s="10">
        <v>60</v>
      </c>
      <c r="J46" s="10">
        <v>12</v>
      </c>
      <c r="K46" s="35">
        <f>C46*I46*J46</f>
        <v>15840</v>
      </c>
      <c r="L46" s="11">
        <f>K46+H46+F46</f>
        <v>17072</v>
      </c>
      <c r="M46" s="11"/>
      <c r="N46" s="516"/>
      <c r="O46" s="10" t="s">
        <v>66</v>
      </c>
      <c r="P46" s="283"/>
    </row>
    <row r="47" ht="18" customHeight="1" spans="1:16">
      <c r="A47" s="10" t="s">
        <v>70</v>
      </c>
      <c r="B47" s="10">
        <v>1</v>
      </c>
      <c r="C47" s="10">
        <v>22</v>
      </c>
      <c r="D47" s="10" t="s">
        <v>29</v>
      </c>
      <c r="E47" s="10">
        <v>56</v>
      </c>
      <c r="F47" s="11">
        <f>C47*E47</f>
        <v>1232</v>
      </c>
      <c r="G47" s="10">
        <v>0</v>
      </c>
      <c r="H47" s="11">
        <f>C47*G47</f>
        <v>0</v>
      </c>
      <c r="I47" s="10">
        <v>60</v>
      </c>
      <c r="J47" s="10">
        <v>12</v>
      </c>
      <c r="K47" s="35">
        <f>C47*I47*J47</f>
        <v>15840</v>
      </c>
      <c r="L47" s="11">
        <f>K47+H47+F47</f>
        <v>17072</v>
      </c>
      <c r="M47" s="11"/>
      <c r="N47" s="516"/>
      <c r="O47" s="10" t="s">
        <v>66</v>
      </c>
      <c r="P47" s="283"/>
    </row>
    <row r="48" s="2" customFormat="1" ht="18" customHeight="1" spans="1:16">
      <c r="A48" s="12" t="s">
        <v>25</v>
      </c>
      <c r="B48" s="12"/>
      <c r="C48" s="12"/>
      <c r="D48" s="12"/>
      <c r="E48" s="12"/>
      <c r="F48" s="14">
        <f>SUM(F43:F47)</f>
        <v>7184.8</v>
      </c>
      <c r="G48" s="12"/>
      <c r="H48" s="14">
        <f>SUM(H43:H47)</f>
        <v>0</v>
      </c>
      <c r="I48" s="14"/>
      <c r="J48" s="12"/>
      <c r="K48" s="42">
        <f>SUM(K43:K47)</f>
        <v>92376</v>
      </c>
      <c r="L48" s="14">
        <f>SUM(L43:L47)</f>
        <v>99560.8</v>
      </c>
      <c r="M48" s="38"/>
      <c r="N48" s="522"/>
      <c r="O48" s="39"/>
      <c r="P48" s="517"/>
    </row>
    <row r="49" ht="18" customHeight="1" spans="1:18">
      <c r="A49" s="10" t="s">
        <v>71</v>
      </c>
      <c r="B49" s="10">
        <v>1</v>
      </c>
      <c r="C49" s="10">
        <v>22</v>
      </c>
      <c r="D49" s="10" t="s">
        <v>29</v>
      </c>
      <c r="E49" s="250">
        <v>56</v>
      </c>
      <c r="F49" s="35">
        <f t="shared" ref="F49:F54" si="11">C49*E49</f>
        <v>1232</v>
      </c>
      <c r="G49" s="250">
        <v>0</v>
      </c>
      <c r="H49" s="11">
        <f t="shared" ref="H49:H54" si="12">C49*G49</f>
        <v>0</v>
      </c>
      <c r="I49" s="250">
        <v>60</v>
      </c>
      <c r="J49" s="250">
        <v>12</v>
      </c>
      <c r="K49" s="35">
        <f t="shared" ref="K49:K54" si="13">C49*I49*J49</f>
        <v>15840</v>
      </c>
      <c r="L49" s="11">
        <f t="shared" ref="L49:L54" si="14">F49+H49+K49</f>
        <v>17072</v>
      </c>
      <c r="M49" s="11"/>
      <c r="N49" s="508"/>
      <c r="O49" s="10" t="s">
        <v>72</v>
      </c>
      <c r="P49" s="523"/>
      <c r="Q49" s="336"/>
      <c r="R49" s="526"/>
    </row>
    <row r="50" ht="18" customHeight="1" spans="1:18">
      <c r="A50" s="10" t="s">
        <v>73</v>
      </c>
      <c r="B50" s="24" t="s">
        <v>74</v>
      </c>
      <c r="C50" s="10">
        <v>22</v>
      </c>
      <c r="D50" s="10" t="s">
        <v>18</v>
      </c>
      <c r="E50" s="10">
        <v>56</v>
      </c>
      <c r="F50" s="11">
        <f t="shared" si="11"/>
        <v>1232</v>
      </c>
      <c r="G50" s="10">
        <v>0</v>
      </c>
      <c r="H50" s="11">
        <f t="shared" si="12"/>
        <v>0</v>
      </c>
      <c r="I50" s="250">
        <v>60</v>
      </c>
      <c r="J50" s="10">
        <v>12</v>
      </c>
      <c r="K50" s="35">
        <f t="shared" si="13"/>
        <v>15840</v>
      </c>
      <c r="L50" s="11">
        <f t="shared" si="14"/>
        <v>17072</v>
      </c>
      <c r="M50" s="11"/>
      <c r="N50" s="508"/>
      <c r="O50" s="10" t="s">
        <v>72</v>
      </c>
      <c r="P50" s="523"/>
      <c r="Q50" s="336"/>
      <c r="R50" s="526"/>
    </row>
    <row r="51" ht="18" customHeight="1" spans="1:18">
      <c r="A51" s="10" t="s">
        <v>75</v>
      </c>
      <c r="B51" s="10">
        <v>1</v>
      </c>
      <c r="C51" s="10">
        <v>22</v>
      </c>
      <c r="D51" s="10" t="s">
        <v>29</v>
      </c>
      <c r="E51" s="250">
        <v>56</v>
      </c>
      <c r="F51" s="11">
        <f t="shared" si="11"/>
        <v>1232</v>
      </c>
      <c r="G51" s="250">
        <v>0</v>
      </c>
      <c r="H51" s="11">
        <f t="shared" si="12"/>
        <v>0</v>
      </c>
      <c r="I51" s="250">
        <v>60</v>
      </c>
      <c r="J51" s="10">
        <v>12</v>
      </c>
      <c r="K51" s="11">
        <f t="shared" si="13"/>
        <v>15840</v>
      </c>
      <c r="L51" s="11">
        <f t="shared" si="14"/>
        <v>17072</v>
      </c>
      <c r="M51" s="11"/>
      <c r="N51" s="508"/>
      <c r="O51" s="10" t="s">
        <v>72</v>
      </c>
      <c r="P51" s="523"/>
      <c r="Q51" s="270"/>
      <c r="R51" s="526"/>
    </row>
    <row r="52" s="2" customFormat="1" ht="18" customHeight="1" spans="1:18">
      <c r="A52" s="255" t="s">
        <v>76</v>
      </c>
      <c r="B52" s="249">
        <v>1</v>
      </c>
      <c r="C52" s="249">
        <v>22</v>
      </c>
      <c r="D52" s="10" t="s">
        <v>18</v>
      </c>
      <c r="E52" s="10">
        <v>56</v>
      </c>
      <c r="F52" s="11">
        <f t="shared" si="11"/>
        <v>1232</v>
      </c>
      <c r="G52" s="10">
        <v>0</v>
      </c>
      <c r="H52" s="11">
        <f t="shared" si="12"/>
        <v>0</v>
      </c>
      <c r="I52" s="250">
        <v>60</v>
      </c>
      <c r="J52" s="10">
        <v>12</v>
      </c>
      <c r="K52" s="11">
        <f t="shared" si="13"/>
        <v>15840</v>
      </c>
      <c r="L52" s="11">
        <f t="shared" si="14"/>
        <v>17072</v>
      </c>
      <c r="M52" s="11"/>
      <c r="N52" s="508"/>
      <c r="O52" s="249" t="s">
        <v>72</v>
      </c>
      <c r="P52" s="523"/>
      <c r="Q52" s="272"/>
      <c r="R52" s="527"/>
    </row>
    <row r="53" ht="18" customHeight="1" spans="1:18">
      <c r="A53" s="469" t="s">
        <v>31</v>
      </c>
      <c r="B53" s="507">
        <v>0.4125</v>
      </c>
      <c r="C53" s="469">
        <v>9.0725</v>
      </c>
      <c r="D53" s="10" t="s">
        <v>29</v>
      </c>
      <c r="E53" s="10">
        <v>56</v>
      </c>
      <c r="F53" s="11">
        <f t="shared" si="11"/>
        <v>508.06</v>
      </c>
      <c r="G53" s="10">
        <v>0</v>
      </c>
      <c r="H53" s="11">
        <f t="shared" si="12"/>
        <v>0</v>
      </c>
      <c r="I53" s="250">
        <v>60</v>
      </c>
      <c r="J53" s="10">
        <v>12</v>
      </c>
      <c r="K53" s="11">
        <f t="shared" si="13"/>
        <v>6532.2</v>
      </c>
      <c r="L53" s="11">
        <f t="shared" si="14"/>
        <v>7040.26</v>
      </c>
      <c r="M53" s="11"/>
      <c r="N53" s="508"/>
      <c r="O53" s="249" t="s">
        <v>72</v>
      </c>
      <c r="P53" s="523"/>
      <c r="Q53" s="528"/>
      <c r="R53" s="284"/>
    </row>
    <row r="54" ht="18" customHeight="1" spans="1:18">
      <c r="A54" s="249" t="s">
        <v>77</v>
      </c>
      <c r="B54" s="249"/>
      <c r="C54" s="249">
        <v>36</v>
      </c>
      <c r="D54" s="10" t="s">
        <v>33</v>
      </c>
      <c r="E54" s="10">
        <v>56</v>
      </c>
      <c r="F54" s="11">
        <f t="shared" si="11"/>
        <v>2016</v>
      </c>
      <c r="G54" s="10">
        <v>75.53</v>
      </c>
      <c r="H54" s="11">
        <f t="shared" si="12"/>
        <v>2719.08</v>
      </c>
      <c r="I54" s="250">
        <v>60</v>
      </c>
      <c r="J54" s="10">
        <v>12</v>
      </c>
      <c r="K54" s="11">
        <f t="shared" si="13"/>
        <v>25920</v>
      </c>
      <c r="L54" s="11">
        <f t="shared" si="14"/>
        <v>30655.08</v>
      </c>
      <c r="M54" s="11"/>
      <c r="N54" s="508"/>
      <c r="O54" s="10" t="s">
        <v>72</v>
      </c>
      <c r="P54" s="523"/>
      <c r="Q54" s="336"/>
      <c r="R54" s="526"/>
    </row>
    <row r="55" s="2" customFormat="1" ht="18" customHeight="1" spans="1:18">
      <c r="A55" s="12" t="s">
        <v>25</v>
      </c>
      <c r="B55" s="251"/>
      <c r="C55" s="251"/>
      <c r="D55" s="12"/>
      <c r="E55" s="12"/>
      <c r="F55" s="14">
        <f>SUM(F49:F54)</f>
        <v>7452.06</v>
      </c>
      <c r="G55" s="12"/>
      <c r="H55" s="14">
        <f>SUM(H49:H54)</f>
        <v>2719.08</v>
      </c>
      <c r="I55" s="12"/>
      <c r="J55" s="12"/>
      <c r="K55" s="14">
        <f>SUM(K49:K54)</f>
        <v>95812.2</v>
      </c>
      <c r="L55" s="14">
        <f>SUM(L49:L54)</f>
        <v>105983.34</v>
      </c>
      <c r="M55" s="38"/>
      <c r="N55" s="512"/>
      <c r="O55" s="39"/>
      <c r="P55" s="517"/>
      <c r="Q55" s="529"/>
      <c r="R55" s="527"/>
    </row>
    <row r="56" ht="18" customHeight="1" spans="1:18">
      <c r="A56" s="10" t="s">
        <v>78</v>
      </c>
      <c r="B56" s="24" t="s">
        <v>79</v>
      </c>
      <c r="C56" s="10">
        <v>42.651</v>
      </c>
      <c r="D56" s="10" t="s">
        <v>29</v>
      </c>
      <c r="E56" s="10">
        <v>56</v>
      </c>
      <c r="F56" s="11">
        <f t="shared" ref="F56:F62" si="15">C56*E56</f>
        <v>2388.456</v>
      </c>
      <c r="G56" s="10">
        <v>0</v>
      </c>
      <c r="H56" s="11">
        <f t="shared" ref="H56:H62" si="16">C56*G56</f>
        <v>0</v>
      </c>
      <c r="I56" s="10">
        <v>60</v>
      </c>
      <c r="J56" s="10">
        <v>12</v>
      </c>
      <c r="K56" s="11">
        <f t="shared" ref="K56:K62" si="17">C56*I56*J56</f>
        <v>30708.72</v>
      </c>
      <c r="L56" s="11">
        <f t="shared" ref="L56:L62" si="18">F56+H56+K56</f>
        <v>33097.176</v>
      </c>
      <c r="M56" s="11"/>
      <c r="N56" s="508"/>
      <c r="O56" s="10" t="s">
        <v>80</v>
      </c>
      <c r="P56" s="514"/>
      <c r="Q56" s="528"/>
      <c r="R56" s="526"/>
    </row>
    <row r="57" ht="18" customHeight="1" spans="1:18">
      <c r="A57" s="10" t="s">
        <v>78</v>
      </c>
      <c r="B57" s="24" t="s">
        <v>81</v>
      </c>
      <c r="C57" s="10">
        <v>1.349</v>
      </c>
      <c r="D57" s="10" t="s">
        <v>29</v>
      </c>
      <c r="E57" s="10">
        <v>56</v>
      </c>
      <c r="F57" s="11">
        <f t="shared" si="15"/>
        <v>75.544</v>
      </c>
      <c r="G57" s="10">
        <v>0</v>
      </c>
      <c r="H57" s="11">
        <f t="shared" si="16"/>
        <v>0</v>
      </c>
      <c r="I57" s="10">
        <v>60</v>
      </c>
      <c r="J57" s="10">
        <v>12</v>
      </c>
      <c r="K57" s="11">
        <f t="shared" si="17"/>
        <v>971.28</v>
      </c>
      <c r="L57" s="11">
        <f t="shared" si="18"/>
        <v>1046.824</v>
      </c>
      <c r="M57" s="11"/>
      <c r="N57" s="508"/>
      <c r="O57" s="10" t="s">
        <v>80</v>
      </c>
      <c r="P57" s="514"/>
      <c r="Q57" s="528"/>
      <c r="R57" s="526"/>
    </row>
    <row r="58" s="2" customFormat="1" ht="18" customHeight="1" spans="1:18">
      <c r="A58" s="10" t="s">
        <v>82</v>
      </c>
      <c r="B58" s="10">
        <v>1</v>
      </c>
      <c r="C58" s="10">
        <v>22</v>
      </c>
      <c r="D58" s="10" t="s">
        <v>33</v>
      </c>
      <c r="E58" s="10">
        <v>56</v>
      </c>
      <c r="F58" s="11">
        <f t="shared" si="15"/>
        <v>1232</v>
      </c>
      <c r="G58" s="10">
        <v>0</v>
      </c>
      <c r="H58" s="11">
        <f t="shared" si="16"/>
        <v>0</v>
      </c>
      <c r="I58" s="10">
        <v>60</v>
      </c>
      <c r="J58" s="10">
        <v>12</v>
      </c>
      <c r="K58" s="11">
        <f t="shared" si="17"/>
        <v>15840</v>
      </c>
      <c r="L58" s="11">
        <f t="shared" si="18"/>
        <v>17072</v>
      </c>
      <c r="M58" s="11"/>
      <c r="N58" s="508"/>
      <c r="O58" s="10" t="s">
        <v>80</v>
      </c>
      <c r="P58" s="514"/>
      <c r="Q58" s="530"/>
      <c r="R58" s="527"/>
    </row>
    <row r="59" ht="18" customHeight="1" spans="1:16">
      <c r="A59" s="10" t="s">
        <v>83</v>
      </c>
      <c r="B59" s="24" t="s">
        <v>74</v>
      </c>
      <c r="C59" s="24">
        <f>22*B59</f>
        <v>22</v>
      </c>
      <c r="D59" s="10" t="s">
        <v>18</v>
      </c>
      <c r="E59" s="10">
        <v>56</v>
      </c>
      <c r="F59" s="11">
        <f t="shared" si="15"/>
        <v>1232</v>
      </c>
      <c r="G59" s="10">
        <v>0</v>
      </c>
      <c r="H59" s="11">
        <f t="shared" si="16"/>
        <v>0</v>
      </c>
      <c r="I59" s="10">
        <v>60</v>
      </c>
      <c r="J59" s="10">
        <v>12</v>
      </c>
      <c r="K59" s="11">
        <f t="shared" si="17"/>
        <v>15840</v>
      </c>
      <c r="L59" s="11">
        <f t="shared" si="18"/>
        <v>17072</v>
      </c>
      <c r="M59" s="11"/>
      <c r="N59" s="508"/>
      <c r="O59" s="10" t="s">
        <v>80</v>
      </c>
      <c r="P59" s="514"/>
    </row>
    <row r="60" ht="18" customHeight="1" spans="1:18">
      <c r="A60" s="249" t="s">
        <v>84</v>
      </c>
      <c r="B60" s="249"/>
      <c r="C60" s="249">
        <v>16</v>
      </c>
      <c r="D60" s="10" t="s">
        <v>33</v>
      </c>
      <c r="E60" s="10">
        <v>56</v>
      </c>
      <c r="F60" s="11">
        <f t="shared" si="15"/>
        <v>896</v>
      </c>
      <c r="G60" s="10">
        <v>75.53</v>
      </c>
      <c r="H60" s="11">
        <f t="shared" si="16"/>
        <v>1208.48</v>
      </c>
      <c r="I60" s="10">
        <v>60</v>
      </c>
      <c r="J60" s="10">
        <v>12</v>
      </c>
      <c r="K60" s="11">
        <f t="shared" si="17"/>
        <v>11520</v>
      </c>
      <c r="L60" s="11">
        <f t="shared" si="18"/>
        <v>13624.48</v>
      </c>
      <c r="M60" s="11"/>
      <c r="N60" s="508"/>
      <c r="O60" s="10" t="s">
        <v>80</v>
      </c>
      <c r="P60" s="283"/>
      <c r="Q60" s="528"/>
      <c r="R60" s="531"/>
    </row>
    <row r="61" ht="18" customHeight="1" spans="1:18">
      <c r="A61" s="249" t="s">
        <v>85</v>
      </c>
      <c r="B61" s="249"/>
      <c r="C61" s="249">
        <v>5.4</v>
      </c>
      <c r="D61" s="10" t="s">
        <v>33</v>
      </c>
      <c r="E61" s="10">
        <v>56</v>
      </c>
      <c r="F61" s="11">
        <f t="shared" si="15"/>
        <v>302.4</v>
      </c>
      <c r="G61" s="10">
        <v>75.53</v>
      </c>
      <c r="H61" s="11">
        <f t="shared" si="16"/>
        <v>407.862</v>
      </c>
      <c r="I61" s="10">
        <v>60</v>
      </c>
      <c r="J61" s="10">
        <v>12</v>
      </c>
      <c r="K61" s="11">
        <f t="shared" si="17"/>
        <v>3888</v>
      </c>
      <c r="L61" s="11">
        <f t="shared" si="18"/>
        <v>4598.262</v>
      </c>
      <c r="M61" s="11"/>
      <c r="N61" s="508"/>
      <c r="O61" s="10" t="s">
        <v>80</v>
      </c>
      <c r="P61" s="283"/>
      <c r="Q61" s="532"/>
      <c r="R61" s="527"/>
    </row>
    <row r="62" ht="18" customHeight="1" spans="1:18">
      <c r="A62" s="249" t="s">
        <v>85</v>
      </c>
      <c r="B62" s="249"/>
      <c r="C62" s="249">
        <v>3.6</v>
      </c>
      <c r="D62" s="10" t="s">
        <v>33</v>
      </c>
      <c r="E62" s="10">
        <v>56</v>
      </c>
      <c r="F62" s="11">
        <f t="shared" si="15"/>
        <v>201.6</v>
      </c>
      <c r="G62" s="10">
        <v>75.53</v>
      </c>
      <c r="H62" s="11">
        <f t="shared" si="16"/>
        <v>271.908</v>
      </c>
      <c r="I62" s="10">
        <v>60</v>
      </c>
      <c r="J62" s="10">
        <v>12</v>
      </c>
      <c r="K62" s="11">
        <f t="shared" si="17"/>
        <v>2592</v>
      </c>
      <c r="L62" s="11">
        <f t="shared" si="18"/>
        <v>3065.508</v>
      </c>
      <c r="M62" s="11"/>
      <c r="N62" s="508"/>
      <c r="O62" s="10" t="s">
        <v>80</v>
      </c>
      <c r="P62" s="509"/>
      <c r="Q62" s="532"/>
      <c r="R62" s="527"/>
    </row>
    <row r="63" s="2" customFormat="1" ht="18" customHeight="1" spans="1:18">
      <c r="A63" s="12" t="s">
        <v>25</v>
      </c>
      <c r="B63" s="12"/>
      <c r="C63" s="12"/>
      <c r="D63" s="12"/>
      <c r="E63" s="12"/>
      <c r="F63" s="14">
        <f>SUM(F56:F62)</f>
        <v>6328</v>
      </c>
      <c r="G63" s="12"/>
      <c r="H63" s="14">
        <f>SUM(H56:H62)</f>
        <v>1888.25</v>
      </c>
      <c r="I63" s="12"/>
      <c r="J63" s="12"/>
      <c r="K63" s="14">
        <f>SUM(K56:K62)</f>
        <v>81360</v>
      </c>
      <c r="L63" s="14">
        <f>SUM(L56:L62)</f>
        <v>89576.25</v>
      </c>
      <c r="M63" s="38"/>
      <c r="N63" s="512"/>
      <c r="O63" s="39"/>
      <c r="P63" s="524"/>
      <c r="Q63" s="532"/>
      <c r="R63" s="527"/>
    </row>
    <row r="64" ht="30" customHeight="1" spans="1:18">
      <c r="A64" s="249" t="s">
        <v>86</v>
      </c>
      <c r="B64" s="249">
        <v>1</v>
      </c>
      <c r="C64" s="249">
        <v>22</v>
      </c>
      <c r="D64" s="249" t="s">
        <v>33</v>
      </c>
      <c r="E64" s="10">
        <f>56*2</f>
        <v>112</v>
      </c>
      <c r="F64" s="11">
        <f>C64*E64</f>
        <v>2464</v>
      </c>
      <c r="G64" s="10">
        <v>0</v>
      </c>
      <c r="H64" s="11">
        <f>C64*G64</f>
        <v>0</v>
      </c>
      <c r="I64" s="10">
        <v>60</v>
      </c>
      <c r="J64" s="10">
        <v>12</v>
      </c>
      <c r="K64" s="11">
        <f>C64*I64*J64</f>
        <v>15840</v>
      </c>
      <c r="L64" s="11">
        <f>F64+H64+K64</f>
        <v>18304</v>
      </c>
      <c r="M64" s="11"/>
      <c r="N64" s="508"/>
      <c r="O64" s="525" t="s">
        <v>87</v>
      </c>
      <c r="P64" s="514" t="s">
        <v>88</v>
      </c>
      <c r="Q64" s="336"/>
      <c r="R64" s="531"/>
    </row>
    <row r="65" s="2" customFormat="1" ht="43" customHeight="1" spans="1:18">
      <c r="A65" s="249" t="s">
        <v>89</v>
      </c>
      <c r="B65" s="249">
        <v>2</v>
      </c>
      <c r="C65" s="249">
        <f>22*B65</f>
        <v>44</v>
      </c>
      <c r="D65" s="249" t="s">
        <v>33</v>
      </c>
      <c r="E65" s="10">
        <f>56*2</f>
        <v>112</v>
      </c>
      <c r="F65" s="11">
        <f>C65*E65</f>
        <v>4928</v>
      </c>
      <c r="G65" s="10">
        <v>0</v>
      </c>
      <c r="H65" s="11">
        <f>C65*G65</f>
        <v>0</v>
      </c>
      <c r="I65" s="10">
        <v>60</v>
      </c>
      <c r="J65" s="10">
        <v>12</v>
      </c>
      <c r="K65" s="11">
        <f>C65*I65*J65</f>
        <v>31680</v>
      </c>
      <c r="L65" s="11">
        <f>F65+H65+K65</f>
        <v>36608</v>
      </c>
      <c r="M65" s="11"/>
      <c r="N65" s="508"/>
      <c r="O65" s="525" t="s">
        <v>87</v>
      </c>
      <c r="P65" s="514" t="s">
        <v>88</v>
      </c>
      <c r="Q65" s="529"/>
      <c r="R65" s="542"/>
    </row>
    <row r="66" ht="18" customHeight="1" spans="1:18">
      <c r="A66" s="12" t="s">
        <v>25</v>
      </c>
      <c r="B66" s="251"/>
      <c r="C66" s="251"/>
      <c r="D66" s="251"/>
      <c r="E66" s="12"/>
      <c r="F66" s="14">
        <f>SUM(F64:F65)</f>
        <v>7392</v>
      </c>
      <c r="G66" s="12"/>
      <c r="H66" s="14">
        <f ca="1">SUM(H64:H67)</f>
        <v>0</v>
      </c>
      <c r="I66" s="12"/>
      <c r="J66" s="12"/>
      <c r="K66" s="14">
        <f>SUM(K64:K65)</f>
        <v>47520</v>
      </c>
      <c r="L66" s="14">
        <f>SUM(L64:L65)</f>
        <v>54912</v>
      </c>
      <c r="M66" s="38"/>
      <c r="N66" s="512"/>
      <c r="O66" s="266"/>
      <c r="P66" s="513"/>
      <c r="Q66" s="531"/>
      <c r="R66" s="526"/>
    </row>
    <row r="67" ht="18" customHeight="1" spans="1:18">
      <c r="A67" s="249" t="s">
        <v>90</v>
      </c>
      <c r="B67" s="249">
        <v>1</v>
      </c>
      <c r="C67" s="249">
        <v>22</v>
      </c>
      <c r="D67" s="249" t="s">
        <v>33</v>
      </c>
      <c r="E67" s="10">
        <f>56*2</f>
        <v>112</v>
      </c>
      <c r="F67" s="11">
        <f>C67*E67</f>
        <v>2464</v>
      </c>
      <c r="G67" s="10">
        <v>0</v>
      </c>
      <c r="H67" s="11">
        <f t="shared" ref="H67:H82" si="19">C67*G67</f>
        <v>0</v>
      </c>
      <c r="I67" s="10">
        <v>60</v>
      </c>
      <c r="J67" s="10">
        <v>12</v>
      </c>
      <c r="K67" s="11">
        <f t="shared" ref="K67:K82" si="20">C67*I67*J67</f>
        <v>15840</v>
      </c>
      <c r="L67" s="11">
        <f t="shared" ref="L67:L90" si="21">F67+H67+K67</f>
        <v>18304</v>
      </c>
      <c r="M67" s="11"/>
      <c r="N67" s="508"/>
      <c r="O67" s="249" t="s">
        <v>91</v>
      </c>
      <c r="P67" s="514" t="s">
        <v>88</v>
      </c>
      <c r="Q67" s="531"/>
      <c r="R67" s="526"/>
    </row>
    <row r="68" ht="18" customHeight="1" spans="1:19">
      <c r="A68" s="249" t="s">
        <v>92</v>
      </c>
      <c r="B68" s="249">
        <v>2</v>
      </c>
      <c r="C68" s="249">
        <v>44</v>
      </c>
      <c r="D68" s="249" t="s">
        <v>33</v>
      </c>
      <c r="E68" s="10">
        <f>56*2</f>
        <v>112</v>
      </c>
      <c r="F68" s="11">
        <f>C68*E68</f>
        <v>4928</v>
      </c>
      <c r="G68" s="10">
        <v>0</v>
      </c>
      <c r="H68" s="11">
        <f t="shared" si="19"/>
        <v>0</v>
      </c>
      <c r="I68" s="10">
        <v>60</v>
      </c>
      <c r="J68" s="10">
        <v>12</v>
      </c>
      <c r="K68" s="11">
        <f t="shared" si="20"/>
        <v>31680</v>
      </c>
      <c r="L68" s="11">
        <f t="shared" si="21"/>
        <v>36608</v>
      </c>
      <c r="M68" s="11"/>
      <c r="N68" s="508"/>
      <c r="O68" s="249" t="s">
        <v>91</v>
      </c>
      <c r="P68" s="514" t="s">
        <v>88</v>
      </c>
      <c r="Q68" s="531"/>
      <c r="R68" s="526"/>
      <c r="S68" s="270"/>
    </row>
    <row r="69" ht="18" customHeight="1" spans="1:19">
      <c r="A69" s="10" t="s">
        <v>93</v>
      </c>
      <c r="B69" s="10">
        <v>2</v>
      </c>
      <c r="C69" s="10">
        <v>44</v>
      </c>
      <c r="D69" s="10" t="s">
        <v>33</v>
      </c>
      <c r="E69" s="10">
        <v>56</v>
      </c>
      <c r="F69" s="11">
        <f>C69*E69</f>
        <v>2464</v>
      </c>
      <c r="G69" s="10">
        <v>0</v>
      </c>
      <c r="H69" s="11">
        <f t="shared" si="19"/>
        <v>0</v>
      </c>
      <c r="I69" s="10">
        <v>60</v>
      </c>
      <c r="J69" s="10">
        <v>12</v>
      </c>
      <c r="K69" s="11">
        <f t="shared" si="20"/>
        <v>31680</v>
      </c>
      <c r="L69" s="11">
        <f t="shared" si="21"/>
        <v>34144</v>
      </c>
      <c r="M69" s="11"/>
      <c r="N69" s="508"/>
      <c r="O69" s="249" t="s">
        <v>91</v>
      </c>
      <c r="P69" s="514"/>
      <c r="Q69" s="531"/>
      <c r="R69" s="526"/>
      <c r="S69" s="270"/>
    </row>
    <row r="70" ht="18" customHeight="1" spans="1:19">
      <c r="A70" s="249" t="s">
        <v>94</v>
      </c>
      <c r="B70" s="249">
        <v>2</v>
      </c>
      <c r="C70" s="249">
        <v>44</v>
      </c>
      <c r="D70" s="249" t="s">
        <v>61</v>
      </c>
      <c r="E70" s="10">
        <v>56</v>
      </c>
      <c r="F70" s="11">
        <f>C70*E70</f>
        <v>2464</v>
      </c>
      <c r="G70" s="10">
        <v>0</v>
      </c>
      <c r="H70" s="11">
        <f t="shared" si="19"/>
        <v>0</v>
      </c>
      <c r="I70" s="10">
        <v>60</v>
      </c>
      <c r="J70" s="10">
        <v>12</v>
      </c>
      <c r="K70" s="11">
        <f t="shared" si="20"/>
        <v>31680</v>
      </c>
      <c r="L70" s="11">
        <f t="shared" si="21"/>
        <v>34144</v>
      </c>
      <c r="M70" s="11"/>
      <c r="N70" s="508"/>
      <c r="O70" s="249" t="s">
        <v>91</v>
      </c>
      <c r="P70" s="283"/>
      <c r="Q70" s="531"/>
      <c r="R70" s="526"/>
      <c r="S70" s="270"/>
    </row>
    <row r="71" ht="18" customHeight="1" spans="1:19">
      <c r="A71" s="249" t="s">
        <v>95</v>
      </c>
      <c r="B71" s="249">
        <v>1</v>
      </c>
      <c r="C71" s="249">
        <v>22</v>
      </c>
      <c r="D71" s="249" t="s">
        <v>18</v>
      </c>
      <c r="E71" s="10">
        <v>56</v>
      </c>
      <c r="F71" s="11">
        <f>C71*E71</f>
        <v>1232</v>
      </c>
      <c r="G71" s="10">
        <v>0</v>
      </c>
      <c r="H71" s="11">
        <f t="shared" si="19"/>
        <v>0</v>
      </c>
      <c r="I71" s="10">
        <v>60</v>
      </c>
      <c r="J71" s="10">
        <v>12</v>
      </c>
      <c r="K71" s="11">
        <f t="shared" si="20"/>
        <v>15840</v>
      </c>
      <c r="L71" s="11">
        <f t="shared" si="21"/>
        <v>17072</v>
      </c>
      <c r="M71" s="11"/>
      <c r="N71" s="508"/>
      <c r="O71" s="249" t="s">
        <v>91</v>
      </c>
      <c r="P71" s="283"/>
      <c r="Q71" s="531"/>
      <c r="R71" s="526"/>
      <c r="S71" s="270"/>
    </row>
    <row r="72" ht="18" customHeight="1" spans="1:19">
      <c r="A72" s="249" t="s">
        <v>96</v>
      </c>
      <c r="B72" s="249">
        <v>2</v>
      </c>
      <c r="C72" s="249">
        <v>46</v>
      </c>
      <c r="D72" s="249"/>
      <c r="E72" s="10">
        <v>0</v>
      </c>
      <c r="F72" s="11">
        <v>0</v>
      </c>
      <c r="G72" s="10">
        <v>0</v>
      </c>
      <c r="H72" s="11">
        <f t="shared" si="19"/>
        <v>0</v>
      </c>
      <c r="I72" s="10">
        <v>20</v>
      </c>
      <c r="J72" s="10">
        <v>12</v>
      </c>
      <c r="K72" s="11">
        <f t="shared" si="20"/>
        <v>11040</v>
      </c>
      <c r="L72" s="11">
        <f t="shared" si="21"/>
        <v>11040</v>
      </c>
      <c r="M72" s="11"/>
      <c r="N72" s="508"/>
      <c r="O72" s="249" t="s">
        <v>91</v>
      </c>
      <c r="P72" s="514"/>
      <c r="Q72" s="531"/>
      <c r="R72" s="526"/>
      <c r="S72" s="270"/>
    </row>
    <row r="73" ht="18" customHeight="1" spans="1:19">
      <c r="A73" s="249" t="s">
        <v>97</v>
      </c>
      <c r="B73" s="249" t="s">
        <v>65</v>
      </c>
      <c r="C73" s="249">
        <v>7.3</v>
      </c>
      <c r="D73" s="249" t="s">
        <v>33</v>
      </c>
      <c r="E73" s="10">
        <v>56</v>
      </c>
      <c r="F73" s="11">
        <f t="shared" ref="F73:F82" si="22">C73*E73</f>
        <v>408.8</v>
      </c>
      <c r="G73" s="10">
        <v>0</v>
      </c>
      <c r="H73" s="11">
        <f t="shared" si="19"/>
        <v>0</v>
      </c>
      <c r="I73" s="10">
        <v>60</v>
      </c>
      <c r="J73" s="10">
        <v>12</v>
      </c>
      <c r="K73" s="11">
        <f t="shared" si="20"/>
        <v>5256</v>
      </c>
      <c r="L73" s="11">
        <f t="shared" si="21"/>
        <v>5664.8</v>
      </c>
      <c r="M73" s="11"/>
      <c r="N73" s="508"/>
      <c r="O73" s="249" t="s">
        <v>91</v>
      </c>
      <c r="P73" s="514"/>
      <c r="Q73" s="531"/>
      <c r="R73" s="526"/>
      <c r="S73" s="270"/>
    </row>
    <row r="74" ht="18" customHeight="1" spans="1:19">
      <c r="A74" s="249" t="s">
        <v>98</v>
      </c>
      <c r="B74" s="249">
        <v>1</v>
      </c>
      <c r="C74" s="249">
        <v>22</v>
      </c>
      <c r="D74" s="249" t="s">
        <v>18</v>
      </c>
      <c r="E74" s="10">
        <v>56</v>
      </c>
      <c r="F74" s="11">
        <f t="shared" si="22"/>
        <v>1232</v>
      </c>
      <c r="G74" s="10">
        <v>0</v>
      </c>
      <c r="H74" s="11">
        <f t="shared" si="19"/>
        <v>0</v>
      </c>
      <c r="I74" s="10">
        <v>60</v>
      </c>
      <c r="J74" s="10">
        <v>12</v>
      </c>
      <c r="K74" s="11">
        <f t="shared" si="20"/>
        <v>15840</v>
      </c>
      <c r="L74" s="11">
        <f t="shared" si="21"/>
        <v>17072</v>
      </c>
      <c r="M74" s="11"/>
      <c r="N74" s="508"/>
      <c r="O74" s="249" t="s">
        <v>99</v>
      </c>
      <c r="P74" s="514"/>
      <c r="Q74" s="531"/>
      <c r="R74" s="526"/>
      <c r="S74" s="270"/>
    </row>
    <row r="75" ht="18" customHeight="1" spans="1:19">
      <c r="A75" s="249" t="s">
        <v>100</v>
      </c>
      <c r="B75" s="249">
        <v>2</v>
      </c>
      <c r="C75" s="533">
        <v>44</v>
      </c>
      <c r="D75" s="249" t="s">
        <v>33</v>
      </c>
      <c r="E75" s="10">
        <v>56</v>
      </c>
      <c r="F75" s="11">
        <f t="shared" si="22"/>
        <v>2464</v>
      </c>
      <c r="G75" s="10">
        <v>0</v>
      </c>
      <c r="H75" s="11">
        <f t="shared" si="19"/>
        <v>0</v>
      </c>
      <c r="I75" s="10">
        <v>60</v>
      </c>
      <c r="J75" s="10">
        <v>12</v>
      </c>
      <c r="K75" s="11">
        <f t="shared" si="20"/>
        <v>31680</v>
      </c>
      <c r="L75" s="11">
        <f t="shared" si="21"/>
        <v>34144</v>
      </c>
      <c r="M75" s="11"/>
      <c r="N75" s="508"/>
      <c r="O75" s="249" t="s">
        <v>91</v>
      </c>
      <c r="P75" s="283"/>
      <c r="Q75" s="528"/>
      <c r="R75" s="526"/>
      <c r="S75" s="270"/>
    </row>
    <row r="76" ht="18" customHeight="1" spans="1:19">
      <c r="A76" s="249" t="s">
        <v>44</v>
      </c>
      <c r="B76" s="249"/>
      <c r="C76" s="533">
        <v>17.5</v>
      </c>
      <c r="D76" s="249" t="s">
        <v>41</v>
      </c>
      <c r="E76" s="10">
        <v>0</v>
      </c>
      <c r="F76" s="11">
        <f t="shared" si="22"/>
        <v>0</v>
      </c>
      <c r="G76" s="10">
        <v>0</v>
      </c>
      <c r="H76" s="11">
        <f t="shared" si="19"/>
        <v>0</v>
      </c>
      <c r="I76" s="10">
        <v>60</v>
      </c>
      <c r="J76" s="10">
        <v>12</v>
      </c>
      <c r="K76" s="11">
        <f t="shared" si="20"/>
        <v>12600</v>
      </c>
      <c r="L76" s="11">
        <f t="shared" si="21"/>
        <v>12600</v>
      </c>
      <c r="M76" s="11"/>
      <c r="N76" s="508"/>
      <c r="O76" s="249" t="s">
        <v>91</v>
      </c>
      <c r="P76" s="283" t="s">
        <v>42</v>
      </c>
      <c r="Q76" s="528"/>
      <c r="R76" s="526"/>
      <c r="S76" s="270"/>
    </row>
    <row r="77" ht="18" customHeight="1" spans="1:19">
      <c r="A77" s="249" t="s">
        <v>101</v>
      </c>
      <c r="B77" s="249"/>
      <c r="C77" s="533">
        <v>3.6</v>
      </c>
      <c r="D77" s="249" t="s">
        <v>41</v>
      </c>
      <c r="E77" s="10">
        <v>0</v>
      </c>
      <c r="F77" s="11">
        <f t="shared" si="22"/>
        <v>0</v>
      </c>
      <c r="G77" s="10">
        <v>0</v>
      </c>
      <c r="H77" s="11">
        <f t="shared" si="19"/>
        <v>0</v>
      </c>
      <c r="I77" s="10">
        <v>60</v>
      </c>
      <c r="J77" s="10">
        <v>12</v>
      </c>
      <c r="K77" s="11">
        <f t="shared" si="20"/>
        <v>2592</v>
      </c>
      <c r="L77" s="11">
        <f t="shared" si="21"/>
        <v>2592</v>
      </c>
      <c r="M77" s="11"/>
      <c r="N77" s="508"/>
      <c r="O77" s="249" t="s">
        <v>91</v>
      </c>
      <c r="P77" s="283" t="s">
        <v>42</v>
      </c>
      <c r="Q77" s="528"/>
      <c r="R77" s="526"/>
      <c r="S77" s="270"/>
    </row>
    <row r="78" ht="18" customHeight="1" spans="1:19">
      <c r="A78" s="249" t="s">
        <v>102</v>
      </c>
      <c r="B78" s="249"/>
      <c r="C78" s="533">
        <v>24.5</v>
      </c>
      <c r="D78" s="249" t="s">
        <v>41</v>
      </c>
      <c r="E78" s="10">
        <v>0</v>
      </c>
      <c r="F78" s="11">
        <f t="shared" si="22"/>
        <v>0</v>
      </c>
      <c r="G78" s="10">
        <v>0</v>
      </c>
      <c r="H78" s="11">
        <f t="shared" si="19"/>
        <v>0</v>
      </c>
      <c r="I78" s="10">
        <v>60</v>
      </c>
      <c r="J78" s="10">
        <v>12</v>
      </c>
      <c r="K78" s="11">
        <f t="shared" si="20"/>
        <v>17640</v>
      </c>
      <c r="L78" s="11">
        <f t="shared" si="21"/>
        <v>17640</v>
      </c>
      <c r="M78" s="11"/>
      <c r="N78" s="508"/>
      <c r="O78" s="249" t="s">
        <v>91</v>
      </c>
      <c r="P78" s="283" t="s">
        <v>42</v>
      </c>
      <c r="Q78" s="528"/>
      <c r="R78" s="526"/>
      <c r="S78" s="270"/>
    </row>
    <row r="79" ht="18" customHeight="1" spans="1:16">
      <c r="A79" s="249" t="s">
        <v>103</v>
      </c>
      <c r="B79" s="249"/>
      <c r="C79" s="249">
        <v>10.4</v>
      </c>
      <c r="D79" s="249" t="s">
        <v>41</v>
      </c>
      <c r="E79" s="10">
        <v>0</v>
      </c>
      <c r="F79" s="11">
        <f t="shared" si="22"/>
        <v>0</v>
      </c>
      <c r="G79" s="10">
        <v>0</v>
      </c>
      <c r="H79" s="11">
        <f t="shared" si="19"/>
        <v>0</v>
      </c>
      <c r="I79" s="10">
        <v>60</v>
      </c>
      <c r="J79" s="10">
        <v>12</v>
      </c>
      <c r="K79" s="11">
        <f t="shared" si="20"/>
        <v>7488</v>
      </c>
      <c r="L79" s="11">
        <f t="shared" si="21"/>
        <v>7488</v>
      </c>
      <c r="M79" s="11"/>
      <c r="N79" s="508"/>
      <c r="O79" s="249" t="s">
        <v>91</v>
      </c>
      <c r="P79" s="283" t="s">
        <v>42</v>
      </c>
    </row>
    <row r="80" ht="18" customHeight="1" spans="1:16">
      <c r="A80" s="249" t="s">
        <v>104</v>
      </c>
      <c r="B80" s="249"/>
      <c r="C80" s="249">
        <v>10</v>
      </c>
      <c r="D80" s="249" t="s">
        <v>41</v>
      </c>
      <c r="E80" s="10">
        <v>0</v>
      </c>
      <c r="F80" s="11">
        <f t="shared" si="22"/>
        <v>0</v>
      </c>
      <c r="G80" s="10">
        <v>0</v>
      </c>
      <c r="H80" s="11">
        <f t="shared" si="19"/>
        <v>0</v>
      </c>
      <c r="I80" s="10">
        <v>60</v>
      </c>
      <c r="J80" s="10">
        <v>12</v>
      </c>
      <c r="K80" s="11">
        <f t="shared" si="20"/>
        <v>7200</v>
      </c>
      <c r="L80" s="11">
        <f t="shared" si="21"/>
        <v>7200</v>
      </c>
      <c r="M80" s="11"/>
      <c r="N80" s="508"/>
      <c r="O80" s="249" t="s">
        <v>91</v>
      </c>
      <c r="P80" s="283" t="s">
        <v>42</v>
      </c>
    </row>
    <row r="81" ht="18" customHeight="1" spans="1:16">
      <c r="A81" s="249" t="s">
        <v>105</v>
      </c>
      <c r="B81" s="249"/>
      <c r="C81" s="249">
        <v>7.4</v>
      </c>
      <c r="D81" s="249" t="s">
        <v>41</v>
      </c>
      <c r="E81" s="10">
        <v>0</v>
      </c>
      <c r="F81" s="11">
        <f t="shared" si="22"/>
        <v>0</v>
      </c>
      <c r="G81" s="10">
        <v>0</v>
      </c>
      <c r="H81" s="11">
        <f t="shared" si="19"/>
        <v>0</v>
      </c>
      <c r="I81" s="10">
        <v>60</v>
      </c>
      <c r="J81" s="10">
        <v>12</v>
      </c>
      <c r="K81" s="11">
        <f t="shared" si="20"/>
        <v>5328</v>
      </c>
      <c r="L81" s="11">
        <f t="shared" si="21"/>
        <v>5328</v>
      </c>
      <c r="M81" s="11"/>
      <c r="N81" s="508"/>
      <c r="O81" s="249" t="s">
        <v>91</v>
      </c>
      <c r="P81" s="283" t="s">
        <v>42</v>
      </c>
    </row>
    <row r="82" ht="18" customHeight="1" spans="1:16">
      <c r="A82" s="249" t="s">
        <v>47</v>
      </c>
      <c r="B82" s="249"/>
      <c r="C82" s="249">
        <v>14.5</v>
      </c>
      <c r="D82" s="249" t="s">
        <v>41</v>
      </c>
      <c r="E82" s="10">
        <v>0</v>
      </c>
      <c r="F82" s="11">
        <f t="shared" si="22"/>
        <v>0</v>
      </c>
      <c r="G82" s="10">
        <v>0</v>
      </c>
      <c r="H82" s="11">
        <f t="shared" si="19"/>
        <v>0</v>
      </c>
      <c r="I82" s="10">
        <v>60</v>
      </c>
      <c r="J82" s="10">
        <v>12</v>
      </c>
      <c r="K82" s="11">
        <f t="shared" si="20"/>
        <v>10440</v>
      </c>
      <c r="L82" s="11">
        <f t="shared" si="21"/>
        <v>10440</v>
      </c>
      <c r="M82" s="11"/>
      <c r="N82" s="508"/>
      <c r="O82" s="249" t="s">
        <v>91</v>
      </c>
      <c r="P82" s="283" t="s">
        <v>42</v>
      </c>
    </row>
    <row r="83" s="2" customFormat="1" ht="18" customHeight="1" spans="1:16">
      <c r="A83" s="12" t="s">
        <v>25</v>
      </c>
      <c r="B83" s="251"/>
      <c r="C83" s="251"/>
      <c r="D83" s="251"/>
      <c r="E83" s="251"/>
      <c r="F83" s="42">
        <f>SUM(F67:F82)</f>
        <v>17656.8</v>
      </c>
      <c r="G83" s="251"/>
      <c r="H83" s="42">
        <f>SUM(H76:H82)</f>
        <v>0</v>
      </c>
      <c r="I83" s="251"/>
      <c r="J83" s="251"/>
      <c r="K83" s="42">
        <f>SUM(K67:K82)</f>
        <v>253824</v>
      </c>
      <c r="L83" s="14">
        <f>SUM(L67:L82)</f>
        <v>271480.8</v>
      </c>
      <c r="M83" s="38"/>
      <c r="N83" s="512"/>
      <c r="O83" s="266"/>
      <c r="P83" s="517"/>
    </row>
    <row r="84" ht="18" customHeight="1" spans="1:19">
      <c r="A84" s="249" t="s">
        <v>106</v>
      </c>
      <c r="B84" s="249">
        <v>2</v>
      </c>
      <c r="C84" s="249">
        <v>44</v>
      </c>
      <c r="D84" s="10" t="s">
        <v>18</v>
      </c>
      <c r="E84" s="10">
        <v>56</v>
      </c>
      <c r="F84" s="11">
        <f t="shared" ref="F84:F93" si="23">C84*E84</f>
        <v>2464</v>
      </c>
      <c r="G84" s="10">
        <v>0</v>
      </c>
      <c r="H84" s="11">
        <f t="shared" ref="H84:H93" si="24">C84*G84</f>
        <v>0</v>
      </c>
      <c r="I84" s="10">
        <v>60</v>
      </c>
      <c r="J84" s="10">
        <v>12</v>
      </c>
      <c r="K84" s="11">
        <f t="shared" ref="K84:K93" si="25">C84*I84*J84</f>
        <v>31680</v>
      </c>
      <c r="L84" s="11">
        <f t="shared" si="21"/>
        <v>34144</v>
      </c>
      <c r="M84" s="11"/>
      <c r="N84" s="508"/>
      <c r="O84" s="249" t="s">
        <v>99</v>
      </c>
      <c r="P84" s="514"/>
      <c r="Q84" s="531"/>
      <c r="R84" s="526"/>
      <c r="S84" s="270"/>
    </row>
    <row r="85" s="2" customFormat="1" ht="18" customHeight="1" spans="1:19">
      <c r="A85" s="249" t="s">
        <v>107</v>
      </c>
      <c r="B85" s="249">
        <v>1</v>
      </c>
      <c r="C85" s="249">
        <v>22</v>
      </c>
      <c r="D85" s="255" t="s">
        <v>33</v>
      </c>
      <c r="E85" s="10">
        <v>56</v>
      </c>
      <c r="F85" s="11">
        <f t="shared" si="23"/>
        <v>1232</v>
      </c>
      <c r="G85" s="10">
        <v>0</v>
      </c>
      <c r="H85" s="11">
        <f t="shared" si="24"/>
        <v>0</v>
      </c>
      <c r="I85" s="10">
        <v>60</v>
      </c>
      <c r="J85" s="10">
        <v>12</v>
      </c>
      <c r="K85" s="11">
        <f t="shared" si="25"/>
        <v>15840</v>
      </c>
      <c r="L85" s="11">
        <f t="shared" si="21"/>
        <v>17072</v>
      </c>
      <c r="M85" s="11"/>
      <c r="N85" s="508"/>
      <c r="O85" s="249" t="s">
        <v>99</v>
      </c>
      <c r="P85" s="514"/>
      <c r="Q85" s="542"/>
      <c r="R85" s="527"/>
      <c r="S85" s="272"/>
    </row>
    <row r="86" ht="18" customHeight="1" spans="1:19">
      <c r="A86" s="249" t="s">
        <v>108</v>
      </c>
      <c r="B86" s="249">
        <v>1</v>
      </c>
      <c r="C86" s="249">
        <v>22</v>
      </c>
      <c r="D86" s="249" t="s">
        <v>61</v>
      </c>
      <c r="E86" s="10">
        <v>56</v>
      </c>
      <c r="F86" s="11">
        <f t="shared" si="23"/>
        <v>1232</v>
      </c>
      <c r="G86" s="10">
        <v>0</v>
      </c>
      <c r="H86" s="11">
        <f t="shared" si="24"/>
        <v>0</v>
      </c>
      <c r="I86" s="10">
        <v>60</v>
      </c>
      <c r="J86" s="10">
        <v>12</v>
      </c>
      <c r="K86" s="11">
        <f t="shared" si="25"/>
        <v>15840</v>
      </c>
      <c r="L86" s="11">
        <f t="shared" si="21"/>
        <v>17072</v>
      </c>
      <c r="M86" s="11"/>
      <c r="N86" s="508"/>
      <c r="O86" s="249" t="s">
        <v>99</v>
      </c>
      <c r="P86" s="283"/>
      <c r="Q86" s="531"/>
      <c r="R86" s="526"/>
      <c r="S86" s="270"/>
    </row>
    <row r="87" s="2" customFormat="1" ht="18" customHeight="1" spans="1:19">
      <c r="A87" s="249" t="s">
        <v>109</v>
      </c>
      <c r="B87" s="249">
        <v>1</v>
      </c>
      <c r="C87" s="249">
        <v>22</v>
      </c>
      <c r="D87" s="249" t="s">
        <v>18</v>
      </c>
      <c r="E87" s="10">
        <v>56</v>
      </c>
      <c r="F87" s="11">
        <f t="shared" si="23"/>
        <v>1232</v>
      </c>
      <c r="G87" s="10">
        <v>0</v>
      </c>
      <c r="H87" s="11">
        <f t="shared" si="24"/>
        <v>0</v>
      </c>
      <c r="I87" s="10">
        <v>60</v>
      </c>
      <c r="J87" s="10">
        <v>12</v>
      </c>
      <c r="K87" s="11">
        <f t="shared" si="25"/>
        <v>15840</v>
      </c>
      <c r="L87" s="11">
        <f t="shared" si="21"/>
        <v>17072</v>
      </c>
      <c r="M87" s="11"/>
      <c r="N87" s="508"/>
      <c r="O87" s="249" t="s">
        <v>99</v>
      </c>
      <c r="P87" s="283"/>
      <c r="Q87" s="542"/>
      <c r="R87" s="527"/>
      <c r="S87" s="272"/>
    </row>
    <row r="88" ht="18" customHeight="1" spans="1:19">
      <c r="A88" s="249" t="s">
        <v>108</v>
      </c>
      <c r="B88" s="249">
        <v>1</v>
      </c>
      <c r="C88" s="249">
        <v>22</v>
      </c>
      <c r="D88" s="249" t="s">
        <v>61</v>
      </c>
      <c r="E88" s="250">
        <v>56</v>
      </c>
      <c r="F88" s="35">
        <f t="shared" si="23"/>
        <v>1232</v>
      </c>
      <c r="G88" s="250">
        <v>0</v>
      </c>
      <c r="H88" s="11">
        <f t="shared" si="24"/>
        <v>0</v>
      </c>
      <c r="I88" s="10">
        <v>60</v>
      </c>
      <c r="J88" s="250">
        <v>12</v>
      </c>
      <c r="K88" s="35">
        <f t="shared" si="25"/>
        <v>15840</v>
      </c>
      <c r="L88" s="11">
        <f t="shared" si="21"/>
        <v>17072</v>
      </c>
      <c r="M88" s="11"/>
      <c r="N88" s="508"/>
      <c r="O88" s="249" t="s">
        <v>99</v>
      </c>
      <c r="P88" s="283"/>
      <c r="Q88" s="531"/>
      <c r="R88" s="526"/>
      <c r="S88" s="270"/>
    </row>
    <row r="89" ht="18" customHeight="1" spans="1:19">
      <c r="A89" s="249" t="s">
        <v>110</v>
      </c>
      <c r="B89" s="249">
        <v>1</v>
      </c>
      <c r="C89" s="249">
        <v>22</v>
      </c>
      <c r="D89" s="249" t="s">
        <v>18</v>
      </c>
      <c r="E89" s="10">
        <v>56</v>
      </c>
      <c r="F89" s="11">
        <f t="shared" si="23"/>
        <v>1232</v>
      </c>
      <c r="G89" s="10">
        <v>0</v>
      </c>
      <c r="H89" s="11">
        <f t="shared" si="24"/>
        <v>0</v>
      </c>
      <c r="I89" s="10">
        <v>60</v>
      </c>
      <c r="J89" s="10">
        <v>12</v>
      </c>
      <c r="K89" s="11">
        <f t="shared" si="25"/>
        <v>15840</v>
      </c>
      <c r="L89" s="11">
        <f t="shared" si="21"/>
        <v>17072</v>
      </c>
      <c r="M89" s="11"/>
      <c r="N89" s="508"/>
      <c r="O89" s="249" t="s">
        <v>99</v>
      </c>
      <c r="P89" s="283"/>
      <c r="Q89" s="531"/>
      <c r="R89" s="526"/>
      <c r="S89" s="270"/>
    </row>
    <row r="90" s="2" customFormat="1" ht="18" customHeight="1" spans="1:19">
      <c r="A90" s="249" t="s">
        <v>111</v>
      </c>
      <c r="B90" s="249">
        <v>2</v>
      </c>
      <c r="C90" s="249">
        <v>44</v>
      </c>
      <c r="D90" s="249" t="s">
        <v>18</v>
      </c>
      <c r="E90" s="10">
        <v>56</v>
      </c>
      <c r="F90" s="11">
        <f t="shared" si="23"/>
        <v>2464</v>
      </c>
      <c r="G90" s="10">
        <v>0</v>
      </c>
      <c r="H90" s="11">
        <f t="shared" si="24"/>
        <v>0</v>
      </c>
      <c r="I90" s="10">
        <v>60</v>
      </c>
      <c r="J90" s="10">
        <v>12</v>
      </c>
      <c r="K90" s="11">
        <f t="shared" si="25"/>
        <v>31680</v>
      </c>
      <c r="L90" s="11">
        <f t="shared" si="21"/>
        <v>34144</v>
      </c>
      <c r="M90" s="11"/>
      <c r="N90" s="508"/>
      <c r="O90" s="249" t="s">
        <v>99</v>
      </c>
      <c r="P90" s="283"/>
      <c r="Q90" s="542"/>
      <c r="R90" s="527"/>
      <c r="S90" s="272"/>
    </row>
    <row r="91" ht="18" customHeight="1" spans="1:19">
      <c r="A91" s="249" t="s">
        <v>112</v>
      </c>
      <c r="B91" s="249"/>
      <c r="C91" s="249">
        <v>39</v>
      </c>
      <c r="D91" s="249" t="s">
        <v>33</v>
      </c>
      <c r="E91" s="10">
        <v>56</v>
      </c>
      <c r="F91" s="11">
        <f t="shared" si="23"/>
        <v>2184</v>
      </c>
      <c r="G91" s="10">
        <v>75.53</v>
      </c>
      <c r="H91" s="11">
        <f t="shared" si="24"/>
        <v>2945.67</v>
      </c>
      <c r="I91" s="10">
        <v>60</v>
      </c>
      <c r="J91" s="10">
        <v>12</v>
      </c>
      <c r="K91" s="11">
        <f t="shared" si="25"/>
        <v>28080</v>
      </c>
      <c r="L91" s="11">
        <f t="shared" ref="L91:L97" si="26">F91+H91+K91</f>
        <v>33209.67</v>
      </c>
      <c r="M91" s="11"/>
      <c r="N91" s="508"/>
      <c r="O91" s="249" t="s">
        <v>99</v>
      </c>
      <c r="P91" s="283"/>
      <c r="Q91" s="528"/>
      <c r="R91" s="526"/>
      <c r="S91" s="270"/>
    </row>
    <row r="92" ht="18" customHeight="1" spans="1:16">
      <c r="A92" s="249" t="s">
        <v>113</v>
      </c>
      <c r="B92" s="249"/>
      <c r="C92" s="249">
        <v>47.5</v>
      </c>
      <c r="D92" s="249" t="s">
        <v>33</v>
      </c>
      <c r="E92" s="10">
        <v>56</v>
      </c>
      <c r="F92" s="11">
        <f t="shared" si="23"/>
        <v>2660</v>
      </c>
      <c r="G92" s="10">
        <v>75.53</v>
      </c>
      <c r="H92" s="11">
        <f t="shared" si="24"/>
        <v>3587.675</v>
      </c>
      <c r="I92" s="10">
        <v>60</v>
      </c>
      <c r="J92" s="10">
        <v>12</v>
      </c>
      <c r="K92" s="11">
        <f t="shared" si="25"/>
        <v>34200</v>
      </c>
      <c r="L92" s="11">
        <f t="shared" si="26"/>
        <v>40447.675</v>
      </c>
      <c r="M92" s="11"/>
      <c r="N92" s="508"/>
      <c r="O92" s="249" t="s">
        <v>99</v>
      </c>
      <c r="P92" s="283"/>
    </row>
    <row r="93" ht="18" customHeight="1" spans="1:16">
      <c r="A93" s="249" t="s">
        <v>40</v>
      </c>
      <c r="B93" s="249"/>
      <c r="C93" s="249">
        <v>117</v>
      </c>
      <c r="D93" s="249" t="s">
        <v>41</v>
      </c>
      <c r="E93" s="10">
        <v>0</v>
      </c>
      <c r="F93" s="11">
        <f t="shared" si="23"/>
        <v>0</v>
      </c>
      <c r="G93" s="10">
        <v>0</v>
      </c>
      <c r="H93" s="11">
        <f t="shared" si="24"/>
        <v>0</v>
      </c>
      <c r="I93" s="10">
        <v>60</v>
      </c>
      <c r="J93" s="10">
        <v>12</v>
      </c>
      <c r="K93" s="11">
        <f t="shared" si="25"/>
        <v>84240</v>
      </c>
      <c r="L93" s="11">
        <f t="shared" si="26"/>
        <v>84240</v>
      </c>
      <c r="M93" s="11"/>
      <c r="N93" s="508"/>
      <c r="O93" s="249" t="s">
        <v>99</v>
      </c>
      <c r="P93" s="283" t="s">
        <v>42</v>
      </c>
    </row>
    <row r="94" ht="18" customHeight="1" spans="1:16">
      <c r="A94" s="12" t="s">
        <v>25</v>
      </c>
      <c r="B94" s="251"/>
      <c r="C94" s="251"/>
      <c r="D94" s="251"/>
      <c r="E94" s="12"/>
      <c r="F94" s="14">
        <f>SUM(F84:F93)</f>
        <v>15932</v>
      </c>
      <c r="G94" s="12"/>
      <c r="H94" s="14">
        <f>SUM(H84:H93)</f>
        <v>6533.345</v>
      </c>
      <c r="I94" s="12"/>
      <c r="J94" s="12"/>
      <c r="K94" s="14">
        <f>SUM(K84:K93)</f>
        <v>289080</v>
      </c>
      <c r="L94" s="14">
        <f>SUM(L84:L93)</f>
        <v>311545.345</v>
      </c>
      <c r="M94" s="38"/>
      <c r="N94" s="512"/>
      <c r="O94" s="266"/>
      <c r="P94" s="517"/>
    </row>
    <row r="95" ht="18" customHeight="1" spans="1:20">
      <c r="A95" s="10" t="s">
        <v>114</v>
      </c>
      <c r="B95" s="10">
        <v>2</v>
      </c>
      <c r="C95" s="10">
        <v>44</v>
      </c>
      <c r="D95" s="10" t="s">
        <v>29</v>
      </c>
      <c r="E95" s="10">
        <v>56</v>
      </c>
      <c r="F95" s="11">
        <f>C95*E95</f>
        <v>2464</v>
      </c>
      <c r="G95" s="10">
        <v>0</v>
      </c>
      <c r="H95" s="11">
        <f>C95*G95</f>
        <v>0</v>
      </c>
      <c r="I95" s="10">
        <v>60</v>
      </c>
      <c r="J95" s="10">
        <v>12</v>
      </c>
      <c r="K95" s="11">
        <f>C95*I95*J95</f>
        <v>31680</v>
      </c>
      <c r="L95" s="11">
        <f t="shared" si="26"/>
        <v>34144</v>
      </c>
      <c r="M95" s="11"/>
      <c r="N95" s="508"/>
      <c r="O95" s="10" t="s">
        <v>115</v>
      </c>
      <c r="P95" s="514"/>
      <c r="Q95" s="543"/>
      <c r="R95" s="543"/>
      <c r="S95" s="543"/>
      <c r="T95" s="544"/>
    </row>
    <row r="96" ht="18" customHeight="1" spans="1:16">
      <c r="A96" s="10" t="s">
        <v>116</v>
      </c>
      <c r="B96" s="10">
        <v>3</v>
      </c>
      <c r="C96" s="10">
        <v>66</v>
      </c>
      <c r="D96" s="10" t="s">
        <v>33</v>
      </c>
      <c r="E96" s="10">
        <v>56</v>
      </c>
      <c r="F96" s="11">
        <f>C96*E96</f>
        <v>3696</v>
      </c>
      <c r="G96" s="10">
        <v>0</v>
      </c>
      <c r="H96" s="11">
        <f>C96*G96</f>
        <v>0</v>
      </c>
      <c r="I96" s="10">
        <v>60</v>
      </c>
      <c r="J96" s="10">
        <v>12</v>
      </c>
      <c r="K96" s="11">
        <f>C96*I96*J96</f>
        <v>47520</v>
      </c>
      <c r="L96" s="11">
        <f t="shared" si="26"/>
        <v>51216</v>
      </c>
      <c r="M96" s="11"/>
      <c r="N96" s="508"/>
      <c r="O96" s="10" t="s">
        <v>115</v>
      </c>
      <c r="P96" s="514"/>
    </row>
    <row r="97" ht="18" customHeight="1" spans="1:16">
      <c r="A97" s="10" t="s">
        <v>117</v>
      </c>
      <c r="B97" s="10">
        <v>1</v>
      </c>
      <c r="C97" s="10">
        <v>22</v>
      </c>
      <c r="D97" s="10" t="s">
        <v>18</v>
      </c>
      <c r="E97" s="10">
        <v>56</v>
      </c>
      <c r="F97" s="11">
        <f>C97*E97</f>
        <v>1232</v>
      </c>
      <c r="G97" s="10">
        <v>0</v>
      </c>
      <c r="H97" s="11">
        <f>C97*G97</f>
        <v>0</v>
      </c>
      <c r="I97" s="10">
        <v>60</v>
      </c>
      <c r="J97" s="10">
        <v>12</v>
      </c>
      <c r="K97" s="11">
        <f>C97*I97*J97</f>
        <v>15840</v>
      </c>
      <c r="L97" s="11">
        <f t="shared" si="26"/>
        <v>17072</v>
      </c>
      <c r="M97" s="11"/>
      <c r="N97" s="508"/>
      <c r="O97" s="10" t="s">
        <v>115</v>
      </c>
      <c r="P97" s="514"/>
    </row>
    <row r="98" ht="18" customHeight="1" spans="1:16">
      <c r="A98" s="10" t="s">
        <v>118</v>
      </c>
      <c r="B98" s="10">
        <v>2</v>
      </c>
      <c r="C98" s="10">
        <v>44</v>
      </c>
      <c r="D98" s="10" t="s">
        <v>33</v>
      </c>
      <c r="E98" s="250">
        <v>56</v>
      </c>
      <c r="F98" s="35">
        <f>C98*E98</f>
        <v>2464</v>
      </c>
      <c r="G98" s="250">
        <v>0</v>
      </c>
      <c r="H98" s="35">
        <f>C98*G98</f>
        <v>0</v>
      </c>
      <c r="I98" s="10">
        <v>60</v>
      </c>
      <c r="J98" s="250">
        <v>12</v>
      </c>
      <c r="K98" s="35">
        <f>C98*I98*J98</f>
        <v>31680</v>
      </c>
      <c r="L98" s="35">
        <f>K98+H98+F98</f>
        <v>34144</v>
      </c>
      <c r="M98" s="35"/>
      <c r="N98" s="535"/>
      <c r="O98" s="10" t="s">
        <v>115</v>
      </c>
      <c r="P98" s="514"/>
    </row>
    <row r="99" s="337" customFormat="1" ht="18" customHeight="1" spans="1:16">
      <c r="A99" s="12" t="s">
        <v>25</v>
      </c>
      <c r="B99" s="13"/>
      <c r="C99" s="12"/>
      <c r="D99" s="13"/>
      <c r="E99" s="13"/>
      <c r="F99" s="14">
        <f>SUM(F95:F98)</f>
        <v>9856</v>
      </c>
      <c r="G99" s="12"/>
      <c r="H99" s="14">
        <f>SUM(H95:H98)</f>
        <v>0</v>
      </c>
      <c r="I99" s="12"/>
      <c r="J99" s="12"/>
      <c r="K99" s="14">
        <f>SUM(K95:K98)</f>
        <v>126720</v>
      </c>
      <c r="L99" s="14">
        <f>SUM(L95:L98)</f>
        <v>136576</v>
      </c>
      <c r="M99" s="38"/>
      <c r="N99" s="512"/>
      <c r="O99" s="10"/>
      <c r="P99" s="514"/>
    </row>
    <row r="100" ht="18" customHeight="1" spans="1:16">
      <c r="A100" s="10" t="s">
        <v>119</v>
      </c>
      <c r="B100" s="10">
        <v>2</v>
      </c>
      <c r="C100" s="10">
        <v>44</v>
      </c>
      <c r="D100" s="10" t="s">
        <v>29</v>
      </c>
      <c r="E100" s="250">
        <v>56</v>
      </c>
      <c r="F100" s="35">
        <f t="shared" ref="F100:F105" si="27">C100*E100</f>
        <v>2464</v>
      </c>
      <c r="G100" s="250">
        <v>0</v>
      </c>
      <c r="H100" s="35">
        <f>C100*G100</f>
        <v>0</v>
      </c>
      <c r="I100" s="10">
        <v>60</v>
      </c>
      <c r="J100" s="250">
        <v>12</v>
      </c>
      <c r="K100" s="35">
        <f t="shared" ref="K100:K105" si="28">C100*I100*J100</f>
        <v>31680</v>
      </c>
      <c r="L100" s="35">
        <f>K100+H100+F100</f>
        <v>34144</v>
      </c>
      <c r="M100" s="35"/>
      <c r="N100" s="516"/>
      <c r="O100" s="10" t="s">
        <v>120</v>
      </c>
      <c r="P100" s="283"/>
    </row>
    <row r="101" s="2" customFormat="1" ht="18" customHeight="1" spans="1:16">
      <c r="A101" s="10" t="s">
        <v>121</v>
      </c>
      <c r="B101" s="10">
        <v>3</v>
      </c>
      <c r="C101" s="10">
        <v>66</v>
      </c>
      <c r="D101" s="10" t="s">
        <v>33</v>
      </c>
      <c r="E101" s="10">
        <v>56</v>
      </c>
      <c r="F101" s="11">
        <f t="shared" si="27"/>
        <v>3696</v>
      </c>
      <c r="G101" s="10">
        <v>0</v>
      </c>
      <c r="H101" s="11">
        <f>C101*G101</f>
        <v>0</v>
      </c>
      <c r="I101" s="10">
        <v>60</v>
      </c>
      <c r="J101" s="10">
        <v>12</v>
      </c>
      <c r="K101" s="11">
        <f t="shared" si="28"/>
        <v>47520</v>
      </c>
      <c r="L101" s="11">
        <f t="shared" ref="L101:L105" si="29">F101+H101+K101</f>
        <v>51216</v>
      </c>
      <c r="M101" s="11"/>
      <c r="N101" s="516"/>
      <c r="O101" s="10" t="s">
        <v>120</v>
      </c>
      <c r="P101" s="514"/>
    </row>
    <row r="102" ht="18" customHeight="1" spans="1:16">
      <c r="A102" s="10" t="s">
        <v>122</v>
      </c>
      <c r="B102" s="10">
        <v>1</v>
      </c>
      <c r="C102" s="10">
        <v>22</v>
      </c>
      <c r="D102" s="10" t="s">
        <v>18</v>
      </c>
      <c r="E102" s="10">
        <v>56</v>
      </c>
      <c r="F102" s="11">
        <f t="shared" si="27"/>
        <v>1232</v>
      </c>
      <c r="G102" s="10">
        <v>0</v>
      </c>
      <c r="H102" s="11">
        <f>C102*G102</f>
        <v>0</v>
      </c>
      <c r="I102" s="10">
        <v>60</v>
      </c>
      <c r="J102" s="10">
        <v>12</v>
      </c>
      <c r="K102" s="11">
        <f t="shared" si="28"/>
        <v>15840</v>
      </c>
      <c r="L102" s="11">
        <f t="shared" si="29"/>
        <v>17072</v>
      </c>
      <c r="M102" s="11"/>
      <c r="N102" s="516"/>
      <c r="O102" s="10" t="s">
        <v>120</v>
      </c>
      <c r="P102" s="283"/>
    </row>
    <row r="103" ht="18" customHeight="1" spans="1:16">
      <c r="A103" s="10" t="s">
        <v>123</v>
      </c>
      <c r="B103" s="10">
        <v>1</v>
      </c>
      <c r="C103" s="10">
        <v>22</v>
      </c>
      <c r="D103" s="10" t="s">
        <v>29</v>
      </c>
      <c r="E103" s="10">
        <v>56</v>
      </c>
      <c r="F103" s="11">
        <f t="shared" si="27"/>
        <v>1232</v>
      </c>
      <c r="G103" s="10">
        <v>0</v>
      </c>
      <c r="H103" s="11">
        <f>C103*G103</f>
        <v>0</v>
      </c>
      <c r="I103" s="10">
        <v>60</v>
      </c>
      <c r="J103" s="10">
        <v>12</v>
      </c>
      <c r="K103" s="11">
        <f t="shared" si="28"/>
        <v>15840</v>
      </c>
      <c r="L103" s="11">
        <f t="shared" si="29"/>
        <v>17072</v>
      </c>
      <c r="M103" s="11"/>
      <c r="N103" s="516"/>
      <c r="O103" s="10" t="s">
        <v>120</v>
      </c>
      <c r="P103" s="514"/>
    </row>
    <row r="104" ht="18" customHeight="1" spans="1:16">
      <c r="A104" s="10" t="s">
        <v>124</v>
      </c>
      <c r="B104" s="10">
        <v>1</v>
      </c>
      <c r="C104" s="10">
        <v>22</v>
      </c>
      <c r="D104" s="10" t="s">
        <v>33</v>
      </c>
      <c r="E104" s="10">
        <v>56</v>
      </c>
      <c r="F104" s="11">
        <f t="shared" si="27"/>
        <v>1232</v>
      </c>
      <c r="G104" s="10">
        <v>0</v>
      </c>
      <c r="H104" s="11">
        <f>C104*G104</f>
        <v>0</v>
      </c>
      <c r="I104" s="10">
        <v>60</v>
      </c>
      <c r="J104" s="10">
        <v>12</v>
      </c>
      <c r="K104" s="11">
        <f t="shared" si="28"/>
        <v>15840</v>
      </c>
      <c r="L104" s="11">
        <f t="shared" si="29"/>
        <v>17072</v>
      </c>
      <c r="M104" s="11"/>
      <c r="N104" s="516"/>
      <c r="O104" s="10" t="s">
        <v>120</v>
      </c>
      <c r="P104" s="514"/>
    </row>
    <row r="105" s="1" customFormat="1" ht="27" customHeight="1" spans="1:19">
      <c r="A105" s="202" t="s">
        <v>125</v>
      </c>
      <c r="B105" s="202">
        <v>1</v>
      </c>
      <c r="C105" s="202">
        <v>102</v>
      </c>
      <c r="D105" s="202"/>
      <c r="E105" s="534">
        <v>0</v>
      </c>
      <c r="F105" s="232">
        <f t="shared" si="27"/>
        <v>0</v>
      </c>
      <c r="G105" s="534">
        <v>0</v>
      </c>
      <c r="H105" s="232">
        <f>G105*C105</f>
        <v>0</v>
      </c>
      <c r="I105" s="536">
        <v>30</v>
      </c>
      <c r="J105" s="536">
        <v>12</v>
      </c>
      <c r="K105" s="232">
        <f t="shared" si="28"/>
        <v>36720</v>
      </c>
      <c r="L105" s="232">
        <f t="shared" si="29"/>
        <v>36720</v>
      </c>
      <c r="M105" s="232"/>
      <c r="N105" s="232"/>
      <c r="O105" s="537" t="s">
        <v>126</v>
      </c>
      <c r="P105" s="538" t="s">
        <v>127</v>
      </c>
      <c r="Q105" s="114" t="s">
        <v>128</v>
      </c>
      <c r="R105" s="545"/>
      <c r="S105" s="79"/>
    </row>
    <row r="106" s="2" customFormat="1" ht="18" customHeight="1" spans="1:16">
      <c r="A106" s="12" t="s">
        <v>25</v>
      </c>
      <c r="B106" s="12"/>
      <c r="C106" s="12"/>
      <c r="D106" s="12"/>
      <c r="E106" s="12"/>
      <c r="F106" s="14">
        <f>SUM(F100:F105)</f>
        <v>9856</v>
      </c>
      <c r="G106" s="12">
        <f>SUM(G101:G104)</f>
        <v>0</v>
      </c>
      <c r="H106" s="14">
        <f>SUM(H101:H104)</f>
        <v>0</v>
      </c>
      <c r="I106" s="12"/>
      <c r="J106" s="12"/>
      <c r="K106" s="14">
        <f>SUM(K100:K105)</f>
        <v>163440</v>
      </c>
      <c r="L106" s="14">
        <f>SUM(L100:L105)</f>
        <v>173296</v>
      </c>
      <c r="M106" s="38"/>
      <c r="N106" s="512"/>
      <c r="O106" s="39"/>
      <c r="P106" s="513"/>
    </row>
    <row r="107" ht="18" customHeight="1" spans="1:16">
      <c r="A107" s="10" t="s">
        <v>129</v>
      </c>
      <c r="B107" s="10">
        <v>1</v>
      </c>
      <c r="C107" s="10">
        <v>22</v>
      </c>
      <c r="D107" s="10" t="s">
        <v>18</v>
      </c>
      <c r="E107" s="10">
        <v>56</v>
      </c>
      <c r="F107" s="35">
        <f t="shared" ref="F107:F122" si="30">C107*E107</f>
        <v>1232</v>
      </c>
      <c r="G107" s="10">
        <v>0</v>
      </c>
      <c r="H107" s="11">
        <f t="shared" ref="H107:H122" si="31">C107*G107</f>
        <v>0</v>
      </c>
      <c r="I107" s="10">
        <v>60</v>
      </c>
      <c r="J107" s="10">
        <v>12</v>
      </c>
      <c r="K107" s="35">
        <f t="shared" ref="K107:K122" si="32">C107*I107*J107</f>
        <v>15840</v>
      </c>
      <c r="L107" s="35">
        <f t="shared" ref="L107:L122" si="33">F107+H107+K107</f>
        <v>17072</v>
      </c>
      <c r="M107" s="35"/>
      <c r="N107" s="539"/>
      <c r="O107" s="10" t="s">
        <v>130</v>
      </c>
      <c r="P107" s="514"/>
    </row>
    <row r="108" ht="18" customHeight="1" spans="1:16">
      <c r="A108" s="10" t="s">
        <v>131</v>
      </c>
      <c r="B108" s="10">
        <v>1</v>
      </c>
      <c r="C108" s="10">
        <v>22.04</v>
      </c>
      <c r="D108" s="10" t="s">
        <v>132</v>
      </c>
      <c r="E108" s="10">
        <f>56*2</f>
        <v>112</v>
      </c>
      <c r="F108" s="35">
        <f t="shared" si="30"/>
        <v>2468.48</v>
      </c>
      <c r="G108" s="10">
        <v>0</v>
      </c>
      <c r="H108" s="11">
        <f t="shared" si="31"/>
        <v>0</v>
      </c>
      <c r="I108" s="10">
        <v>60</v>
      </c>
      <c r="J108" s="10">
        <v>12</v>
      </c>
      <c r="K108" s="35">
        <f t="shared" si="32"/>
        <v>15868.8</v>
      </c>
      <c r="L108" s="35">
        <f t="shared" si="33"/>
        <v>18337.28</v>
      </c>
      <c r="M108" s="35"/>
      <c r="N108" s="539"/>
      <c r="O108" s="10" t="s">
        <v>130</v>
      </c>
      <c r="P108" s="514" t="s">
        <v>88</v>
      </c>
    </row>
    <row r="109" s="2" customFormat="1" ht="18" customHeight="1" spans="1:16">
      <c r="A109" s="10" t="s">
        <v>131</v>
      </c>
      <c r="B109" s="10">
        <v>0.5</v>
      </c>
      <c r="C109" s="10">
        <v>11.65</v>
      </c>
      <c r="D109" s="10" t="s">
        <v>133</v>
      </c>
      <c r="E109" s="10">
        <f>56*2</f>
        <v>112</v>
      </c>
      <c r="F109" s="35">
        <f t="shared" si="30"/>
        <v>1304.8</v>
      </c>
      <c r="G109" s="10">
        <v>0</v>
      </c>
      <c r="H109" s="11">
        <f t="shared" si="31"/>
        <v>0</v>
      </c>
      <c r="I109" s="10">
        <v>60</v>
      </c>
      <c r="J109" s="10">
        <v>12</v>
      </c>
      <c r="K109" s="35">
        <f t="shared" si="32"/>
        <v>8388</v>
      </c>
      <c r="L109" s="35">
        <f t="shared" si="33"/>
        <v>9692.8</v>
      </c>
      <c r="M109" s="35"/>
      <c r="N109" s="539"/>
      <c r="O109" s="10" t="s">
        <v>130</v>
      </c>
      <c r="P109" s="514" t="s">
        <v>88</v>
      </c>
    </row>
    <row r="110" ht="18" customHeight="1" spans="1:16">
      <c r="A110" s="10" t="s">
        <v>131</v>
      </c>
      <c r="B110" s="10">
        <v>1</v>
      </c>
      <c r="C110" s="10">
        <v>21.65</v>
      </c>
      <c r="D110" s="10" t="s">
        <v>134</v>
      </c>
      <c r="E110" s="10">
        <f>56*2</f>
        <v>112</v>
      </c>
      <c r="F110" s="35">
        <f t="shared" si="30"/>
        <v>2424.8</v>
      </c>
      <c r="G110" s="10">
        <v>0</v>
      </c>
      <c r="H110" s="11">
        <f t="shared" si="31"/>
        <v>0</v>
      </c>
      <c r="I110" s="10">
        <v>60</v>
      </c>
      <c r="J110" s="10">
        <v>12</v>
      </c>
      <c r="K110" s="35">
        <f t="shared" si="32"/>
        <v>15588</v>
      </c>
      <c r="L110" s="35">
        <f t="shared" si="33"/>
        <v>18012.8</v>
      </c>
      <c r="M110" s="35"/>
      <c r="N110" s="539"/>
      <c r="O110" s="10" t="s">
        <v>130</v>
      </c>
      <c r="P110" s="514" t="s">
        <v>88</v>
      </c>
    </row>
    <row r="111" s="2" customFormat="1" ht="18" customHeight="1" spans="1:16">
      <c r="A111" s="10" t="s">
        <v>135</v>
      </c>
      <c r="B111" s="10">
        <v>1</v>
      </c>
      <c r="C111" s="10">
        <v>22</v>
      </c>
      <c r="D111" s="10" t="s">
        <v>18</v>
      </c>
      <c r="E111" s="10">
        <v>56</v>
      </c>
      <c r="F111" s="35">
        <f t="shared" si="30"/>
        <v>1232</v>
      </c>
      <c r="G111" s="10">
        <v>0</v>
      </c>
      <c r="H111" s="11">
        <f t="shared" si="31"/>
        <v>0</v>
      </c>
      <c r="I111" s="10">
        <v>60</v>
      </c>
      <c r="J111" s="10">
        <v>12</v>
      </c>
      <c r="K111" s="35">
        <f t="shared" si="32"/>
        <v>15840</v>
      </c>
      <c r="L111" s="35">
        <f t="shared" si="33"/>
        <v>17072</v>
      </c>
      <c r="M111" s="35"/>
      <c r="N111" s="539"/>
      <c r="O111" s="10" t="s">
        <v>130</v>
      </c>
      <c r="P111" s="514"/>
    </row>
    <row r="112" ht="18" customHeight="1" spans="1:16">
      <c r="A112" s="10" t="s">
        <v>131</v>
      </c>
      <c r="B112" s="10">
        <v>2</v>
      </c>
      <c r="C112" s="10">
        <v>41.9</v>
      </c>
      <c r="D112" s="10" t="s">
        <v>136</v>
      </c>
      <c r="E112" s="10">
        <f>56*2</f>
        <v>112</v>
      </c>
      <c r="F112" s="35">
        <f t="shared" si="30"/>
        <v>4692.8</v>
      </c>
      <c r="G112" s="10">
        <v>0</v>
      </c>
      <c r="H112" s="11">
        <f t="shared" si="31"/>
        <v>0</v>
      </c>
      <c r="I112" s="10">
        <v>60</v>
      </c>
      <c r="J112" s="10">
        <v>12</v>
      </c>
      <c r="K112" s="35">
        <f t="shared" si="32"/>
        <v>30168</v>
      </c>
      <c r="L112" s="35">
        <f t="shared" si="33"/>
        <v>34860.8</v>
      </c>
      <c r="M112" s="35"/>
      <c r="N112" s="539"/>
      <c r="O112" s="10" t="s">
        <v>130</v>
      </c>
      <c r="P112" s="514" t="s">
        <v>88</v>
      </c>
    </row>
    <row r="113" ht="18" customHeight="1" spans="1:16">
      <c r="A113" s="10" t="s">
        <v>137</v>
      </c>
      <c r="B113" s="10">
        <v>2</v>
      </c>
      <c r="C113" s="10">
        <v>44</v>
      </c>
      <c r="D113" s="10" t="s">
        <v>33</v>
      </c>
      <c r="E113" s="10">
        <v>56</v>
      </c>
      <c r="F113" s="35">
        <f t="shared" si="30"/>
        <v>2464</v>
      </c>
      <c r="G113" s="10">
        <v>0</v>
      </c>
      <c r="H113" s="11">
        <f t="shared" si="31"/>
        <v>0</v>
      </c>
      <c r="I113" s="10">
        <v>60</v>
      </c>
      <c r="J113" s="10">
        <v>12</v>
      </c>
      <c r="K113" s="35">
        <f t="shared" si="32"/>
        <v>31680</v>
      </c>
      <c r="L113" s="35">
        <f t="shared" si="33"/>
        <v>34144</v>
      </c>
      <c r="M113" s="540"/>
      <c r="N113" s="541"/>
      <c r="O113" s="10" t="s">
        <v>130</v>
      </c>
      <c r="P113" s="514"/>
    </row>
    <row r="114" s="4" customFormat="1" ht="18" customHeight="1" spans="1:16">
      <c r="A114" s="10" t="s">
        <v>138</v>
      </c>
      <c r="B114" s="10">
        <v>1</v>
      </c>
      <c r="C114" s="10">
        <v>22</v>
      </c>
      <c r="D114" s="10" t="s">
        <v>33</v>
      </c>
      <c r="E114" s="10">
        <v>56</v>
      </c>
      <c r="F114" s="35">
        <f t="shared" si="30"/>
        <v>1232</v>
      </c>
      <c r="G114" s="10">
        <v>0</v>
      </c>
      <c r="H114" s="11">
        <f t="shared" si="31"/>
        <v>0</v>
      </c>
      <c r="I114" s="10">
        <v>60</v>
      </c>
      <c r="J114" s="10">
        <v>12</v>
      </c>
      <c r="K114" s="35">
        <f t="shared" si="32"/>
        <v>15840</v>
      </c>
      <c r="L114" s="35">
        <f t="shared" si="33"/>
        <v>17072</v>
      </c>
      <c r="M114" s="35"/>
      <c r="N114" s="516"/>
      <c r="O114" s="10" t="s">
        <v>130</v>
      </c>
      <c r="P114" s="513"/>
    </row>
    <row r="115" s="4" customFormat="1" ht="18" customHeight="1" spans="1:16">
      <c r="A115" s="10" t="s">
        <v>139</v>
      </c>
      <c r="B115" s="10">
        <v>1</v>
      </c>
      <c r="C115" s="10">
        <v>22</v>
      </c>
      <c r="D115" s="10" t="s">
        <v>33</v>
      </c>
      <c r="E115" s="10">
        <v>56</v>
      </c>
      <c r="F115" s="35">
        <f t="shared" si="30"/>
        <v>1232</v>
      </c>
      <c r="G115" s="10">
        <v>0</v>
      </c>
      <c r="H115" s="11">
        <f t="shared" si="31"/>
        <v>0</v>
      </c>
      <c r="I115" s="10">
        <v>60</v>
      </c>
      <c r="J115" s="10">
        <v>12</v>
      </c>
      <c r="K115" s="35">
        <f t="shared" si="32"/>
        <v>15840</v>
      </c>
      <c r="L115" s="35">
        <f t="shared" si="33"/>
        <v>17072</v>
      </c>
      <c r="M115" s="35"/>
      <c r="N115" s="516"/>
      <c r="O115" s="10" t="s">
        <v>130</v>
      </c>
      <c r="P115" s="514"/>
    </row>
    <row r="116" s="4" customFormat="1" ht="18" customHeight="1" spans="1:16">
      <c r="A116" s="10" t="s">
        <v>140</v>
      </c>
      <c r="B116" s="10">
        <v>1</v>
      </c>
      <c r="C116" s="10">
        <v>22</v>
      </c>
      <c r="D116" s="10" t="s">
        <v>18</v>
      </c>
      <c r="E116" s="10">
        <v>56</v>
      </c>
      <c r="F116" s="35">
        <f t="shared" si="30"/>
        <v>1232</v>
      </c>
      <c r="G116" s="10">
        <v>0</v>
      </c>
      <c r="H116" s="11">
        <f t="shared" si="31"/>
        <v>0</v>
      </c>
      <c r="I116" s="10">
        <v>60</v>
      </c>
      <c r="J116" s="10">
        <v>12</v>
      </c>
      <c r="K116" s="35">
        <f t="shared" si="32"/>
        <v>15840</v>
      </c>
      <c r="L116" s="35">
        <f t="shared" si="33"/>
        <v>17072</v>
      </c>
      <c r="M116" s="35"/>
      <c r="N116" s="516"/>
      <c r="O116" s="10" t="s">
        <v>130</v>
      </c>
      <c r="P116" s="514"/>
    </row>
    <row r="117" s="2" customFormat="1" ht="18" customHeight="1" spans="1:16">
      <c r="A117" s="10" t="s">
        <v>141</v>
      </c>
      <c r="B117" s="10">
        <v>0.5</v>
      </c>
      <c r="C117" s="10">
        <v>9</v>
      </c>
      <c r="D117" s="10" t="s">
        <v>18</v>
      </c>
      <c r="E117" s="10">
        <v>56</v>
      </c>
      <c r="F117" s="35">
        <f t="shared" si="30"/>
        <v>504</v>
      </c>
      <c r="G117" s="10">
        <v>0</v>
      </c>
      <c r="H117" s="11">
        <f t="shared" si="31"/>
        <v>0</v>
      </c>
      <c r="I117" s="10">
        <v>60</v>
      </c>
      <c r="J117" s="10">
        <v>12</v>
      </c>
      <c r="K117" s="35">
        <f t="shared" si="32"/>
        <v>6480</v>
      </c>
      <c r="L117" s="35">
        <f t="shared" si="33"/>
        <v>6984</v>
      </c>
      <c r="M117" s="35"/>
      <c r="N117" s="539"/>
      <c r="O117" s="10" t="s">
        <v>130</v>
      </c>
      <c r="P117" s="514"/>
    </row>
    <row r="118" s="4" customFormat="1" ht="18" customHeight="1" spans="1:16">
      <c r="A118" s="10" t="s">
        <v>142</v>
      </c>
      <c r="B118" s="10">
        <v>1</v>
      </c>
      <c r="C118" s="10">
        <v>22</v>
      </c>
      <c r="D118" s="10" t="s">
        <v>29</v>
      </c>
      <c r="E118" s="10">
        <v>56</v>
      </c>
      <c r="F118" s="35">
        <f t="shared" si="30"/>
        <v>1232</v>
      </c>
      <c r="G118" s="10">
        <v>0</v>
      </c>
      <c r="H118" s="11">
        <f t="shared" si="31"/>
        <v>0</v>
      </c>
      <c r="I118" s="10">
        <v>60</v>
      </c>
      <c r="J118" s="10">
        <v>12</v>
      </c>
      <c r="K118" s="35">
        <f t="shared" si="32"/>
        <v>15840</v>
      </c>
      <c r="L118" s="35">
        <f t="shared" si="33"/>
        <v>17072</v>
      </c>
      <c r="M118" s="35"/>
      <c r="N118" s="539"/>
      <c r="O118" s="10" t="s">
        <v>130</v>
      </c>
      <c r="P118" s="514"/>
    </row>
    <row r="119" s="4" customFormat="1" ht="18" customHeight="1" spans="1:16">
      <c r="A119" s="10" t="s">
        <v>143</v>
      </c>
      <c r="B119" s="10">
        <v>1</v>
      </c>
      <c r="C119" s="10">
        <f>22*B119</f>
        <v>22</v>
      </c>
      <c r="D119" s="10" t="s">
        <v>18</v>
      </c>
      <c r="E119" s="10">
        <v>56</v>
      </c>
      <c r="F119" s="35">
        <f t="shared" si="30"/>
        <v>1232</v>
      </c>
      <c r="G119" s="10">
        <v>0</v>
      </c>
      <c r="H119" s="11">
        <f t="shared" si="31"/>
        <v>0</v>
      </c>
      <c r="I119" s="10">
        <v>60</v>
      </c>
      <c r="J119" s="10">
        <v>12</v>
      </c>
      <c r="K119" s="35">
        <f t="shared" si="32"/>
        <v>15840</v>
      </c>
      <c r="L119" s="35">
        <f t="shared" si="33"/>
        <v>17072</v>
      </c>
      <c r="M119" s="35"/>
      <c r="N119" s="539"/>
      <c r="O119" s="10" t="s">
        <v>130</v>
      </c>
      <c r="P119" s="514"/>
    </row>
    <row r="120" s="4" customFormat="1" ht="18" customHeight="1" spans="1:16">
      <c r="A120" s="10" t="s">
        <v>144</v>
      </c>
      <c r="B120" s="10">
        <v>3</v>
      </c>
      <c r="C120" s="10">
        <v>69</v>
      </c>
      <c r="D120" s="10" t="s">
        <v>33</v>
      </c>
      <c r="E120" s="10">
        <v>56</v>
      </c>
      <c r="F120" s="35">
        <f t="shared" si="30"/>
        <v>3864</v>
      </c>
      <c r="G120" s="10">
        <v>0</v>
      </c>
      <c r="H120" s="11">
        <f t="shared" si="31"/>
        <v>0</v>
      </c>
      <c r="I120" s="10">
        <v>60</v>
      </c>
      <c r="J120" s="10">
        <v>12</v>
      </c>
      <c r="K120" s="35">
        <f t="shared" si="32"/>
        <v>49680</v>
      </c>
      <c r="L120" s="35">
        <f t="shared" si="33"/>
        <v>53544</v>
      </c>
      <c r="M120" s="35"/>
      <c r="N120" s="516"/>
      <c r="O120" s="10" t="s">
        <v>130</v>
      </c>
      <c r="P120" s="514"/>
    </row>
    <row r="121" s="2" customFormat="1" ht="18" customHeight="1" spans="1:16">
      <c r="A121" s="10" t="s">
        <v>145</v>
      </c>
      <c r="B121" s="10">
        <v>1</v>
      </c>
      <c r="C121" s="10">
        <v>22</v>
      </c>
      <c r="D121" s="10" t="s">
        <v>18</v>
      </c>
      <c r="E121" s="10">
        <v>56</v>
      </c>
      <c r="F121" s="35">
        <f t="shared" si="30"/>
        <v>1232</v>
      </c>
      <c r="G121" s="10">
        <v>0</v>
      </c>
      <c r="H121" s="11">
        <f t="shared" si="31"/>
        <v>0</v>
      </c>
      <c r="I121" s="10">
        <v>60</v>
      </c>
      <c r="J121" s="10">
        <v>12</v>
      </c>
      <c r="K121" s="35">
        <f t="shared" si="32"/>
        <v>15840</v>
      </c>
      <c r="L121" s="35">
        <f t="shared" si="33"/>
        <v>17072</v>
      </c>
      <c r="M121" s="35"/>
      <c r="N121" s="516"/>
      <c r="O121" s="10" t="s">
        <v>130</v>
      </c>
      <c r="P121" s="514"/>
    </row>
    <row r="122" ht="18" customHeight="1" spans="1:16">
      <c r="A122" s="10" t="s">
        <v>146</v>
      </c>
      <c r="B122" s="10">
        <v>1</v>
      </c>
      <c r="C122" s="10">
        <v>22</v>
      </c>
      <c r="D122" s="10" t="s">
        <v>18</v>
      </c>
      <c r="E122" s="10">
        <v>56</v>
      </c>
      <c r="F122" s="35">
        <f t="shared" si="30"/>
        <v>1232</v>
      </c>
      <c r="G122" s="10">
        <v>0</v>
      </c>
      <c r="H122" s="11">
        <f t="shared" si="31"/>
        <v>0</v>
      </c>
      <c r="I122" s="10">
        <v>60</v>
      </c>
      <c r="J122" s="10">
        <v>12</v>
      </c>
      <c r="K122" s="35">
        <f t="shared" si="32"/>
        <v>15840</v>
      </c>
      <c r="L122" s="35">
        <f t="shared" si="33"/>
        <v>17072</v>
      </c>
      <c r="M122" s="35"/>
      <c r="N122" s="539"/>
      <c r="O122" s="10" t="s">
        <v>130</v>
      </c>
      <c r="P122" s="514"/>
    </row>
    <row r="123" ht="18" customHeight="1" spans="1:16">
      <c r="A123" s="12" t="s">
        <v>25</v>
      </c>
      <c r="B123" s="12"/>
      <c r="C123" s="12"/>
      <c r="D123" s="12"/>
      <c r="E123" s="12"/>
      <c r="F123" s="42">
        <f>SUM(F107:F122)</f>
        <v>28810.88</v>
      </c>
      <c r="G123" s="12"/>
      <c r="H123" s="14">
        <f>SUM(H107:H122)</f>
        <v>0</v>
      </c>
      <c r="I123" s="12"/>
      <c r="J123" s="12"/>
      <c r="K123" s="42">
        <f>SUM(K107:K122)</f>
        <v>300412.8</v>
      </c>
      <c r="L123" s="14">
        <f>SUM(L107:L122)</f>
        <v>329223.68</v>
      </c>
      <c r="M123" s="38"/>
      <c r="N123" s="512"/>
      <c r="O123" s="39"/>
      <c r="P123" s="513"/>
    </row>
    <row r="124" ht="18" customHeight="1" spans="1:16">
      <c r="A124" s="10" t="s">
        <v>147</v>
      </c>
      <c r="B124" s="10">
        <v>2</v>
      </c>
      <c r="C124" s="10">
        <v>44</v>
      </c>
      <c r="D124" s="10" t="s">
        <v>18</v>
      </c>
      <c r="E124" s="10">
        <v>56</v>
      </c>
      <c r="F124" s="35">
        <f>C124*E124</f>
        <v>2464</v>
      </c>
      <c r="G124" s="10">
        <v>0</v>
      </c>
      <c r="H124" s="11">
        <f t="shared" ref="H124:H150" si="34">C124*G124</f>
        <v>0</v>
      </c>
      <c r="I124" s="10">
        <v>60</v>
      </c>
      <c r="J124" s="10">
        <v>12</v>
      </c>
      <c r="K124" s="35">
        <f t="shared" ref="K124:K137" si="35">C124*I124*J124</f>
        <v>31680</v>
      </c>
      <c r="L124" s="35">
        <f t="shared" ref="L124:L132" si="36">F124+H124+K124</f>
        <v>34144</v>
      </c>
      <c r="M124" s="35"/>
      <c r="N124" s="539"/>
      <c r="O124" s="10" t="s">
        <v>148</v>
      </c>
      <c r="P124" s="514"/>
    </row>
    <row r="125" ht="21" customHeight="1" spans="1:16">
      <c r="A125" s="10" t="s">
        <v>131</v>
      </c>
      <c r="B125" s="10">
        <v>1</v>
      </c>
      <c r="C125" s="10">
        <v>22.04</v>
      </c>
      <c r="D125" s="10" t="s">
        <v>149</v>
      </c>
      <c r="E125" s="10">
        <f>56*2</f>
        <v>112</v>
      </c>
      <c r="F125" s="35">
        <f>C125*E125</f>
        <v>2468.48</v>
      </c>
      <c r="G125" s="10">
        <v>0</v>
      </c>
      <c r="H125" s="11">
        <f t="shared" si="34"/>
        <v>0</v>
      </c>
      <c r="I125" s="10">
        <v>60</v>
      </c>
      <c r="J125" s="10">
        <v>12</v>
      </c>
      <c r="K125" s="35">
        <f t="shared" si="35"/>
        <v>15868.8</v>
      </c>
      <c r="L125" s="35">
        <f t="shared" si="36"/>
        <v>18337.28</v>
      </c>
      <c r="M125" s="35"/>
      <c r="N125" s="539"/>
      <c r="O125" s="10" t="s">
        <v>148</v>
      </c>
      <c r="P125" s="514" t="s">
        <v>88</v>
      </c>
    </row>
    <row r="126" ht="21" customHeight="1" spans="1:16">
      <c r="A126" s="10" t="s">
        <v>131</v>
      </c>
      <c r="B126" s="10">
        <v>2</v>
      </c>
      <c r="C126" s="10">
        <v>44.08</v>
      </c>
      <c r="D126" s="10" t="s">
        <v>150</v>
      </c>
      <c r="E126" s="10">
        <f>56*2</f>
        <v>112</v>
      </c>
      <c r="F126" s="35">
        <f>C126*E126</f>
        <v>4936.96</v>
      </c>
      <c r="G126" s="10">
        <v>0</v>
      </c>
      <c r="H126" s="11">
        <f t="shared" si="34"/>
        <v>0</v>
      </c>
      <c r="I126" s="10">
        <v>60</v>
      </c>
      <c r="J126" s="10">
        <v>12</v>
      </c>
      <c r="K126" s="35">
        <f t="shared" si="35"/>
        <v>31737.6</v>
      </c>
      <c r="L126" s="35">
        <f t="shared" si="36"/>
        <v>36674.56</v>
      </c>
      <c r="M126" s="35"/>
      <c r="N126" s="539"/>
      <c r="O126" s="10" t="s">
        <v>148</v>
      </c>
      <c r="P126" s="514" t="s">
        <v>88</v>
      </c>
    </row>
    <row r="127" s="337" customFormat="1" ht="21" customHeight="1" spans="1:16">
      <c r="A127" s="10" t="s">
        <v>131</v>
      </c>
      <c r="B127" s="10">
        <v>0.5</v>
      </c>
      <c r="C127" s="10">
        <v>11.65</v>
      </c>
      <c r="D127" s="10" t="s">
        <v>151</v>
      </c>
      <c r="E127" s="10">
        <f>56*2</f>
        <v>112</v>
      </c>
      <c r="F127" s="35">
        <f>C127*E127</f>
        <v>1304.8</v>
      </c>
      <c r="G127" s="10">
        <v>0</v>
      </c>
      <c r="H127" s="11">
        <f t="shared" si="34"/>
        <v>0</v>
      </c>
      <c r="I127" s="10">
        <v>60</v>
      </c>
      <c r="J127" s="10">
        <v>12</v>
      </c>
      <c r="K127" s="35">
        <f t="shared" si="35"/>
        <v>8388</v>
      </c>
      <c r="L127" s="35">
        <f t="shared" si="36"/>
        <v>9692.8</v>
      </c>
      <c r="M127" s="35"/>
      <c r="N127" s="539"/>
      <c r="O127" s="10" t="s">
        <v>148</v>
      </c>
      <c r="P127" s="514" t="s">
        <v>88</v>
      </c>
    </row>
    <row r="128" ht="18" customHeight="1" spans="1:16">
      <c r="A128" s="10" t="s">
        <v>152</v>
      </c>
      <c r="B128" s="10">
        <v>2</v>
      </c>
      <c r="C128" s="10">
        <v>44</v>
      </c>
      <c r="D128" s="10" t="s">
        <v>18</v>
      </c>
      <c r="E128" s="10">
        <v>56</v>
      </c>
      <c r="F128" s="35">
        <f>C128*E128</f>
        <v>2464</v>
      </c>
      <c r="G128" s="10">
        <v>0</v>
      </c>
      <c r="H128" s="11">
        <f t="shared" si="34"/>
        <v>0</v>
      </c>
      <c r="I128" s="10">
        <v>60</v>
      </c>
      <c r="J128" s="10">
        <v>12</v>
      </c>
      <c r="K128" s="35">
        <f t="shared" si="35"/>
        <v>31680</v>
      </c>
      <c r="L128" s="35">
        <f t="shared" si="36"/>
        <v>34144</v>
      </c>
      <c r="M128" s="35"/>
      <c r="N128" s="539"/>
      <c r="O128" s="10" t="s">
        <v>148</v>
      </c>
      <c r="P128" s="514"/>
    </row>
    <row r="129" ht="18" customHeight="1" spans="1:16">
      <c r="A129" s="10" t="s">
        <v>153</v>
      </c>
      <c r="B129" s="10">
        <v>2</v>
      </c>
      <c r="C129" s="10">
        <v>44</v>
      </c>
      <c r="D129" s="10" t="s">
        <v>18</v>
      </c>
      <c r="E129" s="10">
        <v>56</v>
      </c>
      <c r="F129" s="35">
        <f>E129*C129</f>
        <v>2464</v>
      </c>
      <c r="G129" s="10">
        <v>0</v>
      </c>
      <c r="H129" s="11">
        <f t="shared" si="34"/>
        <v>0</v>
      </c>
      <c r="I129" s="10">
        <v>60</v>
      </c>
      <c r="J129" s="10">
        <v>12</v>
      </c>
      <c r="K129" s="35">
        <f t="shared" si="35"/>
        <v>31680</v>
      </c>
      <c r="L129" s="35">
        <f t="shared" si="36"/>
        <v>34144</v>
      </c>
      <c r="M129" s="35"/>
      <c r="N129" s="539"/>
      <c r="O129" s="10" t="s">
        <v>148</v>
      </c>
      <c r="P129" s="514"/>
    </row>
    <row r="130" ht="18" customHeight="1" spans="1:16">
      <c r="A130" s="10" t="s">
        <v>154</v>
      </c>
      <c r="B130" s="10">
        <v>1</v>
      </c>
      <c r="C130" s="10">
        <v>22</v>
      </c>
      <c r="D130" s="10" t="s">
        <v>18</v>
      </c>
      <c r="E130" s="10">
        <v>56</v>
      </c>
      <c r="F130" s="35">
        <f>E130*C130</f>
        <v>1232</v>
      </c>
      <c r="G130" s="10">
        <v>0</v>
      </c>
      <c r="H130" s="11">
        <f t="shared" si="34"/>
        <v>0</v>
      </c>
      <c r="I130" s="10">
        <v>60</v>
      </c>
      <c r="J130" s="10">
        <v>12</v>
      </c>
      <c r="K130" s="35">
        <f t="shared" si="35"/>
        <v>15840</v>
      </c>
      <c r="L130" s="35">
        <f t="shared" si="36"/>
        <v>17072</v>
      </c>
      <c r="M130" s="35"/>
      <c r="N130" s="539"/>
      <c r="O130" s="10" t="s">
        <v>148</v>
      </c>
      <c r="P130" s="514"/>
    </row>
    <row r="131" ht="18" customHeight="1" spans="1:16">
      <c r="A131" s="10" t="s">
        <v>155</v>
      </c>
      <c r="B131" s="10">
        <v>1</v>
      </c>
      <c r="C131" s="10">
        <v>22</v>
      </c>
      <c r="D131" s="10" t="s">
        <v>18</v>
      </c>
      <c r="E131" s="10">
        <v>56</v>
      </c>
      <c r="F131" s="35">
        <f>E131*C131</f>
        <v>1232</v>
      </c>
      <c r="G131" s="10">
        <v>0</v>
      </c>
      <c r="H131" s="11">
        <f t="shared" si="34"/>
        <v>0</v>
      </c>
      <c r="I131" s="10">
        <v>60</v>
      </c>
      <c r="J131" s="10">
        <v>12</v>
      </c>
      <c r="K131" s="35">
        <f t="shared" si="35"/>
        <v>15840</v>
      </c>
      <c r="L131" s="35">
        <f t="shared" si="36"/>
        <v>17072</v>
      </c>
      <c r="M131" s="35"/>
      <c r="N131" s="539"/>
      <c r="O131" s="10" t="s">
        <v>148</v>
      </c>
      <c r="P131" s="514"/>
    </row>
    <row r="132" ht="18" customHeight="1" spans="1:16">
      <c r="A132" s="10" t="s">
        <v>156</v>
      </c>
      <c r="B132" s="10">
        <v>1</v>
      </c>
      <c r="C132" s="10">
        <v>22</v>
      </c>
      <c r="D132" s="10" t="s">
        <v>18</v>
      </c>
      <c r="E132" s="10">
        <v>56</v>
      </c>
      <c r="F132" s="35">
        <f>E132*C132</f>
        <v>1232</v>
      </c>
      <c r="G132" s="10">
        <v>0</v>
      </c>
      <c r="H132" s="11">
        <f t="shared" si="34"/>
        <v>0</v>
      </c>
      <c r="I132" s="10">
        <v>60</v>
      </c>
      <c r="J132" s="10">
        <v>12</v>
      </c>
      <c r="K132" s="35">
        <f t="shared" si="35"/>
        <v>15840</v>
      </c>
      <c r="L132" s="35">
        <f t="shared" si="36"/>
        <v>17072</v>
      </c>
      <c r="M132" s="35"/>
      <c r="N132" s="539"/>
      <c r="O132" s="10" t="s">
        <v>148</v>
      </c>
      <c r="P132" s="514"/>
    </row>
    <row r="133" ht="18" customHeight="1" spans="1:16">
      <c r="A133" s="10" t="s">
        <v>141</v>
      </c>
      <c r="B133" s="10">
        <v>0.5</v>
      </c>
      <c r="C133" s="10">
        <v>9</v>
      </c>
      <c r="D133" s="10" t="s">
        <v>18</v>
      </c>
      <c r="E133" s="10">
        <v>56</v>
      </c>
      <c r="F133" s="35">
        <f>E133*C133</f>
        <v>504</v>
      </c>
      <c r="G133" s="10">
        <v>0</v>
      </c>
      <c r="H133" s="11">
        <f t="shared" si="34"/>
        <v>0</v>
      </c>
      <c r="I133" s="10">
        <v>60</v>
      </c>
      <c r="J133" s="10">
        <v>12</v>
      </c>
      <c r="K133" s="35">
        <f t="shared" si="35"/>
        <v>6480</v>
      </c>
      <c r="L133" s="35">
        <f t="shared" ref="L133:L145" si="37">F133+H133+K133</f>
        <v>6984</v>
      </c>
      <c r="M133" s="35"/>
      <c r="N133" s="539"/>
      <c r="O133" s="10" t="s">
        <v>148</v>
      </c>
      <c r="P133" s="514"/>
    </row>
    <row r="134" ht="18" customHeight="1" spans="1:16">
      <c r="A134" s="10" t="s">
        <v>157</v>
      </c>
      <c r="B134" s="10">
        <v>1.5</v>
      </c>
      <c r="C134" s="10">
        <v>33</v>
      </c>
      <c r="D134" s="10" t="s">
        <v>158</v>
      </c>
      <c r="E134" s="10">
        <f>56*2</f>
        <v>112</v>
      </c>
      <c r="F134" s="35">
        <f>C134*E134</f>
        <v>3696</v>
      </c>
      <c r="G134" s="10">
        <v>0</v>
      </c>
      <c r="H134" s="11">
        <f t="shared" si="34"/>
        <v>0</v>
      </c>
      <c r="I134" s="10">
        <v>60</v>
      </c>
      <c r="J134" s="10">
        <v>12</v>
      </c>
      <c r="K134" s="35">
        <f t="shared" si="35"/>
        <v>23760</v>
      </c>
      <c r="L134" s="35">
        <f t="shared" si="37"/>
        <v>27456</v>
      </c>
      <c r="M134" s="35"/>
      <c r="N134" s="539"/>
      <c r="O134" s="10" t="s">
        <v>148</v>
      </c>
      <c r="P134" s="514" t="s">
        <v>88</v>
      </c>
    </row>
    <row r="135" ht="18" customHeight="1" spans="1:16">
      <c r="A135" s="10" t="s">
        <v>159</v>
      </c>
      <c r="B135" s="10">
        <v>1</v>
      </c>
      <c r="C135" s="10">
        <v>22</v>
      </c>
      <c r="D135" s="10" t="s">
        <v>158</v>
      </c>
      <c r="E135" s="10">
        <f>56*2</f>
        <v>112</v>
      </c>
      <c r="F135" s="35">
        <f>C135*E135</f>
        <v>2464</v>
      </c>
      <c r="G135" s="10">
        <v>0</v>
      </c>
      <c r="H135" s="11">
        <f t="shared" si="34"/>
        <v>0</v>
      </c>
      <c r="I135" s="10">
        <v>60</v>
      </c>
      <c r="J135" s="10">
        <v>12</v>
      </c>
      <c r="K135" s="35">
        <f t="shared" si="35"/>
        <v>15840</v>
      </c>
      <c r="L135" s="35">
        <f t="shared" si="37"/>
        <v>18304</v>
      </c>
      <c r="M135" s="35"/>
      <c r="N135" s="539"/>
      <c r="O135" s="10" t="s">
        <v>148</v>
      </c>
      <c r="P135" s="514" t="s">
        <v>88</v>
      </c>
    </row>
    <row r="136" ht="18" customHeight="1" spans="1:16">
      <c r="A136" s="10" t="s">
        <v>160</v>
      </c>
      <c r="B136" s="10">
        <v>1</v>
      </c>
      <c r="C136" s="10">
        <v>22</v>
      </c>
      <c r="D136" s="10" t="s">
        <v>158</v>
      </c>
      <c r="E136" s="10">
        <f>56*2</f>
        <v>112</v>
      </c>
      <c r="F136" s="35">
        <f>C136*E136</f>
        <v>2464</v>
      </c>
      <c r="G136" s="10">
        <v>0</v>
      </c>
      <c r="H136" s="11">
        <f t="shared" si="34"/>
        <v>0</v>
      </c>
      <c r="I136" s="10">
        <v>60</v>
      </c>
      <c r="J136" s="10">
        <v>12</v>
      </c>
      <c r="K136" s="35">
        <f t="shared" si="35"/>
        <v>15840</v>
      </c>
      <c r="L136" s="35">
        <f t="shared" si="37"/>
        <v>18304</v>
      </c>
      <c r="M136" s="35"/>
      <c r="N136" s="539"/>
      <c r="O136" s="10" t="s">
        <v>148</v>
      </c>
      <c r="P136" s="514" t="s">
        <v>88</v>
      </c>
    </row>
    <row r="137" ht="18" customHeight="1" spans="1:16">
      <c r="A137" s="10" t="s">
        <v>161</v>
      </c>
      <c r="B137" s="10">
        <v>1</v>
      </c>
      <c r="C137" s="10">
        <v>22</v>
      </c>
      <c r="D137" s="10" t="s">
        <v>158</v>
      </c>
      <c r="E137" s="10">
        <f>56*2</f>
        <v>112</v>
      </c>
      <c r="F137" s="35">
        <f>C137*E137</f>
        <v>2464</v>
      </c>
      <c r="G137" s="10">
        <v>0</v>
      </c>
      <c r="H137" s="11">
        <f t="shared" si="34"/>
        <v>0</v>
      </c>
      <c r="I137" s="10">
        <v>60</v>
      </c>
      <c r="J137" s="10">
        <v>12</v>
      </c>
      <c r="K137" s="35">
        <f t="shared" si="35"/>
        <v>15840</v>
      </c>
      <c r="L137" s="35">
        <f t="shared" si="37"/>
        <v>18304</v>
      </c>
      <c r="M137" s="35"/>
      <c r="N137" s="539"/>
      <c r="O137" s="10" t="s">
        <v>148</v>
      </c>
      <c r="P137" s="514" t="s">
        <v>88</v>
      </c>
    </row>
    <row r="138" ht="18" customHeight="1" spans="1:16">
      <c r="A138" s="12" t="s">
        <v>25</v>
      </c>
      <c r="B138" s="12"/>
      <c r="C138" s="12"/>
      <c r="D138" s="12"/>
      <c r="E138" s="12"/>
      <c r="F138" s="14">
        <f>SUM(F124:F137)</f>
        <v>31390.24</v>
      </c>
      <c r="G138" s="12">
        <f>SUM(G124:G137)</f>
        <v>0</v>
      </c>
      <c r="H138" s="14">
        <f t="shared" si="34"/>
        <v>0</v>
      </c>
      <c r="I138" s="12"/>
      <c r="J138" s="12"/>
      <c r="K138" s="14">
        <f>SUM(K124:K137)</f>
        <v>276314.4</v>
      </c>
      <c r="L138" s="14">
        <f>SUM(L124:L137)</f>
        <v>307704.64</v>
      </c>
      <c r="M138" s="38"/>
      <c r="N138" s="512"/>
      <c r="O138" s="39"/>
      <c r="P138" s="513"/>
    </row>
    <row r="139" s="345" customFormat="1" ht="18" customHeight="1" spans="1:16">
      <c r="A139" s="10" t="s">
        <v>162</v>
      </c>
      <c r="B139" s="10">
        <v>1</v>
      </c>
      <c r="C139" s="10">
        <v>22</v>
      </c>
      <c r="D139" s="10" t="s">
        <v>33</v>
      </c>
      <c r="E139" s="10">
        <v>56</v>
      </c>
      <c r="F139" s="35">
        <f t="shared" ref="F139:F144" si="38">C139*E139</f>
        <v>1232</v>
      </c>
      <c r="G139" s="10">
        <v>0</v>
      </c>
      <c r="H139" s="11">
        <f t="shared" si="34"/>
        <v>0</v>
      </c>
      <c r="I139" s="10">
        <v>60</v>
      </c>
      <c r="J139" s="10">
        <v>12</v>
      </c>
      <c r="K139" s="35">
        <f t="shared" ref="K139:K144" si="39">C139*I139*J139</f>
        <v>15840</v>
      </c>
      <c r="L139" s="35">
        <f t="shared" si="37"/>
        <v>17072</v>
      </c>
      <c r="M139" s="35"/>
      <c r="N139" s="539"/>
      <c r="O139" s="10" t="s">
        <v>163</v>
      </c>
      <c r="P139" s="514"/>
    </row>
    <row r="140" ht="18" customHeight="1" spans="1:16">
      <c r="A140" s="10" t="s">
        <v>164</v>
      </c>
      <c r="B140" s="10">
        <v>1</v>
      </c>
      <c r="C140" s="10">
        <v>22</v>
      </c>
      <c r="D140" s="10" t="s">
        <v>33</v>
      </c>
      <c r="E140" s="10">
        <v>56</v>
      </c>
      <c r="F140" s="35">
        <f t="shared" si="38"/>
        <v>1232</v>
      </c>
      <c r="G140" s="10">
        <v>0</v>
      </c>
      <c r="H140" s="11">
        <f t="shared" si="34"/>
        <v>0</v>
      </c>
      <c r="I140" s="10">
        <v>60</v>
      </c>
      <c r="J140" s="10">
        <v>12</v>
      </c>
      <c r="K140" s="35">
        <f t="shared" si="39"/>
        <v>15840</v>
      </c>
      <c r="L140" s="35">
        <f t="shared" si="37"/>
        <v>17072</v>
      </c>
      <c r="M140" s="35"/>
      <c r="N140" s="539"/>
      <c r="O140" s="10" t="s">
        <v>163</v>
      </c>
      <c r="P140" s="514"/>
    </row>
    <row r="141" ht="18" customHeight="1" spans="1:16">
      <c r="A141" s="10" t="s">
        <v>165</v>
      </c>
      <c r="B141" s="10">
        <v>2</v>
      </c>
      <c r="C141" s="10">
        <v>44</v>
      </c>
      <c r="D141" s="10" t="s">
        <v>29</v>
      </c>
      <c r="E141" s="10">
        <v>56</v>
      </c>
      <c r="F141" s="35">
        <f t="shared" si="38"/>
        <v>2464</v>
      </c>
      <c r="G141" s="10">
        <v>0</v>
      </c>
      <c r="H141" s="11">
        <f t="shared" si="34"/>
        <v>0</v>
      </c>
      <c r="I141" s="10">
        <v>60</v>
      </c>
      <c r="J141" s="10">
        <v>12</v>
      </c>
      <c r="K141" s="35">
        <f t="shared" si="39"/>
        <v>31680</v>
      </c>
      <c r="L141" s="35">
        <f t="shared" si="37"/>
        <v>34144</v>
      </c>
      <c r="M141" s="35"/>
      <c r="N141" s="539"/>
      <c r="O141" s="10" t="s">
        <v>163</v>
      </c>
      <c r="P141" s="514"/>
    </row>
    <row r="142" ht="18" customHeight="1" spans="1:16">
      <c r="A142" s="10" t="s">
        <v>166</v>
      </c>
      <c r="B142" s="10">
        <v>2</v>
      </c>
      <c r="C142" s="10">
        <v>44</v>
      </c>
      <c r="D142" s="10" t="s">
        <v>33</v>
      </c>
      <c r="E142" s="10">
        <v>56</v>
      </c>
      <c r="F142" s="35">
        <f t="shared" si="38"/>
        <v>2464</v>
      </c>
      <c r="G142" s="10">
        <v>0</v>
      </c>
      <c r="H142" s="11">
        <f t="shared" si="34"/>
        <v>0</v>
      </c>
      <c r="I142" s="10">
        <v>60</v>
      </c>
      <c r="J142" s="10">
        <v>12</v>
      </c>
      <c r="K142" s="35">
        <f t="shared" si="39"/>
        <v>31680</v>
      </c>
      <c r="L142" s="35">
        <f t="shared" si="37"/>
        <v>34144</v>
      </c>
      <c r="M142" s="35"/>
      <c r="N142" s="539"/>
      <c r="O142" s="10" t="s">
        <v>163</v>
      </c>
      <c r="P142" s="514"/>
    </row>
    <row r="143" ht="18" customHeight="1" spans="1:16">
      <c r="A143" s="10" t="s">
        <v>167</v>
      </c>
      <c r="B143" s="10">
        <v>1</v>
      </c>
      <c r="C143" s="10">
        <v>22</v>
      </c>
      <c r="D143" s="10" t="s">
        <v>18</v>
      </c>
      <c r="E143" s="10">
        <v>56</v>
      </c>
      <c r="F143" s="35">
        <f t="shared" si="38"/>
        <v>1232</v>
      </c>
      <c r="G143" s="10">
        <v>0</v>
      </c>
      <c r="H143" s="11">
        <f t="shared" si="34"/>
        <v>0</v>
      </c>
      <c r="I143" s="10">
        <v>60</v>
      </c>
      <c r="J143" s="10">
        <v>12</v>
      </c>
      <c r="K143" s="35">
        <f t="shared" si="39"/>
        <v>15840</v>
      </c>
      <c r="L143" s="35">
        <f t="shared" si="37"/>
        <v>17072</v>
      </c>
      <c r="M143" s="35"/>
      <c r="N143" s="539"/>
      <c r="O143" s="10" t="s">
        <v>163</v>
      </c>
      <c r="P143" s="514"/>
    </row>
    <row r="144" ht="18" customHeight="1" spans="1:16">
      <c r="A144" s="10" t="s">
        <v>168</v>
      </c>
      <c r="B144" s="10">
        <v>2</v>
      </c>
      <c r="C144" s="10">
        <v>44</v>
      </c>
      <c r="D144" s="10" t="s">
        <v>33</v>
      </c>
      <c r="E144" s="10">
        <v>56</v>
      </c>
      <c r="F144" s="35">
        <f t="shared" si="38"/>
        <v>2464</v>
      </c>
      <c r="G144" s="10">
        <v>0</v>
      </c>
      <c r="H144" s="11">
        <f t="shared" si="34"/>
        <v>0</v>
      </c>
      <c r="I144" s="10">
        <v>60</v>
      </c>
      <c r="J144" s="10">
        <v>12</v>
      </c>
      <c r="K144" s="35">
        <f t="shared" si="39"/>
        <v>31680</v>
      </c>
      <c r="L144" s="35">
        <f t="shared" si="37"/>
        <v>34144</v>
      </c>
      <c r="M144" s="35"/>
      <c r="N144" s="539"/>
      <c r="O144" s="10" t="s">
        <v>163</v>
      </c>
      <c r="P144" s="514"/>
    </row>
    <row r="145" ht="18" customHeight="1" spans="1:16">
      <c r="A145" s="10" t="s">
        <v>169</v>
      </c>
      <c r="B145" s="10">
        <v>3</v>
      </c>
      <c r="C145" s="10">
        <v>66</v>
      </c>
      <c r="D145" s="10" t="s">
        <v>33</v>
      </c>
      <c r="E145" s="10">
        <v>56</v>
      </c>
      <c r="F145" s="35">
        <f t="shared" ref="F145:F151" si="40">C145*E145</f>
        <v>3696</v>
      </c>
      <c r="G145" s="10">
        <v>0</v>
      </c>
      <c r="H145" s="11">
        <f t="shared" si="34"/>
        <v>0</v>
      </c>
      <c r="I145" s="10">
        <v>60</v>
      </c>
      <c r="J145" s="10">
        <v>12</v>
      </c>
      <c r="K145" s="35">
        <f t="shared" ref="K145:K151" si="41">C145*I145*J145</f>
        <v>47520</v>
      </c>
      <c r="L145" s="35">
        <f t="shared" ref="L145:L151" si="42">F145+H145+K145</f>
        <v>51216</v>
      </c>
      <c r="M145" s="35"/>
      <c r="N145" s="539"/>
      <c r="O145" s="10" t="s">
        <v>163</v>
      </c>
      <c r="P145" s="514"/>
    </row>
    <row r="146" ht="18" customHeight="1" spans="1:16">
      <c r="A146" s="10" t="s">
        <v>170</v>
      </c>
      <c r="B146" s="10">
        <v>1</v>
      </c>
      <c r="C146" s="10">
        <v>22</v>
      </c>
      <c r="D146" s="10" t="s">
        <v>18</v>
      </c>
      <c r="E146" s="10">
        <v>56</v>
      </c>
      <c r="F146" s="35">
        <f t="shared" si="40"/>
        <v>1232</v>
      </c>
      <c r="G146" s="10">
        <v>0</v>
      </c>
      <c r="H146" s="11">
        <f t="shared" si="34"/>
        <v>0</v>
      </c>
      <c r="I146" s="10">
        <v>60</v>
      </c>
      <c r="J146" s="10">
        <v>12</v>
      </c>
      <c r="K146" s="35">
        <f t="shared" si="41"/>
        <v>15840</v>
      </c>
      <c r="L146" s="35">
        <f t="shared" si="42"/>
        <v>17072</v>
      </c>
      <c r="M146" s="35"/>
      <c r="N146" s="539"/>
      <c r="O146" s="10" t="s">
        <v>163</v>
      </c>
      <c r="P146" s="514"/>
    </row>
    <row r="147" s="345" customFormat="1" ht="18" customHeight="1" spans="1:16">
      <c r="A147" s="10" t="s">
        <v>171</v>
      </c>
      <c r="B147" s="10">
        <v>1</v>
      </c>
      <c r="C147" s="10">
        <v>22</v>
      </c>
      <c r="D147" s="10" t="s">
        <v>18</v>
      </c>
      <c r="E147" s="10">
        <v>56</v>
      </c>
      <c r="F147" s="35">
        <f t="shared" si="40"/>
        <v>1232</v>
      </c>
      <c r="G147" s="10">
        <v>0</v>
      </c>
      <c r="H147" s="11">
        <f t="shared" si="34"/>
        <v>0</v>
      </c>
      <c r="I147" s="10">
        <v>60</v>
      </c>
      <c r="J147" s="10">
        <v>12</v>
      </c>
      <c r="K147" s="35">
        <f t="shared" si="41"/>
        <v>15840</v>
      </c>
      <c r="L147" s="35">
        <f t="shared" si="42"/>
        <v>17072</v>
      </c>
      <c r="M147" s="35"/>
      <c r="N147" s="539"/>
      <c r="O147" s="10" t="s">
        <v>163</v>
      </c>
      <c r="P147" s="514"/>
    </row>
    <row r="148" ht="18" customHeight="1" spans="1:16">
      <c r="A148" s="10" t="s">
        <v>172</v>
      </c>
      <c r="B148" s="10">
        <v>2</v>
      </c>
      <c r="C148" s="10">
        <v>44</v>
      </c>
      <c r="D148" s="10" t="s">
        <v>33</v>
      </c>
      <c r="E148" s="10">
        <v>56</v>
      </c>
      <c r="F148" s="35">
        <f t="shared" si="40"/>
        <v>2464</v>
      </c>
      <c r="G148" s="10">
        <v>0</v>
      </c>
      <c r="H148" s="11">
        <f t="shared" si="34"/>
        <v>0</v>
      </c>
      <c r="I148" s="10">
        <v>60</v>
      </c>
      <c r="J148" s="10">
        <v>12</v>
      </c>
      <c r="K148" s="35">
        <f t="shared" si="41"/>
        <v>31680</v>
      </c>
      <c r="L148" s="35">
        <f t="shared" si="42"/>
        <v>34144</v>
      </c>
      <c r="M148" s="35"/>
      <c r="N148" s="539"/>
      <c r="O148" s="10" t="s">
        <v>163</v>
      </c>
      <c r="P148" s="514"/>
    </row>
    <row r="149" s="2" customFormat="1" ht="18" customHeight="1" spans="1:16">
      <c r="A149" s="10" t="s">
        <v>173</v>
      </c>
      <c r="B149" s="10">
        <v>1</v>
      </c>
      <c r="C149" s="10">
        <v>40</v>
      </c>
      <c r="D149" s="10" t="s">
        <v>33</v>
      </c>
      <c r="E149" s="10">
        <v>56</v>
      </c>
      <c r="F149" s="35">
        <f t="shared" si="40"/>
        <v>2240</v>
      </c>
      <c r="G149" s="10">
        <v>0</v>
      </c>
      <c r="H149" s="11">
        <f t="shared" si="34"/>
        <v>0</v>
      </c>
      <c r="I149" s="10">
        <v>60</v>
      </c>
      <c r="J149" s="10">
        <v>12</v>
      </c>
      <c r="K149" s="35">
        <f t="shared" si="41"/>
        <v>28800</v>
      </c>
      <c r="L149" s="35">
        <f t="shared" si="42"/>
        <v>31040</v>
      </c>
      <c r="M149" s="35"/>
      <c r="N149" s="539"/>
      <c r="O149" s="10" t="s">
        <v>163</v>
      </c>
      <c r="P149" s="514"/>
    </row>
    <row r="150" s="2" customFormat="1" ht="18" customHeight="1" spans="1:16">
      <c r="A150" s="10" t="s">
        <v>174</v>
      </c>
      <c r="B150" s="10">
        <v>1</v>
      </c>
      <c r="C150" s="10">
        <v>44</v>
      </c>
      <c r="D150" s="10" t="s">
        <v>33</v>
      </c>
      <c r="E150" s="10">
        <v>56</v>
      </c>
      <c r="F150" s="35">
        <f t="shared" si="40"/>
        <v>2464</v>
      </c>
      <c r="G150" s="10">
        <v>0</v>
      </c>
      <c r="H150" s="11">
        <f t="shared" si="34"/>
        <v>0</v>
      </c>
      <c r="I150" s="10">
        <v>60</v>
      </c>
      <c r="J150" s="10">
        <v>12</v>
      </c>
      <c r="K150" s="35">
        <f t="shared" si="41"/>
        <v>31680</v>
      </c>
      <c r="L150" s="35">
        <f t="shared" si="42"/>
        <v>34144</v>
      </c>
      <c r="M150" s="35"/>
      <c r="N150" s="539"/>
      <c r="O150" s="10" t="s">
        <v>163</v>
      </c>
      <c r="P150" s="514"/>
    </row>
    <row r="151" s="498" customFormat="1" ht="18" customHeight="1" spans="1:18">
      <c r="A151" s="546" t="s">
        <v>175</v>
      </c>
      <c r="B151" s="10">
        <v>1</v>
      </c>
      <c r="C151" s="10">
        <v>33</v>
      </c>
      <c r="D151" s="10" t="s">
        <v>18</v>
      </c>
      <c r="E151" s="10">
        <v>28</v>
      </c>
      <c r="F151" s="10">
        <f t="shared" si="40"/>
        <v>924</v>
      </c>
      <c r="G151" s="10">
        <v>0</v>
      </c>
      <c r="H151" s="10">
        <v>0</v>
      </c>
      <c r="I151" s="10">
        <v>60</v>
      </c>
      <c r="J151" s="10">
        <v>8</v>
      </c>
      <c r="K151" s="10">
        <f t="shared" si="41"/>
        <v>15840</v>
      </c>
      <c r="L151" s="10">
        <f t="shared" si="42"/>
        <v>16764</v>
      </c>
      <c r="M151" s="35"/>
      <c r="N151" s="512"/>
      <c r="O151" s="10" t="s">
        <v>163</v>
      </c>
      <c r="P151" s="555" t="s">
        <v>176</v>
      </c>
      <c r="R151" s="563"/>
    </row>
    <row r="152" s="498" customFormat="1" ht="18" customHeight="1" spans="1:18">
      <c r="A152" s="547" t="s">
        <v>177</v>
      </c>
      <c r="B152" s="10">
        <v>1</v>
      </c>
      <c r="C152" s="10">
        <v>80.64</v>
      </c>
      <c r="D152" s="10" t="s">
        <v>33</v>
      </c>
      <c r="E152" s="10">
        <v>0</v>
      </c>
      <c r="F152" s="10">
        <v>0</v>
      </c>
      <c r="G152" s="10">
        <v>0</v>
      </c>
      <c r="H152" s="10">
        <v>0</v>
      </c>
      <c r="I152" s="10">
        <v>60</v>
      </c>
      <c r="J152" s="10">
        <v>4</v>
      </c>
      <c r="K152" s="10">
        <f>C152*I152*J152</f>
        <v>19353.6</v>
      </c>
      <c r="L152" s="10">
        <f>F152+H152+K152</f>
        <v>19353.6</v>
      </c>
      <c r="M152" s="35"/>
      <c r="N152" s="512"/>
      <c r="O152" s="10" t="s">
        <v>163</v>
      </c>
      <c r="P152" s="555" t="s">
        <v>178</v>
      </c>
      <c r="R152" s="563"/>
    </row>
    <row r="153" customFormat="1" ht="18" customHeight="1" spans="1:18">
      <c r="A153" s="548" t="s">
        <v>25</v>
      </c>
      <c r="B153" s="12"/>
      <c r="C153" s="12"/>
      <c r="D153" s="12"/>
      <c r="E153" s="12"/>
      <c r="F153" s="14">
        <f>SUM(F139:F151)</f>
        <v>25340</v>
      </c>
      <c r="G153" s="12"/>
      <c r="H153" s="14">
        <f>SUM(H139:H151)</f>
        <v>0</v>
      </c>
      <c r="I153" s="12"/>
      <c r="J153" s="12"/>
      <c r="K153" s="14">
        <f>SUM(K139:K152)</f>
        <v>349113.6</v>
      </c>
      <c r="L153" s="14">
        <f>SUM(L139:L152)</f>
        <v>374453.6</v>
      </c>
      <c r="M153" s="38"/>
      <c r="N153" s="512"/>
      <c r="O153" s="10" t="s">
        <v>163</v>
      </c>
      <c r="P153" s="513"/>
      <c r="R153" s="270"/>
    </row>
    <row r="154" s="2" customFormat="1" ht="18" customHeight="1" spans="1:18">
      <c r="A154" s="10" t="s">
        <v>179</v>
      </c>
      <c r="B154" s="10">
        <v>2</v>
      </c>
      <c r="C154" s="10">
        <v>44</v>
      </c>
      <c r="D154" s="10" t="s">
        <v>29</v>
      </c>
      <c r="E154" s="10">
        <v>56</v>
      </c>
      <c r="F154" s="11">
        <f t="shared" ref="F154:F161" si="43">C154*E154</f>
        <v>2464</v>
      </c>
      <c r="G154" s="10">
        <v>0</v>
      </c>
      <c r="H154" s="11">
        <f t="shared" ref="H154:H161" si="44">C154*G154</f>
        <v>0</v>
      </c>
      <c r="I154" s="10">
        <v>60</v>
      </c>
      <c r="J154" s="10">
        <v>12</v>
      </c>
      <c r="K154" s="11">
        <f t="shared" ref="K154:K161" si="45">C154*I154*J154</f>
        <v>31680</v>
      </c>
      <c r="L154" s="11">
        <f t="shared" ref="L154:L161" si="46">F154+H154+K154</f>
        <v>34144</v>
      </c>
      <c r="M154" s="11"/>
      <c r="N154" s="516"/>
      <c r="O154" s="10" t="s">
        <v>180</v>
      </c>
      <c r="P154" s="283"/>
      <c r="R154" s="272"/>
    </row>
    <row r="155" s="345" customFormat="1" ht="18" customHeight="1" spans="1:16">
      <c r="A155" s="10" t="s">
        <v>181</v>
      </c>
      <c r="B155" s="10">
        <v>1</v>
      </c>
      <c r="C155" s="10">
        <v>22</v>
      </c>
      <c r="D155" s="10" t="s">
        <v>18</v>
      </c>
      <c r="E155" s="10">
        <v>56</v>
      </c>
      <c r="F155" s="11">
        <f t="shared" si="43"/>
        <v>1232</v>
      </c>
      <c r="G155" s="10">
        <v>0</v>
      </c>
      <c r="H155" s="11">
        <f t="shared" si="44"/>
        <v>0</v>
      </c>
      <c r="I155" s="10">
        <v>60</v>
      </c>
      <c r="J155" s="10">
        <v>12</v>
      </c>
      <c r="K155" s="11">
        <f t="shared" si="45"/>
        <v>15840</v>
      </c>
      <c r="L155" s="11">
        <f t="shared" si="46"/>
        <v>17072</v>
      </c>
      <c r="M155" s="11"/>
      <c r="N155" s="516"/>
      <c r="O155" s="10" t="s">
        <v>180</v>
      </c>
      <c r="P155" s="514"/>
    </row>
    <row r="156" s="57" customFormat="1" ht="18" customHeight="1" spans="1:16">
      <c r="A156" s="10" t="s">
        <v>97</v>
      </c>
      <c r="B156" s="24" t="s">
        <v>65</v>
      </c>
      <c r="C156" s="10">
        <v>7.3</v>
      </c>
      <c r="D156" s="10" t="s">
        <v>29</v>
      </c>
      <c r="E156" s="10">
        <v>56</v>
      </c>
      <c r="F156" s="11">
        <f t="shared" si="43"/>
        <v>408.8</v>
      </c>
      <c r="G156" s="10">
        <v>0</v>
      </c>
      <c r="H156" s="11">
        <f t="shared" si="44"/>
        <v>0</v>
      </c>
      <c r="I156" s="10">
        <v>60</v>
      </c>
      <c r="J156" s="10">
        <v>12</v>
      </c>
      <c r="K156" s="11">
        <f t="shared" si="45"/>
        <v>5256</v>
      </c>
      <c r="L156" s="11">
        <f t="shared" si="46"/>
        <v>5664.8</v>
      </c>
      <c r="M156" s="11"/>
      <c r="N156" s="516"/>
      <c r="O156" s="10" t="s">
        <v>180</v>
      </c>
      <c r="P156" s="283"/>
    </row>
    <row r="157" s="53" customFormat="1" ht="18" customHeight="1" spans="1:17">
      <c r="A157" s="10" t="s">
        <v>182</v>
      </c>
      <c r="B157" s="10">
        <v>1</v>
      </c>
      <c r="C157" s="10">
        <v>22</v>
      </c>
      <c r="D157" s="10" t="s">
        <v>18</v>
      </c>
      <c r="E157" s="10">
        <v>56</v>
      </c>
      <c r="F157" s="11">
        <f t="shared" si="43"/>
        <v>1232</v>
      </c>
      <c r="G157" s="10">
        <v>0</v>
      </c>
      <c r="H157" s="11">
        <f t="shared" si="44"/>
        <v>0</v>
      </c>
      <c r="I157" s="10">
        <v>60</v>
      </c>
      <c r="J157" s="10">
        <v>12</v>
      </c>
      <c r="K157" s="11">
        <f t="shared" si="45"/>
        <v>15840</v>
      </c>
      <c r="L157" s="11">
        <f t="shared" si="46"/>
        <v>17072</v>
      </c>
      <c r="M157" s="11"/>
      <c r="N157" s="516"/>
      <c r="O157" s="10" t="s">
        <v>180</v>
      </c>
      <c r="P157" s="514"/>
      <c r="Q157" s="207"/>
    </row>
    <row r="158" ht="18" customHeight="1" spans="1:16">
      <c r="A158" s="10" t="s">
        <v>183</v>
      </c>
      <c r="B158" s="10">
        <v>2</v>
      </c>
      <c r="C158" s="10">
        <v>44</v>
      </c>
      <c r="D158" s="10" t="s">
        <v>18</v>
      </c>
      <c r="E158" s="10">
        <v>56</v>
      </c>
      <c r="F158" s="11">
        <f t="shared" si="43"/>
        <v>2464</v>
      </c>
      <c r="G158" s="10">
        <v>0</v>
      </c>
      <c r="H158" s="11">
        <f t="shared" si="44"/>
        <v>0</v>
      </c>
      <c r="I158" s="10">
        <v>60</v>
      </c>
      <c r="J158" s="10">
        <v>12</v>
      </c>
      <c r="K158" s="11">
        <f t="shared" si="45"/>
        <v>31680</v>
      </c>
      <c r="L158" s="11">
        <f t="shared" si="46"/>
        <v>34144</v>
      </c>
      <c r="M158" s="11"/>
      <c r="N158" s="516"/>
      <c r="O158" s="10" t="s">
        <v>180</v>
      </c>
      <c r="P158" s="514"/>
    </row>
    <row r="159" ht="18" customHeight="1" spans="1:18">
      <c r="A159" s="10" t="s">
        <v>184</v>
      </c>
      <c r="B159" s="10">
        <v>2</v>
      </c>
      <c r="C159" s="10">
        <v>80</v>
      </c>
      <c r="D159" s="10" t="s">
        <v>33</v>
      </c>
      <c r="E159" s="10">
        <v>56</v>
      </c>
      <c r="F159" s="11">
        <f t="shared" si="43"/>
        <v>4480</v>
      </c>
      <c r="G159" s="10">
        <v>0</v>
      </c>
      <c r="H159" s="11">
        <f t="shared" si="44"/>
        <v>0</v>
      </c>
      <c r="I159" s="10">
        <v>60</v>
      </c>
      <c r="J159" s="10">
        <v>12</v>
      </c>
      <c r="K159" s="11">
        <f t="shared" si="45"/>
        <v>57600</v>
      </c>
      <c r="L159" s="11">
        <f t="shared" si="46"/>
        <v>62080</v>
      </c>
      <c r="M159" s="11"/>
      <c r="N159" s="516"/>
      <c r="O159" s="10" t="s">
        <v>185</v>
      </c>
      <c r="P159" s="514"/>
      <c r="R159" s="270"/>
    </row>
    <row r="160" ht="18" customHeight="1" spans="1:16">
      <c r="A160" s="10" t="s">
        <v>186</v>
      </c>
      <c r="B160" s="10">
        <v>1</v>
      </c>
      <c r="C160" s="10">
        <v>24</v>
      </c>
      <c r="D160" s="10" t="s">
        <v>18</v>
      </c>
      <c r="E160" s="10">
        <v>56</v>
      </c>
      <c r="F160" s="11">
        <f t="shared" si="43"/>
        <v>1344</v>
      </c>
      <c r="G160" s="10">
        <v>0</v>
      </c>
      <c r="H160" s="11">
        <f t="shared" si="44"/>
        <v>0</v>
      </c>
      <c r="I160" s="10">
        <v>60</v>
      </c>
      <c r="J160" s="10">
        <v>12</v>
      </c>
      <c r="K160" s="11">
        <f t="shared" si="45"/>
        <v>17280</v>
      </c>
      <c r="L160" s="11">
        <f t="shared" si="46"/>
        <v>18624</v>
      </c>
      <c r="M160" s="11"/>
      <c r="N160" s="516"/>
      <c r="O160" s="10" t="s">
        <v>185</v>
      </c>
      <c r="P160" s="514"/>
    </row>
    <row r="161" ht="18" customHeight="1" spans="1:16">
      <c r="A161" s="10" t="s">
        <v>187</v>
      </c>
      <c r="B161" s="10">
        <v>1</v>
      </c>
      <c r="C161" s="10">
        <v>24</v>
      </c>
      <c r="D161" s="10" t="s">
        <v>18</v>
      </c>
      <c r="E161" s="10">
        <v>56</v>
      </c>
      <c r="F161" s="11">
        <f t="shared" si="43"/>
        <v>1344</v>
      </c>
      <c r="G161" s="10">
        <v>0</v>
      </c>
      <c r="H161" s="11">
        <f t="shared" si="44"/>
        <v>0</v>
      </c>
      <c r="I161" s="10">
        <v>60</v>
      </c>
      <c r="J161" s="10">
        <v>12</v>
      </c>
      <c r="K161" s="11">
        <f t="shared" si="45"/>
        <v>17280</v>
      </c>
      <c r="L161" s="11">
        <f t="shared" si="46"/>
        <v>18624</v>
      </c>
      <c r="M161" s="11"/>
      <c r="N161" s="516"/>
      <c r="O161" s="10" t="s">
        <v>185</v>
      </c>
      <c r="P161" s="514"/>
    </row>
    <row r="162" ht="18" customHeight="1" spans="1:16">
      <c r="A162" s="12" t="s">
        <v>25</v>
      </c>
      <c r="B162" s="20"/>
      <c r="C162" s="20"/>
      <c r="D162" s="20"/>
      <c r="E162" s="20"/>
      <c r="F162" s="164">
        <f>SUM(F154:F161)</f>
        <v>14968.8</v>
      </c>
      <c r="G162" s="20">
        <f>SUM(G154:G161)</f>
        <v>0</v>
      </c>
      <c r="H162" s="164">
        <f t="shared" ref="H162:H163" si="47">C162*G162</f>
        <v>0</v>
      </c>
      <c r="I162" s="20"/>
      <c r="J162" s="20"/>
      <c r="K162" s="164">
        <f>SUM(K154:K161)</f>
        <v>192456</v>
      </c>
      <c r="L162" s="164">
        <f>SUM(L154:L161)</f>
        <v>207424.8</v>
      </c>
      <c r="M162" s="170"/>
      <c r="N162" s="556"/>
      <c r="O162" s="472"/>
      <c r="P162" s="524"/>
    </row>
    <row r="163" spans="1:16">
      <c r="A163" s="549" t="s">
        <v>125</v>
      </c>
      <c r="B163" s="460">
        <v>1</v>
      </c>
      <c r="C163" s="10">
        <v>32.37</v>
      </c>
      <c r="D163" s="15"/>
      <c r="E163" s="10">
        <v>0</v>
      </c>
      <c r="F163" s="11">
        <f>C163*E163</f>
        <v>0</v>
      </c>
      <c r="G163" s="10">
        <v>0</v>
      </c>
      <c r="H163" s="11">
        <f t="shared" si="47"/>
        <v>0</v>
      </c>
      <c r="I163" s="10">
        <v>30</v>
      </c>
      <c r="J163" s="10">
        <v>10</v>
      </c>
      <c r="K163" s="11">
        <f>C163*I163*J163</f>
        <v>9711</v>
      </c>
      <c r="L163" s="11">
        <f>F163+H163+K163</f>
        <v>9711</v>
      </c>
      <c r="M163" s="557"/>
      <c r="N163" s="516"/>
      <c r="O163" s="10" t="s">
        <v>188</v>
      </c>
      <c r="P163" s="283" t="s">
        <v>189</v>
      </c>
    </row>
    <row r="164" spans="1:16">
      <c r="A164" s="550" t="s">
        <v>25</v>
      </c>
      <c r="B164" s="551"/>
      <c r="C164" s="22"/>
      <c r="D164" s="22"/>
      <c r="E164" s="22"/>
      <c r="F164" s="164"/>
      <c r="G164" s="22"/>
      <c r="H164" s="164"/>
      <c r="I164" s="20"/>
      <c r="J164" s="20"/>
      <c r="K164" s="164">
        <f>SUM(K163:K163)</f>
        <v>9711</v>
      </c>
      <c r="L164" s="164">
        <f>SUM(L163:L163)</f>
        <v>9711</v>
      </c>
      <c r="M164" s="558"/>
      <c r="N164" s="559"/>
      <c r="O164" s="16"/>
      <c r="P164" s="509"/>
    </row>
    <row r="165" ht="18" customHeight="1" spans="1:16">
      <c r="A165" s="552" t="s">
        <v>190</v>
      </c>
      <c r="B165" s="552"/>
      <c r="C165" s="552"/>
      <c r="D165" s="552"/>
      <c r="E165" s="552"/>
      <c r="F165" s="553">
        <f>F162+F153+F138+F123+F106+F99+F94+F83+F66+F63+F55+F48+F42+F35+F29</f>
        <v>233604.98</v>
      </c>
      <c r="G165" s="553">
        <f t="shared" ref="G165:L165" si="48">G162+G153+G138+G123+G106+G99+G94+G83+G66+G63+G55+G48+G42+G35+G29</f>
        <v>0</v>
      </c>
      <c r="H165" s="553">
        <f>H29+H55+H63+H94</f>
        <v>25551.799</v>
      </c>
      <c r="I165" s="553">
        <f t="shared" si="48"/>
        <v>0</v>
      </c>
      <c r="J165" s="553">
        <f t="shared" si="48"/>
        <v>0</v>
      </c>
      <c r="K165" s="553">
        <f t="shared" si="48"/>
        <v>3066495</v>
      </c>
      <c r="L165" s="553">
        <f t="shared" si="48"/>
        <v>3325651.779</v>
      </c>
      <c r="M165" s="50"/>
      <c r="N165" s="560"/>
      <c r="O165" s="173"/>
      <c r="P165" s="561"/>
    </row>
    <row r="166" ht="18.75" customHeight="1" spans="1:17">
      <c r="A166" s="30" t="s">
        <v>191</v>
      </c>
      <c r="B166" s="30"/>
      <c r="C166" s="30"/>
      <c r="D166" s="30"/>
      <c r="E166" s="30"/>
      <c r="F166" s="30"/>
      <c r="G166" s="30"/>
      <c r="H166" s="30"/>
      <c r="I166" s="30"/>
      <c r="J166" s="30"/>
      <c r="K166" s="30"/>
      <c r="L166" s="30"/>
      <c r="M166" s="30"/>
      <c r="N166" s="30"/>
      <c r="O166" s="30"/>
      <c r="P166" s="30"/>
      <c r="Q166" s="53"/>
    </row>
    <row r="167" ht="18.75" customHeight="1" spans="1:16">
      <c r="A167" s="554" t="s">
        <v>192</v>
      </c>
      <c r="B167" s="554"/>
      <c r="C167" s="554"/>
      <c r="D167" s="554"/>
      <c r="E167" s="554"/>
      <c r="F167" s="554"/>
      <c r="G167" s="554"/>
      <c r="H167" s="554"/>
      <c r="I167" s="554"/>
      <c r="J167" s="554"/>
      <c r="K167" s="554"/>
      <c r="L167" s="554"/>
      <c r="M167" s="554"/>
      <c r="N167" s="554"/>
      <c r="O167" s="554"/>
      <c r="P167" s="554"/>
    </row>
    <row r="168" ht="18.75" customHeight="1"/>
    <row r="169" ht="18.75" customHeight="1" spans="4:9">
      <c r="D169" s="345" t="s">
        <v>193</v>
      </c>
      <c r="E169" s="345"/>
      <c r="F169" s="340">
        <f>F15+F16+F17+F18+F33+F54+F60+F61+F62+F91+F92</f>
        <v>22136.8</v>
      </c>
      <c r="G169" s="340" t="s">
        <v>194</v>
      </c>
      <c r="H169" s="340"/>
      <c r="I169" s="562">
        <f>H165</f>
        <v>25551.799</v>
      </c>
    </row>
    <row r="170" ht="18.75" customHeight="1" spans="4:6">
      <c r="D170" s="345" t="s">
        <v>195</v>
      </c>
      <c r="E170" s="345"/>
      <c r="F170" s="341">
        <f>F165-F169</f>
        <v>211468.18</v>
      </c>
    </row>
  </sheetData>
  <autoFilter ref="A2:T167">
    <extLst/>
  </autoFilter>
  <sortState ref="A6:X150">
    <sortCondition ref="A139:A149"/>
  </sortState>
  <mergeCells count="6">
    <mergeCell ref="A1:P1"/>
    <mergeCell ref="A166:P166"/>
    <mergeCell ref="D169:E169"/>
    <mergeCell ref="G169:H169"/>
    <mergeCell ref="D170:E170"/>
    <mergeCell ref="P3:P5"/>
  </mergeCells>
  <pageMargins left="0.590277777777778" right="0.196527777777778" top="0.629166666666667" bottom="0.393055555555556" header="0.511805555555556" footer="0.511805555555556"/>
  <pageSetup paperSize="8" scale="87" fitToHeight="5" orientation="landscape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Q19"/>
  <sheetViews>
    <sheetView workbookViewId="0">
      <selection activeCell="I18" sqref="I18:J18"/>
    </sheetView>
  </sheetViews>
  <sheetFormatPr defaultColWidth="9" defaultRowHeight="16.5"/>
  <cols>
    <col min="1" max="1" width="10.625" style="57" customWidth="1"/>
    <col min="2" max="2" width="4.25" style="57" customWidth="1"/>
    <col min="3" max="3" width="5.125" style="57" customWidth="1"/>
    <col min="4" max="4" width="8.625" style="57" customWidth="1"/>
    <col min="5" max="5" width="6" style="57" customWidth="1"/>
    <col min="6" max="6" width="10.875" style="58" customWidth="1"/>
    <col min="7" max="7" width="5" style="57" customWidth="1"/>
    <col min="8" max="8" width="8.5" style="58" customWidth="1"/>
    <col min="9" max="9" width="7.5" style="57" customWidth="1"/>
    <col min="10" max="10" width="4.75" style="57" customWidth="1"/>
    <col min="11" max="11" width="11.125" style="3" customWidth="1"/>
    <col min="12" max="13" width="12.375" style="3" customWidth="1"/>
    <col min="14" max="14" width="7" style="1" customWidth="1"/>
    <col min="15" max="15" width="7.5" style="1" customWidth="1"/>
    <col min="16" max="16" width="9" style="1"/>
    <col min="17" max="16384" width="9" style="57"/>
  </cols>
  <sheetData>
    <row r="1" s="54" customFormat="1" ht="24.75" customHeight="1" spans="1:16">
      <c r="A1" s="59" t="s">
        <v>627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</row>
    <row r="2" s="1" customFormat="1" ht="80.25" customHeight="1" spans="1:16">
      <c r="A2" s="6" t="s">
        <v>1</v>
      </c>
      <c r="B2" s="6" t="s">
        <v>2</v>
      </c>
      <c r="C2" s="6" t="s">
        <v>3</v>
      </c>
      <c r="D2" s="7" t="s">
        <v>4</v>
      </c>
      <c r="E2" s="8" t="s">
        <v>5</v>
      </c>
      <c r="F2" s="9" t="s">
        <v>6</v>
      </c>
      <c r="G2" s="8" t="s">
        <v>7</v>
      </c>
      <c r="H2" s="9" t="s">
        <v>8</v>
      </c>
      <c r="I2" s="8" t="s">
        <v>9</v>
      </c>
      <c r="J2" s="8" t="s">
        <v>10</v>
      </c>
      <c r="K2" s="9" t="s">
        <v>11</v>
      </c>
      <c r="L2" s="9" t="s">
        <v>12</v>
      </c>
      <c r="M2" s="31" t="s">
        <v>13</v>
      </c>
      <c r="N2" s="32" t="s">
        <v>14</v>
      </c>
      <c r="O2" s="33" t="s">
        <v>15</v>
      </c>
      <c r="P2" s="34" t="s">
        <v>16</v>
      </c>
    </row>
    <row r="3" s="54" customFormat="1" ht="21.95" customHeight="1" spans="1:16">
      <c r="A3" s="60" t="s">
        <v>628</v>
      </c>
      <c r="B3" s="60">
        <v>1</v>
      </c>
      <c r="C3" s="60">
        <v>22</v>
      </c>
      <c r="D3" s="60" t="s">
        <v>18</v>
      </c>
      <c r="E3" s="60">
        <v>0</v>
      </c>
      <c r="F3" s="61">
        <v>0</v>
      </c>
      <c r="G3" s="60">
        <v>0</v>
      </c>
      <c r="H3" s="61">
        <v>0</v>
      </c>
      <c r="I3" s="60">
        <v>0</v>
      </c>
      <c r="J3" s="60">
        <v>0</v>
      </c>
      <c r="K3" s="62">
        <f t="shared" ref="K3:K4" si="0">C3*I3*J3</f>
        <v>0</v>
      </c>
      <c r="L3" s="62">
        <f>F3+H3+K3</f>
        <v>0</v>
      </c>
      <c r="M3" s="62"/>
      <c r="N3" s="65"/>
      <c r="O3" s="65" t="s">
        <v>629</v>
      </c>
      <c r="P3" s="71"/>
    </row>
    <row r="4" s="54" customFormat="1" ht="21.95" customHeight="1" spans="1:16">
      <c r="A4" s="60" t="s">
        <v>630</v>
      </c>
      <c r="B4" s="60"/>
      <c r="C4" s="60">
        <v>18</v>
      </c>
      <c r="D4" s="60"/>
      <c r="E4" s="60">
        <v>0</v>
      </c>
      <c r="F4" s="61">
        <v>0</v>
      </c>
      <c r="G4" s="60">
        <v>0</v>
      </c>
      <c r="H4" s="61">
        <v>0</v>
      </c>
      <c r="I4" s="60">
        <v>60</v>
      </c>
      <c r="J4" s="60">
        <v>12</v>
      </c>
      <c r="K4" s="62">
        <f t="shared" si="0"/>
        <v>12960</v>
      </c>
      <c r="L4" s="62">
        <f>F4+H4+K4</f>
        <v>12960</v>
      </c>
      <c r="M4" s="62"/>
      <c r="N4" s="65"/>
      <c r="O4" s="65"/>
      <c r="P4" s="72"/>
    </row>
    <row r="5" s="54" customFormat="1" ht="21.95" customHeight="1" spans="1:16">
      <c r="A5" s="60" t="s">
        <v>173</v>
      </c>
      <c r="B5" s="60">
        <v>1</v>
      </c>
      <c r="C5" s="60">
        <v>40</v>
      </c>
      <c r="D5" s="60" t="s">
        <v>33</v>
      </c>
      <c r="E5" s="60">
        <v>56</v>
      </c>
      <c r="F5" s="62">
        <f>C5*E5</f>
        <v>2240</v>
      </c>
      <c r="G5" s="60">
        <v>0</v>
      </c>
      <c r="H5" s="61">
        <v>0</v>
      </c>
      <c r="I5" s="60">
        <v>60</v>
      </c>
      <c r="J5" s="60">
        <v>12</v>
      </c>
      <c r="K5" s="62">
        <f t="shared" ref="K5:K11" si="1">C5*I5*J5</f>
        <v>28800</v>
      </c>
      <c r="L5" s="62">
        <f t="shared" ref="L5:L11" si="2">F5+H5+K5</f>
        <v>31040</v>
      </c>
      <c r="M5" s="62"/>
      <c r="N5" s="65"/>
      <c r="O5" s="65" t="s">
        <v>629</v>
      </c>
      <c r="P5" s="72"/>
    </row>
    <row r="6" s="55" customFormat="1" ht="21.95" customHeight="1" spans="1:16">
      <c r="A6" s="63"/>
      <c r="B6" s="63"/>
      <c r="C6" s="63"/>
      <c r="D6" s="63"/>
      <c r="E6" s="63"/>
      <c r="F6" s="64">
        <f>SUM(F4:F5)</f>
        <v>2240</v>
      </c>
      <c r="G6" s="63"/>
      <c r="H6" s="64"/>
      <c r="I6" s="63"/>
      <c r="J6" s="63"/>
      <c r="K6" s="64">
        <f>SUM(K4:K5)</f>
        <v>41760</v>
      </c>
      <c r="L6" s="64">
        <f>SUM(L4:L5)</f>
        <v>44000</v>
      </c>
      <c r="M6" s="73"/>
      <c r="N6" s="74"/>
      <c r="O6" s="74"/>
      <c r="P6" s="75"/>
    </row>
    <row r="7" s="54" customFormat="1" ht="21.95" customHeight="1" spans="1:16">
      <c r="A7" s="60" t="s">
        <v>576</v>
      </c>
      <c r="B7" s="60"/>
      <c r="C7" s="60">
        <v>290</v>
      </c>
      <c r="D7" s="60" t="s">
        <v>61</v>
      </c>
      <c r="E7" s="60">
        <v>0</v>
      </c>
      <c r="F7" s="62">
        <v>0</v>
      </c>
      <c r="G7" s="60">
        <v>0</v>
      </c>
      <c r="H7" s="61">
        <v>0</v>
      </c>
      <c r="I7" s="60">
        <v>60</v>
      </c>
      <c r="J7" s="60">
        <v>12</v>
      </c>
      <c r="K7" s="62">
        <f t="shared" si="1"/>
        <v>208800</v>
      </c>
      <c r="L7" s="62">
        <f t="shared" si="2"/>
        <v>208800</v>
      </c>
      <c r="M7" s="62"/>
      <c r="N7" s="65"/>
      <c r="O7" s="65" t="s">
        <v>629</v>
      </c>
      <c r="P7" s="72"/>
    </row>
    <row r="8" s="54" customFormat="1" ht="21.95" customHeight="1" spans="1:16">
      <c r="A8" s="60" t="s">
        <v>576</v>
      </c>
      <c r="B8" s="60"/>
      <c r="C8" s="60">
        <v>219.01</v>
      </c>
      <c r="D8" s="60" t="s">
        <v>61</v>
      </c>
      <c r="E8" s="60">
        <v>0</v>
      </c>
      <c r="F8" s="62">
        <v>0</v>
      </c>
      <c r="G8" s="60">
        <v>0</v>
      </c>
      <c r="H8" s="61">
        <v>0</v>
      </c>
      <c r="I8" s="60">
        <v>60</v>
      </c>
      <c r="J8" s="60">
        <v>12</v>
      </c>
      <c r="K8" s="62">
        <f t="shared" si="1"/>
        <v>157687.2</v>
      </c>
      <c r="L8" s="62">
        <f t="shared" si="2"/>
        <v>157687.2</v>
      </c>
      <c r="M8" s="62"/>
      <c r="N8" s="65"/>
      <c r="O8" s="65" t="s">
        <v>629</v>
      </c>
      <c r="P8" s="72"/>
    </row>
    <row r="9" s="54" customFormat="1" ht="21.95" customHeight="1" spans="1:16">
      <c r="A9" s="60" t="s">
        <v>576</v>
      </c>
      <c r="B9" s="60"/>
      <c r="C9" s="60">
        <v>70.99</v>
      </c>
      <c r="D9" s="60" t="s">
        <v>61</v>
      </c>
      <c r="E9" s="60">
        <v>0</v>
      </c>
      <c r="F9" s="62">
        <v>0</v>
      </c>
      <c r="G9" s="60">
        <v>0</v>
      </c>
      <c r="H9" s="61">
        <v>0</v>
      </c>
      <c r="I9" s="60">
        <v>60</v>
      </c>
      <c r="J9" s="60">
        <v>12</v>
      </c>
      <c r="K9" s="62">
        <f t="shared" si="1"/>
        <v>51112.8</v>
      </c>
      <c r="L9" s="62">
        <f t="shared" si="2"/>
        <v>51112.8</v>
      </c>
      <c r="M9" s="62"/>
      <c r="N9" s="65"/>
      <c r="O9" s="65" t="s">
        <v>629</v>
      </c>
      <c r="P9" s="72"/>
    </row>
    <row r="10" s="54" customFormat="1" ht="21.95" customHeight="1" spans="1:16">
      <c r="A10" s="60" t="s">
        <v>631</v>
      </c>
      <c r="B10" s="60">
        <v>1</v>
      </c>
      <c r="C10" s="60">
        <v>54</v>
      </c>
      <c r="D10" s="60" t="s">
        <v>134</v>
      </c>
      <c r="E10" s="60">
        <v>56</v>
      </c>
      <c r="F10" s="35">
        <f>C10*E10</f>
        <v>3024</v>
      </c>
      <c r="G10" s="60">
        <v>75.33</v>
      </c>
      <c r="H10" s="62">
        <f>C10*G10</f>
        <v>4067.82</v>
      </c>
      <c r="I10" s="60">
        <v>60</v>
      </c>
      <c r="J10" s="60">
        <v>12</v>
      </c>
      <c r="K10" s="62">
        <f t="shared" si="1"/>
        <v>38880</v>
      </c>
      <c r="L10" s="62">
        <f t="shared" si="2"/>
        <v>45971.82</v>
      </c>
      <c r="M10" s="62"/>
      <c r="N10" s="65" t="s">
        <v>632</v>
      </c>
      <c r="O10" s="65" t="s">
        <v>629</v>
      </c>
      <c r="P10" s="72"/>
    </row>
    <row r="11" s="54" customFormat="1" ht="21.95" customHeight="1" spans="1:16">
      <c r="A11" s="65" t="s">
        <v>633</v>
      </c>
      <c r="B11" s="65">
        <v>1</v>
      </c>
      <c r="C11" s="65">
        <v>33.6</v>
      </c>
      <c r="D11" s="66" t="s">
        <v>18</v>
      </c>
      <c r="E11" s="65">
        <v>28</v>
      </c>
      <c r="F11" s="35">
        <f>C11*E11</f>
        <v>940.8</v>
      </c>
      <c r="G11" s="65">
        <v>75.33</v>
      </c>
      <c r="H11" s="62">
        <f>C11*G11</f>
        <v>2531.088</v>
      </c>
      <c r="I11" s="65">
        <v>60</v>
      </c>
      <c r="J11" s="65">
        <v>12</v>
      </c>
      <c r="K11" s="62">
        <f t="shared" si="1"/>
        <v>24192</v>
      </c>
      <c r="L11" s="62">
        <f t="shared" si="2"/>
        <v>27663.888</v>
      </c>
      <c r="M11" s="62"/>
      <c r="N11" s="65" t="s">
        <v>634</v>
      </c>
      <c r="O11" s="65" t="s">
        <v>629</v>
      </c>
      <c r="P11" s="72"/>
    </row>
    <row r="12" s="56" customFormat="1" ht="21.95" customHeight="1" spans="1:16">
      <c r="A12" s="63"/>
      <c r="B12" s="63"/>
      <c r="C12" s="63"/>
      <c r="D12" s="63"/>
      <c r="E12" s="63"/>
      <c r="F12" s="64">
        <f>SUM(F7:F11)</f>
        <v>3964.8</v>
      </c>
      <c r="G12" s="63"/>
      <c r="H12" s="64">
        <f>SUM(H7:H11)</f>
        <v>6598.908</v>
      </c>
      <c r="I12" s="63"/>
      <c r="J12" s="63"/>
      <c r="K12" s="64">
        <f>SUM(K7:K11)</f>
        <v>480672</v>
      </c>
      <c r="L12" s="64">
        <f>SUM(L7:L11)</f>
        <v>491235.708</v>
      </c>
      <c r="M12" s="73"/>
      <c r="N12" s="74"/>
      <c r="O12" s="74"/>
      <c r="P12" s="75"/>
    </row>
    <row r="13" ht="21.75" customHeight="1" spans="1:16">
      <c r="A13" s="67"/>
      <c r="B13" s="67"/>
      <c r="C13" s="67"/>
      <c r="D13" s="67"/>
      <c r="E13" s="67"/>
      <c r="F13" s="29">
        <f>F6+F12</f>
        <v>6204.8</v>
      </c>
      <c r="G13" s="29"/>
      <c r="H13" s="29">
        <f>H12</f>
        <v>6598.908</v>
      </c>
      <c r="I13" s="29"/>
      <c r="J13" s="29"/>
      <c r="K13" s="29">
        <f>K6+K12</f>
        <v>522432</v>
      </c>
      <c r="L13" s="29">
        <f>L6+L12</f>
        <v>535235.708</v>
      </c>
      <c r="M13" s="50"/>
      <c r="N13" s="76"/>
      <c r="O13" s="76"/>
      <c r="P13" s="77"/>
    </row>
    <row r="14" s="1" customFormat="1" ht="18.75" customHeight="1" spans="1:17">
      <c r="A14" s="30" t="s">
        <v>191</v>
      </c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53"/>
    </row>
    <row r="15" s="57" customFormat="1" ht="23.25" customHeight="1" spans="1:17">
      <c r="A15" s="57" t="s">
        <v>192</v>
      </c>
      <c r="B15" s="68"/>
      <c r="C15" s="68"/>
      <c r="D15" s="68"/>
      <c r="E15" s="68"/>
      <c r="F15" s="69"/>
      <c r="G15" s="68"/>
      <c r="H15" s="69"/>
      <c r="I15" s="68"/>
      <c r="J15" s="68"/>
      <c r="K15" s="69"/>
      <c r="L15" s="69"/>
      <c r="M15" s="69"/>
      <c r="N15" s="69"/>
      <c r="O15" s="68"/>
      <c r="P15" s="68"/>
      <c r="Q15" s="68"/>
    </row>
    <row r="18" spans="4:10">
      <c r="D18" s="70" t="s">
        <v>193</v>
      </c>
      <c r="F18" s="58">
        <f>F10+F11</f>
        <v>3964.8</v>
      </c>
      <c r="G18" s="70" t="s">
        <v>635</v>
      </c>
      <c r="I18" s="78">
        <f>H13</f>
        <v>6598.908</v>
      </c>
      <c r="J18" s="78"/>
    </row>
    <row r="19" spans="4:6">
      <c r="D19" s="70" t="s">
        <v>195</v>
      </c>
      <c r="F19" s="58">
        <f>F13-F18</f>
        <v>2240</v>
      </c>
    </row>
  </sheetData>
  <autoFilter ref="A2:P15">
    <extLst/>
  </autoFilter>
  <mergeCells count="3">
    <mergeCell ref="A1:P1"/>
    <mergeCell ref="A14:P14"/>
    <mergeCell ref="I18:J18"/>
  </mergeCells>
  <pageMargins left="0.707638888888889" right="0.118055555555556" top="0.747916666666667" bottom="0.747916666666667" header="0.313888888888889" footer="0.313888888888889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Q31"/>
  <sheetViews>
    <sheetView workbookViewId="0">
      <pane ySplit="2" topLeftCell="A21" activePane="bottomLeft" state="frozen"/>
      <selection/>
      <selection pane="bottomLeft" activeCell="N32" sqref="N32"/>
    </sheetView>
  </sheetViews>
  <sheetFormatPr defaultColWidth="9" defaultRowHeight="16.5"/>
  <cols>
    <col min="1" max="1" width="9.625" style="1" customWidth="1"/>
    <col min="2" max="2" width="4.75" style="1" customWidth="1"/>
    <col min="3" max="3" width="5" style="1" customWidth="1"/>
    <col min="4" max="4" width="9.375" style="1" customWidth="1"/>
    <col min="5" max="5" width="5.625" style="1" customWidth="1"/>
    <col min="6" max="6" width="10.75" style="3" customWidth="1"/>
    <col min="7" max="7" width="6.25" style="1" customWidth="1"/>
    <col min="8" max="8" width="6.625" style="3" customWidth="1"/>
    <col min="9" max="9" width="6" style="1" customWidth="1"/>
    <col min="10" max="10" width="4.375" style="1" customWidth="1"/>
    <col min="11" max="11" width="13.5" style="3" customWidth="1"/>
    <col min="12" max="13" width="11.625" style="3" customWidth="1"/>
    <col min="14" max="14" width="8.375" style="3" customWidth="1"/>
    <col min="15" max="15" width="6.625" style="1" customWidth="1"/>
    <col min="16" max="16" width="14" style="4" customWidth="1"/>
    <col min="17" max="17" width="12.25" style="1" customWidth="1"/>
    <col min="18" max="16384" width="9" style="1"/>
  </cols>
  <sheetData>
    <row r="1" ht="45.6" customHeight="1" spans="1:16">
      <c r="A1" s="5" t="s">
        <v>636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</row>
    <row r="2" s="1" customFormat="1" ht="80.25" customHeight="1" spans="1:16">
      <c r="A2" s="6" t="s">
        <v>1</v>
      </c>
      <c r="B2" s="6" t="s">
        <v>2</v>
      </c>
      <c r="C2" s="6" t="s">
        <v>3</v>
      </c>
      <c r="D2" s="7" t="s">
        <v>4</v>
      </c>
      <c r="E2" s="8" t="s">
        <v>5</v>
      </c>
      <c r="F2" s="9" t="s">
        <v>6</v>
      </c>
      <c r="G2" s="8" t="s">
        <v>7</v>
      </c>
      <c r="H2" s="9" t="s">
        <v>8</v>
      </c>
      <c r="I2" s="8" t="s">
        <v>9</v>
      </c>
      <c r="J2" s="8" t="s">
        <v>10</v>
      </c>
      <c r="K2" s="9" t="s">
        <v>11</v>
      </c>
      <c r="L2" s="9" t="s">
        <v>12</v>
      </c>
      <c r="M2" s="31" t="s">
        <v>13</v>
      </c>
      <c r="N2" s="32" t="s">
        <v>14</v>
      </c>
      <c r="O2" s="33" t="s">
        <v>15</v>
      </c>
      <c r="P2" s="34" t="s">
        <v>16</v>
      </c>
    </row>
    <row r="3" ht="22.5" customHeight="1" spans="1:16">
      <c r="A3" s="10" t="s">
        <v>637</v>
      </c>
      <c r="B3" s="10">
        <v>1</v>
      </c>
      <c r="C3" s="10">
        <v>22</v>
      </c>
      <c r="D3" s="10" t="s">
        <v>18</v>
      </c>
      <c r="E3" s="10">
        <v>0</v>
      </c>
      <c r="F3" s="11">
        <f>C3*E3</f>
        <v>0</v>
      </c>
      <c r="G3" s="10">
        <v>0</v>
      </c>
      <c r="H3" s="11">
        <f>C3*G3</f>
        <v>0</v>
      </c>
      <c r="I3" s="10">
        <v>0</v>
      </c>
      <c r="J3" s="10">
        <v>12</v>
      </c>
      <c r="K3" s="35">
        <f>C3*I3*J3</f>
        <v>0</v>
      </c>
      <c r="L3" s="11">
        <f>K3+H3+F3</f>
        <v>0</v>
      </c>
      <c r="M3" s="11"/>
      <c r="N3" s="11"/>
      <c r="O3" s="10" t="s">
        <v>638</v>
      </c>
      <c r="P3" s="36" t="s">
        <v>639</v>
      </c>
    </row>
    <row r="4" ht="22.5" customHeight="1" spans="1:16">
      <c r="A4" s="10" t="s">
        <v>640</v>
      </c>
      <c r="B4" s="10">
        <v>1</v>
      </c>
      <c r="C4" s="10">
        <v>22</v>
      </c>
      <c r="D4" s="10" t="s">
        <v>18</v>
      </c>
      <c r="E4" s="10">
        <v>0</v>
      </c>
      <c r="F4" s="11">
        <f>C4*E4</f>
        <v>0</v>
      </c>
      <c r="G4" s="10">
        <v>0</v>
      </c>
      <c r="H4" s="11">
        <f>C4*G4</f>
        <v>0</v>
      </c>
      <c r="I4" s="10">
        <v>0</v>
      </c>
      <c r="J4" s="10">
        <v>12</v>
      </c>
      <c r="K4" s="35">
        <f>C4*I4*J4</f>
        <v>0</v>
      </c>
      <c r="L4" s="11">
        <f>K4+H4+F4</f>
        <v>0</v>
      </c>
      <c r="M4" s="11"/>
      <c r="N4" s="11"/>
      <c r="O4" s="10" t="s">
        <v>641</v>
      </c>
      <c r="P4" s="37" t="s">
        <v>642</v>
      </c>
    </row>
    <row r="5" ht="22.5" customHeight="1" spans="1:16">
      <c r="A5" s="10" t="s">
        <v>643</v>
      </c>
      <c r="B5" s="10">
        <v>1</v>
      </c>
      <c r="C5" s="10">
        <v>22</v>
      </c>
      <c r="D5" s="10" t="s">
        <v>29</v>
      </c>
      <c r="E5" s="10">
        <v>0</v>
      </c>
      <c r="F5" s="11">
        <f>C5*E5</f>
        <v>0</v>
      </c>
      <c r="G5" s="10">
        <v>0</v>
      </c>
      <c r="H5" s="11">
        <f>C5*G5</f>
        <v>0</v>
      </c>
      <c r="I5" s="10">
        <v>0</v>
      </c>
      <c r="J5" s="10">
        <v>0</v>
      </c>
      <c r="K5" s="35">
        <f>C5*I5*J5</f>
        <v>0</v>
      </c>
      <c r="L5" s="11">
        <f>K5+H5+F5</f>
        <v>0</v>
      </c>
      <c r="M5" s="11"/>
      <c r="N5" s="11"/>
      <c r="O5" s="10" t="s">
        <v>644</v>
      </c>
      <c r="P5" s="37" t="s">
        <v>323</v>
      </c>
    </row>
    <row r="6" ht="22.5" customHeight="1" spans="1:16">
      <c r="A6" s="12" t="s">
        <v>25</v>
      </c>
      <c r="B6" s="13"/>
      <c r="C6" s="12">
        <f>SUM(C3:C4)</f>
        <v>44</v>
      </c>
      <c r="D6" s="13"/>
      <c r="E6" s="12"/>
      <c r="F6" s="14">
        <f>SUM(F3:F4)</f>
        <v>0</v>
      </c>
      <c r="G6" s="12">
        <f>SUM(G3:G4)</f>
        <v>0</v>
      </c>
      <c r="H6" s="14">
        <f>SUM(H3:H4)</f>
        <v>0</v>
      </c>
      <c r="I6" s="12">
        <f>SUM(I3:I4)</f>
        <v>0</v>
      </c>
      <c r="J6" s="12"/>
      <c r="K6" s="14">
        <f>SUM(K3:K4)</f>
        <v>0</v>
      </c>
      <c r="L6" s="14">
        <f>SUM(L3:L4)</f>
        <v>0</v>
      </c>
      <c r="M6" s="38"/>
      <c r="N6" s="38"/>
      <c r="O6" s="39"/>
      <c r="P6" s="40"/>
    </row>
    <row r="7" ht="22.5" customHeight="1" spans="1:16">
      <c r="A7" s="10" t="s">
        <v>645</v>
      </c>
      <c r="B7" s="10">
        <v>1</v>
      </c>
      <c r="C7" s="10">
        <v>20</v>
      </c>
      <c r="D7" s="15"/>
      <c r="E7" s="10">
        <v>56</v>
      </c>
      <c r="F7" s="11">
        <f t="shared" ref="F7:F21" si="0">C7*E7</f>
        <v>1120</v>
      </c>
      <c r="G7" s="10">
        <v>0</v>
      </c>
      <c r="H7" s="11">
        <f>C7*G7</f>
        <v>0</v>
      </c>
      <c r="I7" s="10">
        <v>60</v>
      </c>
      <c r="J7" s="10">
        <v>12</v>
      </c>
      <c r="K7" s="35">
        <f t="shared" ref="K7:K21" si="1">C7*I7*J7</f>
        <v>14400</v>
      </c>
      <c r="L7" s="11">
        <f t="shared" ref="L7:L21" si="2">K7+H7+F7</f>
        <v>15520</v>
      </c>
      <c r="M7" s="11"/>
      <c r="N7" s="11"/>
      <c r="O7" s="41" t="s">
        <v>646</v>
      </c>
      <c r="P7" s="37"/>
    </row>
    <row r="8" ht="22.5" customHeight="1" spans="1:16">
      <c r="A8" s="16" t="s">
        <v>647</v>
      </c>
      <c r="B8" s="16">
        <v>4.5</v>
      </c>
      <c r="C8" s="16">
        <v>107.5</v>
      </c>
      <c r="D8" s="17"/>
      <c r="E8" s="10">
        <v>56</v>
      </c>
      <c r="F8" s="11">
        <f t="shared" si="0"/>
        <v>6020</v>
      </c>
      <c r="G8" s="10"/>
      <c r="H8" s="11"/>
      <c r="I8" s="10">
        <v>60</v>
      </c>
      <c r="J8" s="10">
        <v>12</v>
      </c>
      <c r="K8" s="35">
        <f t="shared" ref="K8" si="3">C8*I8*J8</f>
        <v>77400</v>
      </c>
      <c r="L8" s="11">
        <f t="shared" ref="L8:L9" si="4">K8+H8+F8</f>
        <v>83420</v>
      </c>
      <c r="M8" s="11"/>
      <c r="N8" s="11"/>
      <c r="O8" s="41" t="s">
        <v>646</v>
      </c>
      <c r="P8" s="40"/>
    </row>
    <row r="9" ht="22.5" customHeight="1" spans="1:16">
      <c r="A9" s="12" t="s">
        <v>25</v>
      </c>
      <c r="B9" s="18"/>
      <c r="C9" s="18"/>
      <c r="D9" s="19"/>
      <c r="E9" s="13"/>
      <c r="F9" s="14">
        <f>SUM(F5:F8)</f>
        <v>7140</v>
      </c>
      <c r="G9" s="12"/>
      <c r="H9" s="14"/>
      <c r="I9" s="12"/>
      <c r="J9" s="12"/>
      <c r="K9" s="42">
        <f>SUM(K5:K8)</f>
        <v>91800</v>
      </c>
      <c r="L9" s="14">
        <f t="shared" si="4"/>
        <v>98940</v>
      </c>
      <c r="M9" s="38"/>
      <c r="N9" s="38"/>
      <c r="O9" s="10"/>
      <c r="P9" s="40"/>
    </row>
    <row r="10" ht="22.5" customHeight="1" spans="1:16">
      <c r="A10" s="10" t="s">
        <v>648</v>
      </c>
      <c r="B10" s="10">
        <v>1</v>
      </c>
      <c r="C10" s="10">
        <v>22</v>
      </c>
      <c r="D10" s="10" t="s">
        <v>33</v>
      </c>
      <c r="E10" s="10">
        <v>56</v>
      </c>
      <c r="F10" s="11">
        <f t="shared" si="0"/>
        <v>1232</v>
      </c>
      <c r="G10" s="10">
        <v>0</v>
      </c>
      <c r="H10" s="11">
        <f>C10*G10</f>
        <v>0</v>
      </c>
      <c r="I10" s="10">
        <v>60</v>
      </c>
      <c r="J10" s="10">
        <v>12</v>
      </c>
      <c r="K10" s="35">
        <f t="shared" si="1"/>
        <v>15840</v>
      </c>
      <c r="L10" s="11">
        <f t="shared" si="2"/>
        <v>17072</v>
      </c>
      <c r="M10" s="11"/>
      <c r="N10" s="11"/>
      <c r="O10" s="10" t="s">
        <v>649</v>
      </c>
      <c r="P10" s="40"/>
    </row>
    <row r="11" ht="22.5" customHeight="1" spans="1:16">
      <c r="A11" s="10" t="s">
        <v>650</v>
      </c>
      <c r="B11" s="15"/>
      <c r="C11" s="10">
        <v>30</v>
      </c>
      <c r="D11" s="10" t="s">
        <v>18</v>
      </c>
      <c r="E11" s="10">
        <v>56</v>
      </c>
      <c r="F11" s="11">
        <f t="shared" si="0"/>
        <v>1680</v>
      </c>
      <c r="G11" s="10">
        <v>0</v>
      </c>
      <c r="H11" s="11">
        <f>C11*G11</f>
        <v>0</v>
      </c>
      <c r="I11" s="10">
        <v>60</v>
      </c>
      <c r="J11" s="10">
        <v>12</v>
      </c>
      <c r="K11" s="35">
        <f t="shared" si="1"/>
        <v>21600</v>
      </c>
      <c r="L11" s="11">
        <f t="shared" si="2"/>
        <v>23280</v>
      </c>
      <c r="M11" s="11"/>
      <c r="N11" s="11"/>
      <c r="O11" s="10" t="s">
        <v>649</v>
      </c>
      <c r="P11" s="43"/>
    </row>
    <row r="12" s="2" customFormat="1" ht="22.5" customHeight="1" spans="1:16">
      <c r="A12" s="12" t="s">
        <v>25</v>
      </c>
      <c r="B12" s="20"/>
      <c r="C12" s="20"/>
      <c r="D12" s="12"/>
      <c r="E12" s="12"/>
      <c r="F12" s="14">
        <f>SUM(F10:F11)</f>
        <v>2912</v>
      </c>
      <c r="G12" s="12"/>
      <c r="H12" s="14"/>
      <c r="I12" s="12"/>
      <c r="J12" s="12"/>
      <c r="K12" s="42">
        <f>SUM(K10:K11)</f>
        <v>37440</v>
      </c>
      <c r="L12" s="14">
        <f>SUM(L10:L11)</f>
        <v>40352</v>
      </c>
      <c r="M12" s="38"/>
      <c r="N12" s="38"/>
      <c r="O12" s="39"/>
      <c r="P12" s="44"/>
    </row>
    <row r="13" ht="22.5" customHeight="1" spans="1:16">
      <c r="A13" s="16" t="s">
        <v>647</v>
      </c>
      <c r="B13" s="21" t="s">
        <v>651</v>
      </c>
      <c r="C13" s="16">
        <v>16</v>
      </c>
      <c r="D13" s="15"/>
      <c r="E13" s="10">
        <v>56</v>
      </c>
      <c r="F13" s="11">
        <f t="shared" si="0"/>
        <v>896</v>
      </c>
      <c r="G13" s="10">
        <v>0</v>
      </c>
      <c r="H13" s="11">
        <f>C13*G13</f>
        <v>0</v>
      </c>
      <c r="I13" s="10">
        <v>60</v>
      </c>
      <c r="J13" s="10">
        <v>12</v>
      </c>
      <c r="K13" s="35">
        <f t="shared" si="1"/>
        <v>11520</v>
      </c>
      <c r="L13" s="11">
        <f t="shared" si="2"/>
        <v>12416</v>
      </c>
      <c r="M13" s="11"/>
      <c r="N13" s="11"/>
      <c r="O13" s="10" t="s">
        <v>644</v>
      </c>
      <c r="P13" s="40"/>
    </row>
    <row r="14" ht="22.5" customHeight="1" spans="1:16">
      <c r="A14" s="10" t="s">
        <v>650</v>
      </c>
      <c r="B14" s="15"/>
      <c r="C14" s="10">
        <v>6</v>
      </c>
      <c r="D14" s="10" t="s">
        <v>18</v>
      </c>
      <c r="E14" s="10">
        <v>56</v>
      </c>
      <c r="F14" s="11">
        <f t="shared" si="0"/>
        <v>336</v>
      </c>
      <c r="G14" s="10">
        <v>0</v>
      </c>
      <c r="H14" s="11">
        <f>C14*G14</f>
        <v>0</v>
      </c>
      <c r="I14" s="10">
        <v>60</v>
      </c>
      <c r="J14" s="10">
        <v>12</v>
      </c>
      <c r="K14" s="35">
        <f t="shared" si="1"/>
        <v>4320</v>
      </c>
      <c r="L14" s="11">
        <f t="shared" si="2"/>
        <v>4656</v>
      </c>
      <c r="M14" s="11"/>
      <c r="N14" s="11"/>
      <c r="O14" s="10" t="s">
        <v>644</v>
      </c>
      <c r="P14" s="40"/>
    </row>
    <row r="15" s="2" customFormat="1" ht="22.5" customHeight="1" spans="1:16">
      <c r="A15" s="12" t="s">
        <v>25</v>
      </c>
      <c r="B15" s="22"/>
      <c r="C15" s="20"/>
      <c r="D15" s="20"/>
      <c r="E15" s="12"/>
      <c r="F15" s="14">
        <f>SUM(F13:F14)</f>
        <v>1232</v>
      </c>
      <c r="G15" s="12"/>
      <c r="H15" s="14"/>
      <c r="I15" s="12"/>
      <c r="J15" s="12"/>
      <c r="K15" s="42">
        <f>SUM(K13:K14)</f>
        <v>15840</v>
      </c>
      <c r="L15" s="14">
        <f>SUM(L13:L14)</f>
        <v>17072</v>
      </c>
      <c r="M15" s="38"/>
      <c r="N15" s="38"/>
      <c r="O15" s="39"/>
      <c r="P15" s="44"/>
    </row>
    <row r="16" ht="22.5" customHeight="1" spans="1:16">
      <c r="A16" s="16" t="s">
        <v>647</v>
      </c>
      <c r="B16" s="16">
        <v>7</v>
      </c>
      <c r="C16" s="16">
        <v>180</v>
      </c>
      <c r="D16" s="17"/>
      <c r="E16" s="10">
        <v>56</v>
      </c>
      <c r="F16" s="11">
        <f>C16*E16</f>
        <v>10080</v>
      </c>
      <c r="G16" s="10"/>
      <c r="H16" s="11"/>
      <c r="I16" s="10">
        <v>60</v>
      </c>
      <c r="J16" s="10">
        <v>12</v>
      </c>
      <c r="K16" s="35">
        <f t="shared" ref="K16" si="5">C16*I16*J16</f>
        <v>129600</v>
      </c>
      <c r="L16" s="11">
        <f t="shared" ref="L16" si="6">K16+H16+F16</f>
        <v>139680</v>
      </c>
      <c r="M16" s="11"/>
      <c r="N16" s="11"/>
      <c r="O16" s="10" t="s">
        <v>644</v>
      </c>
      <c r="P16" s="40"/>
    </row>
    <row r="17" ht="22.5" customHeight="1" spans="1:16">
      <c r="A17" s="10" t="s">
        <v>650</v>
      </c>
      <c r="B17" s="15"/>
      <c r="C17" s="10">
        <v>24</v>
      </c>
      <c r="D17" s="10" t="s">
        <v>18</v>
      </c>
      <c r="E17" s="10">
        <v>56</v>
      </c>
      <c r="F17" s="11">
        <f t="shared" ref="F17" si="7">C17*E17</f>
        <v>1344</v>
      </c>
      <c r="G17" s="10">
        <v>0</v>
      </c>
      <c r="H17" s="11">
        <f>C17*G17</f>
        <v>0</v>
      </c>
      <c r="I17" s="10">
        <v>60</v>
      </c>
      <c r="J17" s="10">
        <v>12</v>
      </c>
      <c r="K17" s="35">
        <f t="shared" ref="K17" si="8">C17*I17*J17</f>
        <v>17280</v>
      </c>
      <c r="L17" s="11">
        <f t="shared" ref="L17" si="9">K17+H17+F17</f>
        <v>18624</v>
      </c>
      <c r="M17" s="11"/>
      <c r="N17" s="11"/>
      <c r="O17" s="10" t="s">
        <v>644</v>
      </c>
      <c r="P17" s="40"/>
    </row>
    <row r="18" s="2" customFormat="1" ht="22.5" customHeight="1" spans="1:16">
      <c r="A18" s="12" t="s">
        <v>25</v>
      </c>
      <c r="B18" s="23"/>
      <c r="C18" s="12"/>
      <c r="D18" s="12"/>
      <c r="E18" s="12"/>
      <c r="F18" s="14">
        <f>SUM(F16:F17)</f>
        <v>11424</v>
      </c>
      <c r="G18" s="12"/>
      <c r="H18" s="14"/>
      <c r="I18" s="12"/>
      <c r="J18" s="12"/>
      <c r="K18" s="42">
        <f>SUM(K16:K17)</f>
        <v>146880</v>
      </c>
      <c r="L18" s="14">
        <f>SUM(L16:L17)</f>
        <v>158304</v>
      </c>
      <c r="M18" s="38"/>
      <c r="N18" s="38"/>
      <c r="O18" s="39"/>
      <c r="P18" s="45"/>
    </row>
    <row r="19" ht="22.5" customHeight="1" spans="1:16">
      <c r="A19" s="10" t="s">
        <v>650</v>
      </c>
      <c r="B19" s="15"/>
      <c r="C19" s="10">
        <v>60</v>
      </c>
      <c r="D19" s="10" t="s">
        <v>18</v>
      </c>
      <c r="E19" s="10">
        <v>56</v>
      </c>
      <c r="F19" s="11">
        <f t="shared" si="0"/>
        <v>3360</v>
      </c>
      <c r="G19" s="10"/>
      <c r="H19" s="11"/>
      <c r="I19" s="10">
        <v>60</v>
      </c>
      <c r="J19" s="10">
        <v>12</v>
      </c>
      <c r="K19" s="35">
        <f t="shared" si="1"/>
        <v>43200</v>
      </c>
      <c r="L19" s="11">
        <f t="shared" si="2"/>
        <v>46560</v>
      </c>
      <c r="M19" s="11"/>
      <c r="N19" s="11"/>
      <c r="O19" s="10" t="s">
        <v>646</v>
      </c>
      <c r="P19" s="43"/>
    </row>
    <row r="20" ht="22.5" customHeight="1" spans="1:16">
      <c r="A20" s="10" t="s">
        <v>650</v>
      </c>
      <c r="B20" s="15"/>
      <c r="C20" s="10">
        <v>190</v>
      </c>
      <c r="D20" s="10" t="s">
        <v>61</v>
      </c>
      <c r="E20" s="10">
        <v>56</v>
      </c>
      <c r="F20" s="11">
        <f t="shared" si="0"/>
        <v>10640</v>
      </c>
      <c r="G20" s="10">
        <v>0</v>
      </c>
      <c r="H20" s="11">
        <f>C20*G20</f>
        <v>0</v>
      </c>
      <c r="I20" s="10">
        <v>60</v>
      </c>
      <c r="J20" s="10">
        <v>12</v>
      </c>
      <c r="K20" s="35">
        <f t="shared" si="1"/>
        <v>136800</v>
      </c>
      <c r="L20" s="11">
        <f t="shared" si="2"/>
        <v>147440</v>
      </c>
      <c r="M20" s="11"/>
      <c r="N20" s="11"/>
      <c r="O20" s="10" t="s">
        <v>646</v>
      </c>
      <c r="P20" s="40"/>
    </row>
    <row r="21" ht="22.5" customHeight="1" spans="1:16">
      <c r="A21" s="10" t="s">
        <v>650</v>
      </c>
      <c r="B21" s="15"/>
      <c r="C21" s="10">
        <v>200</v>
      </c>
      <c r="D21" s="10" t="s">
        <v>61</v>
      </c>
      <c r="E21" s="10">
        <v>56</v>
      </c>
      <c r="F21" s="11">
        <f t="shared" si="0"/>
        <v>11200</v>
      </c>
      <c r="G21" s="10"/>
      <c r="H21" s="11"/>
      <c r="I21" s="10">
        <v>60</v>
      </c>
      <c r="J21" s="10">
        <v>12</v>
      </c>
      <c r="K21" s="35">
        <f t="shared" si="1"/>
        <v>144000</v>
      </c>
      <c r="L21" s="11">
        <f t="shared" si="2"/>
        <v>155200</v>
      </c>
      <c r="M21" s="11"/>
      <c r="N21" s="11"/>
      <c r="O21" s="10" t="s">
        <v>646</v>
      </c>
      <c r="P21" s="40"/>
    </row>
    <row r="22" ht="22.5" customHeight="1" spans="1:16">
      <c r="A22" s="12" t="s">
        <v>25</v>
      </c>
      <c r="B22" s="13"/>
      <c r="C22" s="12"/>
      <c r="D22" s="12"/>
      <c r="E22" s="12"/>
      <c r="F22" s="14">
        <f>SUM(F19:F21)</f>
        <v>25200</v>
      </c>
      <c r="G22" s="12">
        <f>SUM(G5:G20)</f>
        <v>0</v>
      </c>
      <c r="H22" s="14">
        <f>SUM(H5:H20)</f>
        <v>0</v>
      </c>
      <c r="I22" s="12"/>
      <c r="J22" s="12"/>
      <c r="K22" s="14">
        <f>SUM(K19:K21)</f>
        <v>324000</v>
      </c>
      <c r="L22" s="14">
        <f>SUM(L19:L21)</f>
        <v>349200</v>
      </c>
      <c r="M22" s="38"/>
      <c r="N22" s="38"/>
      <c r="O22" s="39"/>
      <c r="P22" s="40"/>
    </row>
    <row r="23" ht="22.5" customHeight="1" spans="1:16">
      <c r="A23" s="10" t="s">
        <v>64</v>
      </c>
      <c r="B23" s="24" t="s">
        <v>651</v>
      </c>
      <c r="C23" s="10">
        <v>14.7</v>
      </c>
      <c r="D23" s="10" t="s">
        <v>18</v>
      </c>
      <c r="E23" s="10">
        <v>56</v>
      </c>
      <c r="F23" s="11">
        <f>C23*E23</f>
        <v>823.2</v>
      </c>
      <c r="G23" s="10">
        <v>0</v>
      </c>
      <c r="H23" s="11">
        <f>C23*G23</f>
        <v>0</v>
      </c>
      <c r="I23" s="10">
        <v>60</v>
      </c>
      <c r="J23" s="10">
        <v>12</v>
      </c>
      <c r="K23" s="35">
        <f>C23*I23*J23</f>
        <v>10584</v>
      </c>
      <c r="L23" s="11">
        <f>K23+H23+F23</f>
        <v>11407.2</v>
      </c>
      <c r="M23" s="46"/>
      <c r="N23" s="46"/>
      <c r="O23" s="16" t="s">
        <v>641</v>
      </c>
      <c r="P23" s="47"/>
    </row>
    <row r="24" ht="22.5" customHeight="1" spans="1:16">
      <c r="A24" s="10" t="s">
        <v>652</v>
      </c>
      <c r="B24" s="10">
        <v>0.5</v>
      </c>
      <c r="C24" s="10">
        <v>11</v>
      </c>
      <c r="D24" s="10" t="s">
        <v>29</v>
      </c>
      <c r="E24" s="10">
        <v>56</v>
      </c>
      <c r="F24" s="11">
        <f>C24*E24</f>
        <v>616</v>
      </c>
      <c r="G24" s="10">
        <v>0</v>
      </c>
      <c r="H24" s="11">
        <f>C24*G24</f>
        <v>0</v>
      </c>
      <c r="I24" s="10">
        <v>60</v>
      </c>
      <c r="J24" s="10">
        <v>12</v>
      </c>
      <c r="K24" s="35">
        <f>C24*I24*J24</f>
        <v>7920</v>
      </c>
      <c r="L24" s="11">
        <f>K24+H24+F24</f>
        <v>8536</v>
      </c>
      <c r="M24" s="11"/>
      <c r="N24" s="11"/>
      <c r="O24" s="10" t="s">
        <v>641</v>
      </c>
      <c r="P24" s="40"/>
    </row>
    <row r="25" ht="22.5" customHeight="1" spans="1:16">
      <c r="A25" s="10" t="s">
        <v>653</v>
      </c>
      <c r="B25" s="10">
        <v>1</v>
      </c>
      <c r="C25" s="10">
        <v>22</v>
      </c>
      <c r="D25" s="10" t="s">
        <v>29</v>
      </c>
      <c r="E25" s="10">
        <v>56</v>
      </c>
      <c r="F25" s="11">
        <f>C25*E25</f>
        <v>1232</v>
      </c>
      <c r="G25" s="10">
        <v>0</v>
      </c>
      <c r="H25" s="11">
        <f>C25*G25</f>
        <v>0</v>
      </c>
      <c r="I25" s="10">
        <v>60</v>
      </c>
      <c r="J25" s="10">
        <v>12</v>
      </c>
      <c r="K25" s="35">
        <f>C25*I25*J25</f>
        <v>15840</v>
      </c>
      <c r="L25" s="11">
        <f>K25+H25+F25</f>
        <v>17072</v>
      </c>
      <c r="M25" s="11"/>
      <c r="N25" s="11"/>
      <c r="O25" s="10" t="s">
        <v>641</v>
      </c>
      <c r="P25" s="48"/>
    </row>
    <row r="26" ht="22.5" customHeight="1" spans="1:16">
      <c r="A26" s="10" t="s">
        <v>67</v>
      </c>
      <c r="B26" s="10">
        <v>2</v>
      </c>
      <c r="C26" s="10">
        <v>44</v>
      </c>
      <c r="D26" s="10" t="s">
        <v>29</v>
      </c>
      <c r="E26" s="10">
        <v>56</v>
      </c>
      <c r="F26" s="11">
        <f>C26*E26</f>
        <v>2464</v>
      </c>
      <c r="G26" s="10">
        <v>0</v>
      </c>
      <c r="H26" s="11">
        <f>C26*G26</f>
        <v>0</v>
      </c>
      <c r="I26" s="10">
        <v>60</v>
      </c>
      <c r="J26" s="10">
        <v>12</v>
      </c>
      <c r="K26" s="35">
        <f>C26*I26*J26</f>
        <v>31680</v>
      </c>
      <c r="L26" s="11">
        <f>K26+H26+F26</f>
        <v>34144</v>
      </c>
      <c r="M26" s="11"/>
      <c r="N26" s="11"/>
      <c r="O26" s="10" t="s">
        <v>641</v>
      </c>
      <c r="P26" s="40"/>
    </row>
    <row r="27" ht="22.5" customHeight="1" spans="1:16">
      <c r="A27" s="10" t="s">
        <v>654</v>
      </c>
      <c r="B27" s="10">
        <v>2</v>
      </c>
      <c r="C27" s="10">
        <v>44</v>
      </c>
      <c r="D27" s="10" t="s">
        <v>29</v>
      </c>
      <c r="E27" s="10">
        <v>56</v>
      </c>
      <c r="F27" s="11">
        <f>C27*E27</f>
        <v>2464</v>
      </c>
      <c r="G27" s="10">
        <v>0</v>
      </c>
      <c r="H27" s="11">
        <f>C27*G27</f>
        <v>0</v>
      </c>
      <c r="I27" s="10">
        <v>60</v>
      </c>
      <c r="J27" s="10">
        <v>12</v>
      </c>
      <c r="K27" s="35">
        <f>C27*I27*J27</f>
        <v>31680</v>
      </c>
      <c r="L27" s="11">
        <f>K27+H27+F27</f>
        <v>34144</v>
      </c>
      <c r="M27" s="11"/>
      <c r="N27" s="11"/>
      <c r="O27" s="10" t="s">
        <v>641</v>
      </c>
      <c r="P27" s="40"/>
    </row>
    <row r="28" ht="22.5" customHeight="1" spans="1:16">
      <c r="A28" s="12" t="s">
        <v>25</v>
      </c>
      <c r="B28" s="25"/>
      <c r="C28" s="12"/>
      <c r="D28" s="23"/>
      <c r="E28" s="12"/>
      <c r="F28" s="14">
        <f>SUM(F23:F27)</f>
        <v>7599.2</v>
      </c>
      <c r="G28" s="12"/>
      <c r="H28" s="14"/>
      <c r="I28" s="12"/>
      <c r="J28" s="12"/>
      <c r="K28" s="14">
        <f>SUM(K23:K27)</f>
        <v>97704</v>
      </c>
      <c r="L28" s="14">
        <f>SUM(L23:L27)</f>
        <v>105303.2</v>
      </c>
      <c r="M28" s="38"/>
      <c r="N28" s="38"/>
      <c r="O28" s="49"/>
      <c r="P28" s="47"/>
    </row>
    <row r="29" ht="38.25" customHeight="1" spans="1:16">
      <c r="A29" s="26" t="s">
        <v>190</v>
      </c>
      <c r="B29" s="27"/>
      <c r="C29" s="28"/>
      <c r="D29" s="28"/>
      <c r="E29" s="28"/>
      <c r="F29" s="29">
        <f>F9+F12+F18+F22+F28+F15</f>
        <v>55507.2</v>
      </c>
      <c r="G29" s="29"/>
      <c r="H29" s="29">
        <f>H9+H12+H18+H22+H28+H15</f>
        <v>0</v>
      </c>
      <c r="I29" s="29">
        <f>I9+I12+I18+I22+I28+I15</f>
        <v>0</v>
      </c>
      <c r="J29" s="29"/>
      <c r="K29" s="29">
        <f>K9+K12+K18+K22+K28+K15</f>
        <v>713664</v>
      </c>
      <c r="L29" s="29">
        <f>L9+L12+L18+L22+L28+L15</f>
        <v>769171.2</v>
      </c>
      <c r="M29" s="50"/>
      <c r="N29" s="50"/>
      <c r="O29" s="51"/>
      <c r="P29" s="52"/>
    </row>
    <row r="30" s="1" customFormat="1" ht="18.75" customHeight="1" spans="1:17">
      <c r="A30" s="30" t="s">
        <v>191</v>
      </c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53"/>
    </row>
    <row r="31" ht="23.25" customHeight="1" spans="1:16">
      <c r="A31" s="1" t="s">
        <v>192</v>
      </c>
      <c r="P31" s="1"/>
    </row>
  </sheetData>
  <autoFilter ref="A2:P31">
    <extLst/>
  </autoFilter>
  <sortState ref="A14:Q19">
    <sortCondition ref="A14:A19"/>
  </sortState>
  <mergeCells count="2">
    <mergeCell ref="A1:P1"/>
    <mergeCell ref="A30:P30"/>
  </mergeCells>
  <pageMargins left="0.354166666666667" right="0.354166666666667" top="0.707638888888889" bottom="0.668055555555556" header="0.511805555555556" footer="0.511805555555556"/>
  <pageSetup paperSize="9" orientation="landscape" horizontalDpi="1200" verticalDpi="120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39"/>
  <sheetViews>
    <sheetView workbookViewId="0">
      <pane ySplit="2" topLeftCell="A3" activePane="bottomLeft" state="frozen"/>
      <selection/>
      <selection pane="bottomLeft" activeCell="N140" sqref="N140"/>
    </sheetView>
  </sheetViews>
  <sheetFormatPr defaultColWidth="9" defaultRowHeight="16.5"/>
  <cols>
    <col min="1" max="1" width="14.25" style="57" customWidth="1"/>
    <col min="2" max="2" width="5" style="57" customWidth="1"/>
    <col min="3" max="3" width="4.375" style="57" customWidth="1"/>
    <col min="4" max="4" width="8.375" style="57" customWidth="1"/>
    <col min="5" max="5" width="5.5" style="57" customWidth="1"/>
    <col min="6" max="6" width="9.75" style="58" customWidth="1"/>
    <col min="7" max="7" width="9.25" style="57" customWidth="1"/>
    <col min="8" max="8" width="7.625" style="58" customWidth="1"/>
    <col min="9" max="9" width="6.375" style="57" customWidth="1"/>
    <col min="10" max="10" width="4.875" style="58" customWidth="1"/>
    <col min="11" max="11" width="11.625" style="58" customWidth="1"/>
    <col min="12" max="13" width="11.75" style="58" customWidth="1"/>
    <col min="14" max="14" width="12" style="57" customWidth="1"/>
    <col min="15" max="15" width="14.375" style="57" customWidth="1"/>
    <col min="16" max="16" width="13.625" style="454" customWidth="1"/>
    <col min="17" max="16384" width="9" style="57"/>
  </cols>
  <sheetData>
    <row r="1" ht="33" customHeight="1" spans="1:16">
      <c r="A1" s="416" t="s">
        <v>196</v>
      </c>
      <c r="B1" s="416"/>
      <c r="C1" s="416"/>
      <c r="D1" s="416"/>
      <c r="E1" s="416"/>
      <c r="F1" s="416"/>
      <c r="G1" s="416"/>
      <c r="H1" s="416"/>
      <c r="I1" s="416"/>
      <c r="J1" s="416"/>
      <c r="K1" s="416"/>
      <c r="L1" s="416"/>
      <c r="M1" s="416"/>
      <c r="N1" s="416"/>
      <c r="O1" s="416"/>
      <c r="P1" s="416"/>
    </row>
    <row r="2" s="1" customFormat="1" ht="80.25" customHeight="1" spans="1:16">
      <c r="A2" s="6" t="s">
        <v>1</v>
      </c>
      <c r="B2" s="6" t="s">
        <v>2</v>
      </c>
      <c r="C2" s="6" t="s">
        <v>3</v>
      </c>
      <c r="D2" s="7" t="s">
        <v>4</v>
      </c>
      <c r="E2" s="8" t="s">
        <v>5</v>
      </c>
      <c r="F2" s="9" t="s">
        <v>6</v>
      </c>
      <c r="G2" s="8" t="s">
        <v>7</v>
      </c>
      <c r="H2" s="9" t="s">
        <v>8</v>
      </c>
      <c r="I2" s="8" t="s">
        <v>9</v>
      </c>
      <c r="J2" s="8" t="s">
        <v>10</v>
      </c>
      <c r="K2" s="9" t="s">
        <v>11</v>
      </c>
      <c r="L2" s="9" t="s">
        <v>12</v>
      </c>
      <c r="M2" s="31" t="s">
        <v>13</v>
      </c>
      <c r="N2" s="32" t="s">
        <v>14</v>
      </c>
      <c r="O2" s="33" t="s">
        <v>15</v>
      </c>
      <c r="P2" s="34" t="s">
        <v>16</v>
      </c>
    </row>
    <row r="3" ht="22.5" customHeight="1" spans="1:16">
      <c r="A3" s="455" t="s">
        <v>197</v>
      </c>
      <c r="B3" s="455">
        <v>1</v>
      </c>
      <c r="C3" s="455">
        <v>22</v>
      </c>
      <c r="D3" s="455" t="s">
        <v>18</v>
      </c>
      <c r="E3" s="455"/>
      <c r="F3" s="456"/>
      <c r="G3" s="455"/>
      <c r="H3" s="456"/>
      <c r="I3" s="455"/>
      <c r="J3" s="463">
        <v>0</v>
      </c>
      <c r="K3" s="456">
        <v>0</v>
      </c>
      <c r="L3" s="456">
        <v>0</v>
      </c>
      <c r="M3" s="456"/>
      <c r="N3" s="455"/>
      <c r="O3" s="455"/>
      <c r="P3" s="464" t="s">
        <v>20</v>
      </c>
    </row>
    <row r="4" ht="22.5" customHeight="1" spans="1:16">
      <c r="A4" s="455" t="s">
        <v>198</v>
      </c>
      <c r="B4" s="455">
        <v>1</v>
      </c>
      <c r="C4" s="455">
        <v>22</v>
      </c>
      <c r="D4" s="455" t="s">
        <v>18</v>
      </c>
      <c r="E4" s="455"/>
      <c r="F4" s="456"/>
      <c r="G4" s="455"/>
      <c r="H4" s="456"/>
      <c r="I4" s="455"/>
      <c r="J4" s="463">
        <v>0</v>
      </c>
      <c r="K4" s="456">
        <v>0</v>
      </c>
      <c r="L4" s="456">
        <v>0</v>
      </c>
      <c r="M4" s="456"/>
      <c r="N4" s="455"/>
      <c r="O4" s="455" t="s">
        <v>199</v>
      </c>
      <c r="P4" s="464"/>
    </row>
    <row r="5" s="180" customFormat="1" ht="22.5" customHeight="1" spans="1:16">
      <c r="A5" s="41" t="s">
        <v>200</v>
      </c>
      <c r="B5" s="41">
        <v>1</v>
      </c>
      <c r="C5" s="41">
        <v>22</v>
      </c>
      <c r="D5" s="41" t="s">
        <v>18</v>
      </c>
      <c r="E5" s="41"/>
      <c r="F5" s="195"/>
      <c r="G5" s="41"/>
      <c r="H5" s="195"/>
      <c r="I5" s="41"/>
      <c r="J5" s="463">
        <v>0</v>
      </c>
      <c r="K5" s="456">
        <v>0</v>
      </c>
      <c r="L5" s="456">
        <v>0</v>
      </c>
      <c r="M5" s="456"/>
      <c r="N5" s="455"/>
      <c r="O5" s="41" t="s">
        <v>201</v>
      </c>
      <c r="P5" s="464"/>
    </row>
    <row r="6" ht="22.5" customHeight="1" spans="1:16">
      <c r="A6" s="455" t="s">
        <v>202</v>
      </c>
      <c r="B6" s="455">
        <v>1</v>
      </c>
      <c r="C6" s="455">
        <v>22</v>
      </c>
      <c r="D6" s="455" t="s">
        <v>18</v>
      </c>
      <c r="E6" s="455"/>
      <c r="F6" s="456"/>
      <c r="G6" s="455"/>
      <c r="H6" s="456"/>
      <c r="I6" s="455"/>
      <c r="J6" s="463">
        <v>0</v>
      </c>
      <c r="K6" s="456">
        <v>0</v>
      </c>
      <c r="L6" s="456">
        <v>0</v>
      </c>
      <c r="M6" s="456"/>
      <c r="N6" s="455"/>
      <c r="O6" s="455" t="s">
        <v>203</v>
      </c>
      <c r="P6" s="464"/>
    </row>
    <row r="7" s="1" customFormat="1" ht="22.5" customHeight="1" spans="1:16">
      <c r="A7" s="10" t="s">
        <v>204</v>
      </c>
      <c r="B7" s="10">
        <v>1</v>
      </c>
      <c r="C7" s="10">
        <v>22</v>
      </c>
      <c r="D7" s="10" t="s">
        <v>18</v>
      </c>
      <c r="E7" s="10">
        <v>0</v>
      </c>
      <c r="F7" s="11">
        <f>C7*E7</f>
        <v>0</v>
      </c>
      <c r="G7" s="10">
        <v>0</v>
      </c>
      <c r="H7" s="11">
        <f>C7*G7</f>
        <v>0</v>
      </c>
      <c r="I7" s="10">
        <v>0</v>
      </c>
      <c r="J7" s="250">
        <v>0</v>
      </c>
      <c r="K7" s="35">
        <f>C7*I7*J7</f>
        <v>0</v>
      </c>
      <c r="L7" s="35">
        <f>F7+H7+K7</f>
        <v>0</v>
      </c>
      <c r="M7" s="35"/>
      <c r="N7" s="465"/>
      <c r="O7" s="10" t="s">
        <v>205</v>
      </c>
      <c r="P7" s="265"/>
    </row>
    <row r="8" s="1" customFormat="1" ht="22.5" customHeight="1" spans="1:16">
      <c r="A8" s="12" t="s">
        <v>25</v>
      </c>
      <c r="B8" s="13"/>
      <c r="C8" s="12"/>
      <c r="D8" s="12"/>
      <c r="E8" s="12"/>
      <c r="F8" s="14"/>
      <c r="G8" s="12"/>
      <c r="H8" s="14"/>
      <c r="I8" s="12"/>
      <c r="J8" s="466">
        <v>0</v>
      </c>
      <c r="K8" s="419">
        <v>0</v>
      </c>
      <c r="L8" s="419">
        <v>0</v>
      </c>
      <c r="M8" s="11"/>
      <c r="N8" s="10"/>
      <c r="O8" s="10"/>
      <c r="P8" s="265"/>
    </row>
    <row r="9" s="1" customFormat="1" ht="22.5" customHeight="1" spans="1:16">
      <c r="A9" s="10" t="s">
        <v>206</v>
      </c>
      <c r="B9" s="10">
        <v>1</v>
      </c>
      <c r="C9" s="10">
        <v>40</v>
      </c>
      <c r="D9" s="10" t="s">
        <v>61</v>
      </c>
      <c r="E9" s="10">
        <v>56</v>
      </c>
      <c r="F9" s="11">
        <f>C9*E9</f>
        <v>2240</v>
      </c>
      <c r="G9" s="10">
        <v>0</v>
      </c>
      <c r="H9" s="11">
        <f>C9*G9</f>
        <v>0</v>
      </c>
      <c r="I9" s="10">
        <v>60</v>
      </c>
      <c r="J9" s="250">
        <v>12</v>
      </c>
      <c r="K9" s="35">
        <f>C9*I9*J9</f>
        <v>28800</v>
      </c>
      <c r="L9" s="35">
        <f>F9+H9+K9</f>
        <v>31040</v>
      </c>
      <c r="M9" s="35"/>
      <c r="N9" s="465"/>
      <c r="O9" s="10" t="s">
        <v>207</v>
      </c>
      <c r="P9" s="265"/>
    </row>
    <row r="10" s="1" customFormat="1" ht="22.5" customHeight="1" spans="1:16">
      <c r="A10" s="10" t="s">
        <v>208</v>
      </c>
      <c r="B10" s="10">
        <v>3</v>
      </c>
      <c r="C10" s="10">
        <v>75</v>
      </c>
      <c r="D10" s="457"/>
      <c r="E10" s="10">
        <v>56</v>
      </c>
      <c r="F10" s="11">
        <f>C10*E10</f>
        <v>4200</v>
      </c>
      <c r="G10" s="10">
        <v>0</v>
      </c>
      <c r="H10" s="11">
        <f>C10*G10</f>
        <v>0</v>
      </c>
      <c r="I10" s="10">
        <v>60</v>
      </c>
      <c r="J10" s="250">
        <v>12</v>
      </c>
      <c r="K10" s="35">
        <f>C10*I10*J10</f>
        <v>54000</v>
      </c>
      <c r="L10" s="35">
        <f>F10+H10+K10</f>
        <v>58200</v>
      </c>
      <c r="M10" s="35"/>
      <c r="N10" s="465"/>
      <c r="O10" s="10" t="s">
        <v>207</v>
      </c>
      <c r="P10" s="265"/>
    </row>
    <row r="11" s="1" customFormat="1" ht="22.5" customHeight="1" spans="1:16">
      <c r="A11" s="10" t="s">
        <v>209</v>
      </c>
      <c r="B11" s="10">
        <v>1</v>
      </c>
      <c r="C11" s="10">
        <v>25</v>
      </c>
      <c r="D11" s="10"/>
      <c r="E11" s="10">
        <v>56</v>
      </c>
      <c r="F11" s="11">
        <f>C11*E11</f>
        <v>1400</v>
      </c>
      <c r="G11" s="10">
        <v>0</v>
      </c>
      <c r="H11" s="11">
        <f>C11*G11</f>
        <v>0</v>
      </c>
      <c r="I11" s="10">
        <v>60</v>
      </c>
      <c r="J11" s="250">
        <v>12</v>
      </c>
      <c r="K11" s="35">
        <f>C11*I11*J11</f>
        <v>18000</v>
      </c>
      <c r="L11" s="35">
        <f>F11+H11+K11</f>
        <v>19400</v>
      </c>
      <c r="M11" s="35"/>
      <c r="N11" s="465"/>
      <c r="O11" s="10" t="s">
        <v>207</v>
      </c>
      <c r="P11" s="265"/>
    </row>
    <row r="12" s="244" customFormat="1" ht="20.45" customHeight="1" spans="1:16">
      <c r="A12" s="458" t="s">
        <v>210</v>
      </c>
      <c r="B12" s="459">
        <v>1</v>
      </c>
      <c r="C12" s="193">
        <v>33</v>
      </c>
      <c r="D12" s="297" t="s">
        <v>18</v>
      </c>
      <c r="E12" s="298">
        <v>56</v>
      </c>
      <c r="F12" s="299">
        <f>C12*E12</f>
        <v>1848</v>
      </c>
      <c r="G12" s="300">
        <v>0</v>
      </c>
      <c r="H12" s="299">
        <v>0</v>
      </c>
      <c r="I12" s="300">
        <v>60</v>
      </c>
      <c r="J12" s="324">
        <v>12</v>
      </c>
      <c r="K12" s="325">
        <f>C12*I12*J12</f>
        <v>23760</v>
      </c>
      <c r="L12" s="35">
        <f>K12+H12+F12</f>
        <v>25608</v>
      </c>
      <c r="M12" s="35"/>
      <c r="N12" s="250"/>
      <c r="O12" s="41" t="s">
        <v>207</v>
      </c>
      <c r="P12" s="227"/>
    </row>
    <row r="13" s="181" customFormat="1" ht="22.5" customHeight="1" spans="1:17">
      <c r="A13" s="41" t="s">
        <v>211</v>
      </c>
      <c r="B13" s="41"/>
      <c r="C13" s="41">
        <v>130</v>
      </c>
      <c r="D13" s="41"/>
      <c r="E13" s="41">
        <v>56</v>
      </c>
      <c r="F13" s="299">
        <f>C13*E13</f>
        <v>7280</v>
      </c>
      <c r="G13" s="41">
        <v>0</v>
      </c>
      <c r="H13" s="195">
        <v>0</v>
      </c>
      <c r="I13" s="41">
        <v>60</v>
      </c>
      <c r="J13" s="324">
        <v>12</v>
      </c>
      <c r="K13" s="35">
        <f>C13*I13*J13</f>
        <v>93600</v>
      </c>
      <c r="L13" s="35">
        <f>F13+H13+K13</f>
        <v>100880</v>
      </c>
      <c r="M13" s="35"/>
      <c r="N13" s="467"/>
      <c r="O13" s="468"/>
      <c r="P13" s="319"/>
      <c r="Q13" s="181" t="s">
        <v>212</v>
      </c>
    </row>
    <row r="14" s="2" customFormat="1" ht="22.5" customHeight="1" spans="1:16">
      <c r="A14" s="12" t="s">
        <v>25</v>
      </c>
      <c r="B14" s="12"/>
      <c r="C14" s="12"/>
      <c r="D14" s="12"/>
      <c r="E14" s="12"/>
      <c r="F14" s="14">
        <f>SUM(F9:F13)</f>
        <v>16968</v>
      </c>
      <c r="G14" s="12"/>
      <c r="H14" s="14"/>
      <c r="I14" s="12"/>
      <c r="J14" s="256"/>
      <c r="K14" s="42">
        <f>SUM(K9:K13)</f>
        <v>218160</v>
      </c>
      <c r="L14" s="42">
        <f>SUM(L9:L13)</f>
        <v>235128</v>
      </c>
      <c r="M14" s="263"/>
      <c r="N14" s="467"/>
      <c r="O14" s="39"/>
      <c r="P14" s="267"/>
    </row>
    <row r="15" s="1" customFormat="1" ht="22.5" customHeight="1" spans="1:16">
      <c r="A15" s="10" t="s">
        <v>213</v>
      </c>
      <c r="B15" s="10">
        <v>2</v>
      </c>
      <c r="C15" s="10">
        <v>44</v>
      </c>
      <c r="D15" s="10" t="s">
        <v>29</v>
      </c>
      <c r="E15" s="10">
        <v>56</v>
      </c>
      <c r="F15" s="11">
        <f>C15*E15</f>
        <v>2464</v>
      </c>
      <c r="G15" s="10">
        <v>0</v>
      </c>
      <c r="H15" s="11">
        <f t="shared" ref="H15:H19" si="0">C15*G15</f>
        <v>0</v>
      </c>
      <c r="I15" s="10">
        <v>60</v>
      </c>
      <c r="J15" s="250">
        <v>12</v>
      </c>
      <c r="K15" s="35">
        <f>C15*I15*J15</f>
        <v>31680</v>
      </c>
      <c r="L15" s="35">
        <f>F15+H15+K15</f>
        <v>34144</v>
      </c>
      <c r="M15" s="35"/>
      <c r="N15" s="465"/>
      <c r="O15" s="10" t="s">
        <v>203</v>
      </c>
      <c r="P15" s="265"/>
    </row>
    <row r="16" s="1" customFormat="1" ht="22.5" customHeight="1" spans="1:16">
      <c r="A16" s="10" t="s">
        <v>214</v>
      </c>
      <c r="B16" s="10">
        <v>2</v>
      </c>
      <c r="C16" s="10">
        <v>44</v>
      </c>
      <c r="D16" s="10" t="s">
        <v>29</v>
      </c>
      <c r="E16" s="10">
        <v>56</v>
      </c>
      <c r="F16" s="11">
        <f>C16*E16</f>
        <v>2464</v>
      </c>
      <c r="G16" s="10">
        <v>0</v>
      </c>
      <c r="H16" s="11">
        <f t="shared" si="0"/>
        <v>0</v>
      </c>
      <c r="I16" s="10">
        <v>60</v>
      </c>
      <c r="J16" s="250">
        <v>12</v>
      </c>
      <c r="K16" s="35">
        <f>C16*I16*J16</f>
        <v>31680</v>
      </c>
      <c r="L16" s="35">
        <f>F16+H16+K16</f>
        <v>34144</v>
      </c>
      <c r="M16" s="35"/>
      <c r="N16" s="465"/>
      <c r="O16" s="10" t="s">
        <v>203</v>
      </c>
      <c r="P16" s="265"/>
    </row>
    <row r="17" s="1" customFormat="1" ht="22.5" customHeight="1" spans="1:16">
      <c r="A17" s="10" t="s">
        <v>215</v>
      </c>
      <c r="B17" s="10">
        <v>1</v>
      </c>
      <c r="C17" s="10">
        <v>22</v>
      </c>
      <c r="D17" s="10" t="s">
        <v>18</v>
      </c>
      <c r="E17" s="10">
        <v>56</v>
      </c>
      <c r="F17" s="11">
        <f>C17*E17</f>
        <v>1232</v>
      </c>
      <c r="G17" s="10">
        <v>0</v>
      </c>
      <c r="H17" s="11">
        <f t="shared" si="0"/>
        <v>0</v>
      </c>
      <c r="I17" s="10">
        <v>60</v>
      </c>
      <c r="J17" s="250">
        <v>12</v>
      </c>
      <c r="K17" s="35">
        <f>C17*I17*J17</f>
        <v>15840</v>
      </c>
      <c r="L17" s="35">
        <f>F17+H17+K17</f>
        <v>17072</v>
      </c>
      <c r="M17" s="35"/>
      <c r="N17" s="465"/>
      <c r="O17" s="10" t="s">
        <v>203</v>
      </c>
      <c r="P17" s="265"/>
    </row>
    <row r="18" s="1" customFormat="1" ht="22.5" customHeight="1" spans="1:16">
      <c r="A18" s="10" t="s">
        <v>216</v>
      </c>
      <c r="B18" s="10">
        <v>3</v>
      </c>
      <c r="C18" s="10">
        <v>66</v>
      </c>
      <c r="D18" s="10" t="s">
        <v>18</v>
      </c>
      <c r="E18" s="10">
        <v>56</v>
      </c>
      <c r="F18" s="11">
        <f>C18*E18</f>
        <v>3696</v>
      </c>
      <c r="G18" s="10">
        <v>0</v>
      </c>
      <c r="H18" s="11">
        <f t="shared" si="0"/>
        <v>0</v>
      </c>
      <c r="I18" s="10">
        <v>60</v>
      </c>
      <c r="J18" s="250">
        <v>12</v>
      </c>
      <c r="K18" s="35">
        <f>C18*I18*J18</f>
        <v>47520</v>
      </c>
      <c r="L18" s="35">
        <f>F18+H18+K18</f>
        <v>51216</v>
      </c>
      <c r="M18" s="35"/>
      <c r="N18" s="465"/>
      <c r="O18" s="10" t="s">
        <v>203</v>
      </c>
      <c r="P18" s="265"/>
    </row>
    <row r="19" s="1" customFormat="1" ht="22.5" customHeight="1" spans="1:16">
      <c r="A19" s="10" t="s">
        <v>217</v>
      </c>
      <c r="B19" s="10">
        <v>1</v>
      </c>
      <c r="C19" s="10">
        <v>22</v>
      </c>
      <c r="D19" s="10" t="s">
        <v>18</v>
      </c>
      <c r="E19" s="10">
        <v>56</v>
      </c>
      <c r="F19" s="11">
        <f>C19*E19</f>
        <v>1232</v>
      </c>
      <c r="G19" s="10">
        <v>0</v>
      </c>
      <c r="H19" s="11">
        <f t="shared" si="0"/>
        <v>0</v>
      </c>
      <c r="I19" s="10">
        <v>60</v>
      </c>
      <c r="J19" s="250">
        <v>12</v>
      </c>
      <c r="K19" s="35">
        <f>C19*I19*J19</f>
        <v>15840</v>
      </c>
      <c r="L19" s="35">
        <f>F19+H19+K19</f>
        <v>17072</v>
      </c>
      <c r="M19" s="35"/>
      <c r="N19" s="465"/>
      <c r="O19" s="10" t="s">
        <v>203</v>
      </c>
      <c r="P19" s="265"/>
    </row>
    <row r="20" s="2" customFormat="1" ht="22.5" customHeight="1" spans="1:16">
      <c r="A20" s="13" t="s">
        <v>25</v>
      </c>
      <c r="B20" s="12"/>
      <c r="C20" s="12"/>
      <c r="D20" s="12"/>
      <c r="E20" s="12"/>
      <c r="F20" s="14">
        <f>SUM(F15:F19)</f>
        <v>11088</v>
      </c>
      <c r="G20" s="12"/>
      <c r="H20" s="14"/>
      <c r="I20" s="12"/>
      <c r="J20" s="256"/>
      <c r="K20" s="42">
        <f>SUM(K15:K19)</f>
        <v>142560</v>
      </c>
      <c r="L20" s="42">
        <f>SUM(L15:L19)</f>
        <v>153648</v>
      </c>
      <c r="M20" s="263"/>
      <c r="N20" s="467"/>
      <c r="O20" s="39"/>
      <c r="P20" s="267"/>
    </row>
    <row r="21" s="1" customFormat="1" ht="22.5" customHeight="1" spans="1:16">
      <c r="A21" s="10" t="s">
        <v>218</v>
      </c>
      <c r="B21" s="10">
        <v>1</v>
      </c>
      <c r="C21" s="10">
        <v>22</v>
      </c>
      <c r="D21" s="10" t="s">
        <v>18</v>
      </c>
      <c r="E21" s="10">
        <v>56</v>
      </c>
      <c r="F21" s="11">
        <f>C21*E21</f>
        <v>1232</v>
      </c>
      <c r="G21" s="10">
        <v>0</v>
      </c>
      <c r="H21" s="11">
        <f t="shared" ref="H21:H24" si="1">C21*G21</f>
        <v>0</v>
      </c>
      <c r="I21" s="10">
        <v>60</v>
      </c>
      <c r="J21" s="250">
        <v>12</v>
      </c>
      <c r="K21" s="35">
        <f>C21*I21*J21</f>
        <v>15840</v>
      </c>
      <c r="L21" s="35">
        <f>F21+H21+K21</f>
        <v>17072</v>
      </c>
      <c r="M21" s="35"/>
      <c r="N21" s="465"/>
      <c r="O21" s="10" t="s">
        <v>219</v>
      </c>
      <c r="P21" s="265"/>
    </row>
    <row r="22" s="1" customFormat="1" ht="22.5" customHeight="1" spans="1:16">
      <c r="A22" s="10" t="s">
        <v>220</v>
      </c>
      <c r="B22" s="10">
        <v>2</v>
      </c>
      <c r="C22" s="10">
        <v>44</v>
      </c>
      <c r="D22" s="10" t="s">
        <v>18</v>
      </c>
      <c r="E22" s="10">
        <v>56</v>
      </c>
      <c r="F22" s="11">
        <f>C22*E22</f>
        <v>2464</v>
      </c>
      <c r="G22" s="10">
        <v>0</v>
      </c>
      <c r="H22" s="11">
        <f t="shared" si="1"/>
        <v>0</v>
      </c>
      <c r="I22" s="10">
        <v>60</v>
      </c>
      <c r="J22" s="250">
        <v>12</v>
      </c>
      <c r="K22" s="35">
        <f>C22*I22*J22</f>
        <v>31680</v>
      </c>
      <c r="L22" s="35">
        <f>F22+H22+K22</f>
        <v>34144</v>
      </c>
      <c r="M22" s="35"/>
      <c r="N22" s="465"/>
      <c r="O22" s="10" t="s">
        <v>219</v>
      </c>
      <c r="P22" s="265"/>
    </row>
    <row r="23" s="1" customFormat="1" ht="22.5" customHeight="1" spans="1:16">
      <c r="A23" s="10" t="s">
        <v>221</v>
      </c>
      <c r="B23" s="10">
        <v>1</v>
      </c>
      <c r="C23" s="10">
        <v>22</v>
      </c>
      <c r="D23" s="10" t="s">
        <v>18</v>
      </c>
      <c r="E23" s="10">
        <v>56</v>
      </c>
      <c r="F23" s="11">
        <f>C23*E23</f>
        <v>1232</v>
      </c>
      <c r="G23" s="10">
        <v>0</v>
      </c>
      <c r="H23" s="11">
        <f t="shared" si="1"/>
        <v>0</v>
      </c>
      <c r="I23" s="10">
        <v>60</v>
      </c>
      <c r="J23" s="250">
        <v>12</v>
      </c>
      <c r="K23" s="35">
        <f>C23*I23*J23</f>
        <v>15840</v>
      </c>
      <c r="L23" s="35">
        <f>F23+H23+K23</f>
        <v>17072</v>
      </c>
      <c r="M23" s="35"/>
      <c r="N23" s="465"/>
      <c r="O23" s="10" t="s">
        <v>219</v>
      </c>
      <c r="P23" s="265"/>
    </row>
    <row r="24" s="1" customFormat="1" ht="22.5" customHeight="1" spans="1:16">
      <c r="A24" s="10" t="s">
        <v>222</v>
      </c>
      <c r="B24" s="10">
        <v>0.5</v>
      </c>
      <c r="C24" s="10">
        <v>7.5</v>
      </c>
      <c r="D24" s="10" t="s">
        <v>18</v>
      </c>
      <c r="E24" s="10">
        <v>56</v>
      </c>
      <c r="F24" s="11">
        <f>C24*E24</f>
        <v>420</v>
      </c>
      <c r="G24" s="10">
        <v>0</v>
      </c>
      <c r="H24" s="11">
        <f t="shared" si="1"/>
        <v>0</v>
      </c>
      <c r="I24" s="10">
        <v>60</v>
      </c>
      <c r="J24" s="250">
        <v>12</v>
      </c>
      <c r="K24" s="35">
        <f>C24*I24*J24</f>
        <v>5400</v>
      </c>
      <c r="L24" s="35">
        <f>F24+H24+K24</f>
        <v>5820</v>
      </c>
      <c r="M24" s="35"/>
      <c r="N24" s="465"/>
      <c r="O24" s="10" t="s">
        <v>219</v>
      </c>
      <c r="P24" s="265"/>
    </row>
    <row r="25" s="2" customFormat="1" ht="22.5" customHeight="1" spans="1:16">
      <c r="A25" s="12" t="s">
        <v>25</v>
      </c>
      <c r="B25" s="12"/>
      <c r="C25" s="12"/>
      <c r="D25" s="12"/>
      <c r="E25" s="12"/>
      <c r="F25" s="14">
        <f>SUM(F21:F24)</f>
        <v>5348</v>
      </c>
      <c r="G25" s="12"/>
      <c r="H25" s="14"/>
      <c r="I25" s="12"/>
      <c r="J25" s="256"/>
      <c r="K25" s="42">
        <f>SUM(K21:K24)</f>
        <v>68760</v>
      </c>
      <c r="L25" s="42">
        <f>SUM(L21:L24)</f>
        <v>74108</v>
      </c>
      <c r="M25" s="263"/>
      <c r="N25" s="467"/>
      <c r="O25" s="39"/>
      <c r="P25" s="267"/>
    </row>
    <row r="26" s="1" customFormat="1" ht="22.5" customHeight="1" spans="1:16">
      <c r="A26" s="10" t="s">
        <v>223</v>
      </c>
      <c r="B26" s="10">
        <v>1</v>
      </c>
      <c r="C26" s="10">
        <v>22</v>
      </c>
      <c r="D26" s="10" t="s">
        <v>18</v>
      </c>
      <c r="E26" s="10">
        <v>56</v>
      </c>
      <c r="F26" s="11">
        <f>C26*E26</f>
        <v>1232</v>
      </c>
      <c r="G26" s="10">
        <v>0</v>
      </c>
      <c r="H26" s="11">
        <f t="shared" ref="H26:H30" si="2">C26*G26</f>
        <v>0</v>
      </c>
      <c r="I26" s="10">
        <v>60</v>
      </c>
      <c r="J26" s="250">
        <v>12</v>
      </c>
      <c r="K26" s="35">
        <f>C26*I26*J26</f>
        <v>15840</v>
      </c>
      <c r="L26" s="35">
        <f>F26+H26+K26</f>
        <v>17072</v>
      </c>
      <c r="M26" s="35"/>
      <c r="N26" s="465"/>
      <c r="O26" s="10" t="s">
        <v>224</v>
      </c>
      <c r="P26" s="265"/>
    </row>
    <row r="27" s="1" customFormat="1" ht="22.5" customHeight="1" spans="1:16">
      <c r="A27" s="10" t="s">
        <v>225</v>
      </c>
      <c r="B27" s="10">
        <v>1</v>
      </c>
      <c r="C27" s="10">
        <v>22</v>
      </c>
      <c r="D27" s="10" t="s">
        <v>18</v>
      </c>
      <c r="E27" s="10">
        <v>56</v>
      </c>
      <c r="F27" s="11">
        <f>C27*E27</f>
        <v>1232</v>
      </c>
      <c r="G27" s="10">
        <v>0</v>
      </c>
      <c r="H27" s="11">
        <f t="shared" si="2"/>
        <v>0</v>
      </c>
      <c r="I27" s="10">
        <v>60</v>
      </c>
      <c r="J27" s="250">
        <v>12</v>
      </c>
      <c r="K27" s="35">
        <f>C27*I27*J27</f>
        <v>15840</v>
      </c>
      <c r="L27" s="35">
        <f>F27+H27+K27</f>
        <v>17072</v>
      </c>
      <c r="M27" s="35"/>
      <c r="N27" s="465"/>
      <c r="O27" s="10" t="s">
        <v>224</v>
      </c>
      <c r="P27" s="265"/>
    </row>
    <row r="28" s="1" customFormat="1" ht="22.5" customHeight="1" spans="1:16">
      <c r="A28" s="10" t="s">
        <v>226</v>
      </c>
      <c r="B28" s="10">
        <v>1</v>
      </c>
      <c r="C28" s="10">
        <v>22</v>
      </c>
      <c r="D28" s="10" t="s">
        <v>29</v>
      </c>
      <c r="E28" s="10">
        <v>56</v>
      </c>
      <c r="F28" s="11">
        <f>C28*E28</f>
        <v>1232</v>
      </c>
      <c r="G28" s="10">
        <v>0</v>
      </c>
      <c r="H28" s="11">
        <f t="shared" si="2"/>
        <v>0</v>
      </c>
      <c r="I28" s="10">
        <v>60</v>
      </c>
      <c r="J28" s="250">
        <v>12</v>
      </c>
      <c r="K28" s="35">
        <f>C28*I28*J28</f>
        <v>15840</v>
      </c>
      <c r="L28" s="35">
        <f>F28+H28+K28</f>
        <v>17072</v>
      </c>
      <c r="M28" s="35"/>
      <c r="N28" s="465"/>
      <c r="O28" s="10" t="s">
        <v>224</v>
      </c>
      <c r="P28" s="265"/>
    </row>
    <row r="29" s="1" customFormat="1" ht="22.5" customHeight="1" spans="1:16">
      <c r="A29" s="10" t="s">
        <v>227</v>
      </c>
      <c r="B29" s="10">
        <v>1</v>
      </c>
      <c r="C29" s="10">
        <v>22</v>
      </c>
      <c r="D29" s="10" t="s">
        <v>29</v>
      </c>
      <c r="E29" s="10">
        <v>56</v>
      </c>
      <c r="F29" s="11">
        <f>C29*E29</f>
        <v>1232</v>
      </c>
      <c r="G29" s="10">
        <v>0</v>
      </c>
      <c r="H29" s="11">
        <f t="shared" si="2"/>
        <v>0</v>
      </c>
      <c r="I29" s="10">
        <v>60</v>
      </c>
      <c r="J29" s="250">
        <v>12</v>
      </c>
      <c r="K29" s="35">
        <f>C29*I29*J29</f>
        <v>15840</v>
      </c>
      <c r="L29" s="35">
        <f>F29+H29+K29</f>
        <v>17072</v>
      </c>
      <c r="M29" s="35"/>
      <c r="N29" s="465"/>
      <c r="O29" s="10" t="s">
        <v>224</v>
      </c>
      <c r="P29" s="265"/>
    </row>
    <row r="30" s="1" customFormat="1" ht="22.5" customHeight="1" spans="1:16">
      <c r="A30" s="10" t="s">
        <v>228</v>
      </c>
      <c r="B30" s="10">
        <v>1</v>
      </c>
      <c r="C30" s="10">
        <v>22</v>
      </c>
      <c r="D30" s="10" t="s">
        <v>29</v>
      </c>
      <c r="E30" s="10">
        <v>56</v>
      </c>
      <c r="F30" s="11">
        <f>C30*E30</f>
        <v>1232</v>
      </c>
      <c r="G30" s="10">
        <v>0</v>
      </c>
      <c r="H30" s="11">
        <f t="shared" si="2"/>
        <v>0</v>
      </c>
      <c r="I30" s="10">
        <v>60</v>
      </c>
      <c r="J30" s="250">
        <v>12</v>
      </c>
      <c r="K30" s="35">
        <f>C30*I30*J30</f>
        <v>15840</v>
      </c>
      <c r="L30" s="35">
        <f>F30+H30+K30</f>
        <v>17072</v>
      </c>
      <c r="M30" s="35"/>
      <c r="N30" s="465"/>
      <c r="O30" s="10" t="s">
        <v>224</v>
      </c>
      <c r="P30" s="265"/>
    </row>
    <row r="31" s="2" customFormat="1" ht="22.5" customHeight="1" spans="1:16">
      <c r="A31" s="12" t="s">
        <v>25</v>
      </c>
      <c r="B31" s="12"/>
      <c r="C31" s="12"/>
      <c r="D31" s="12"/>
      <c r="E31" s="12"/>
      <c r="F31" s="14">
        <f>SUM(F26:F30)</f>
        <v>6160</v>
      </c>
      <c r="G31" s="12"/>
      <c r="H31" s="14"/>
      <c r="I31" s="12"/>
      <c r="J31" s="256"/>
      <c r="K31" s="42">
        <f>SUM(K26:K30)</f>
        <v>79200</v>
      </c>
      <c r="L31" s="42">
        <f>SUM(L26:L30)</f>
        <v>85360</v>
      </c>
      <c r="M31" s="263"/>
      <c r="N31" s="467"/>
      <c r="O31" s="39"/>
      <c r="P31" s="267"/>
    </row>
    <row r="32" s="1" customFormat="1" ht="22.5" customHeight="1" spans="1:16">
      <c r="A32" s="460" t="s">
        <v>229</v>
      </c>
      <c r="B32" s="10">
        <v>1</v>
      </c>
      <c r="C32" s="10">
        <v>22</v>
      </c>
      <c r="D32" s="10" t="s">
        <v>18</v>
      </c>
      <c r="E32" s="10">
        <v>56</v>
      </c>
      <c r="F32" s="11">
        <f t="shared" ref="F32:F39" si="3">C32*E32</f>
        <v>1232</v>
      </c>
      <c r="G32" s="10">
        <v>0</v>
      </c>
      <c r="H32" s="11">
        <f t="shared" ref="H32:H39" si="4">C32*G32</f>
        <v>0</v>
      </c>
      <c r="I32" s="10">
        <v>60</v>
      </c>
      <c r="J32" s="250">
        <v>12</v>
      </c>
      <c r="K32" s="35">
        <f t="shared" ref="K32:K39" si="5">C32*I32*J32</f>
        <v>15840</v>
      </c>
      <c r="L32" s="35">
        <f t="shared" ref="L32:L38" si="6">F32+H32+K32</f>
        <v>17072</v>
      </c>
      <c r="M32" s="35"/>
      <c r="N32" s="465"/>
      <c r="O32" s="10" t="s">
        <v>230</v>
      </c>
      <c r="P32" s="265"/>
    </row>
    <row r="33" s="1" customFormat="1" ht="22.5" customHeight="1" spans="1:16">
      <c r="A33" s="460" t="s">
        <v>231</v>
      </c>
      <c r="B33" s="10">
        <v>3</v>
      </c>
      <c r="C33" s="10">
        <v>66</v>
      </c>
      <c r="D33" s="10" t="s">
        <v>29</v>
      </c>
      <c r="E33" s="10">
        <v>56</v>
      </c>
      <c r="F33" s="11">
        <f t="shared" si="3"/>
        <v>3696</v>
      </c>
      <c r="G33" s="10">
        <v>0</v>
      </c>
      <c r="H33" s="11">
        <f t="shared" si="4"/>
        <v>0</v>
      </c>
      <c r="I33" s="10">
        <v>60</v>
      </c>
      <c r="J33" s="250">
        <v>12</v>
      </c>
      <c r="K33" s="35">
        <f t="shared" si="5"/>
        <v>47520</v>
      </c>
      <c r="L33" s="35">
        <f t="shared" si="6"/>
        <v>51216</v>
      </c>
      <c r="M33" s="35"/>
      <c r="N33" s="465"/>
      <c r="O33" s="10" t="s">
        <v>230</v>
      </c>
      <c r="P33" s="265"/>
    </row>
    <row r="34" s="1" customFormat="1" ht="22.5" customHeight="1" spans="1:16">
      <c r="A34" s="461" t="s">
        <v>232</v>
      </c>
      <c r="B34" s="10">
        <v>0.5</v>
      </c>
      <c r="C34" s="10">
        <v>6.77</v>
      </c>
      <c r="D34" s="16" t="s">
        <v>233</v>
      </c>
      <c r="E34" s="10">
        <v>56</v>
      </c>
      <c r="F34" s="11">
        <f t="shared" si="3"/>
        <v>379.12</v>
      </c>
      <c r="G34" s="10">
        <v>0</v>
      </c>
      <c r="H34" s="11">
        <f t="shared" si="4"/>
        <v>0</v>
      </c>
      <c r="I34" s="10">
        <v>60</v>
      </c>
      <c r="J34" s="250">
        <v>12</v>
      </c>
      <c r="K34" s="35">
        <f t="shared" si="5"/>
        <v>4874.4</v>
      </c>
      <c r="L34" s="35">
        <f t="shared" si="6"/>
        <v>5253.52</v>
      </c>
      <c r="M34" s="35"/>
      <c r="N34" s="465"/>
      <c r="O34" s="10" t="s">
        <v>230</v>
      </c>
      <c r="P34" s="265"/>
    </row>
    <row r="35" s="1" customFormat="1" ht="22.5" customHeight="1" spans="1:16">
      <c r="A35" s="460" t="s">
        <v>234</v>
      </c>
      <c r="B35" s="10">
        <v>1</v>
      </c>
      <c r="C35" s="10">
        <v>15</v>
      </c>
      <c r="D35" s="10" t="s">
        <v>18</v>
      </c>
      <c r="E35" s="10">
        <v>56</v>
      </c>
      <c r="F35" s="11">
        <f t="shared" si="3"/>
        <v>840</v>
      </c>
      <c r="G35" s="10">
        <v>0</v>
      </c>
      <c r="H35" s="11">
        <f t="shared" si="4"/>
        <v>0</v>
      </c>
      <c r="I35" s="10">
        <v>60</v>
      </c>
      <c r="J35" s="250">
        <v>12</v>
      </c>
      <c r="K35" s="35">
        <f t="shared" si="5"/>
        <v>10800</v>
      </c>
      <c r="L35" s="35">
        <f t="shared" si="6"/>
        <v>11640</v>
      </c>
      <c r="M35" s="35"/>
      <c r="N35" s="465"/>
      <c r="O35" s="10" t="s">
        <v>230</v>
      </c>
      <c r="P35" s="265"/>
    </row>
    <row r="36" s="1" customFormat="1" ht="22.5" customHeight="1" spans="1:16">
      <c r="A36" s="460" t="s">
        <v>235</v>
      </c>
      <c r="B36" s="16">
        <v>3</v>
      </c>
      <c r="C36" s="16">
        <v>70.73</v>
      </c>
      <c r="D36" s="16"/>
      <c r="E36" s="10">
        <v>56</v>
      </c>
      <c r="F36" s="11">
        <f t="shared" si="3"/>
        <v>3960.88</v>
      </c>
      <c r="G36" s="10">
        <v>0</v>
      </c>
      <c r="H36" s="11">
        <f t="shared" si="4"/>
        <v>0</v>
      </c>
      <c r="I36" s="10">
        <v>60</v>
      </c>
      <c r="J36" s="250">
        <v>12</v>
      </c>
      <c r="K36" s="35">
        <f t="shared" si="5"/>
        <v>50925.6</v>
      </c>
      <c r="L36" s="35">
        <f t="shared" si="6"/>
        <v>54886.48</v>
      </c>
      <c r="M36" s="35"/>
      <c r="N36" s="465"/>
      <c r="O36" s="10" t="s">
        <v>230</v>
      </c>
      <c r="P36" s="265"/>
    </row>
    <row r="37" s="1" customFormat="1" ht="22.5" customHeight="1" spans="1:16">
      <c r="A37" s="460" t="s">
        <v>235</v>
      </c>
      <c r="B37" s="16">
        <v>0.5</v>
      </c>
      <c r="C37" s="16">
        <v>16.77</v>
      </c>
      <c r="D37" s="16"/>
      <c r="E37" s="10">
        <v>56</v>
      </c>
      <c r="F37" s="11">
        <f t="shared" si="3"/>
        <v>939.12</v>
      </c>
      <c r="G37" s="10">
        <v>0</v>
      </c>
      <c r="H37" s="11">
        <f t="shared" si="4"/>
        <v>0</v>
      </c>
      <c r="I37" s="10">
        <v>60</v>
      </c>
      <c r="J37" s="250">
        <v>12</v>
      </c>
      <c r="K37" s="35">
        <f t="shared" si="5"/>
        <v>12074.4</v>
      </c>
      <c r="L37" s="35">
        <f t="shared" si="6"/>
        <v>13013.52</v>
      </c>
      <c r="M37" s="35"/>
      <c r="N37" s="465"/>
      <c r="O37" s="10" t="s">
        <v>230</v>
      </c>
      <c r="P37" s="265"/>
    </row>
    <row r="38" s="1" customFormat="1" ht="22.5" customHeight="1" spans="1:16">
      <c r="A38" s="461" t="s">
        <v>232</v>
      </c>
      <c r="B38" s="10">
        <v>0.5</v>
      </c>
      <c r="C38" s="10">
        <v>8.23</v>
      </c>
      <c r="D38" s="16" t="s">
        <v>233</v>
      </c>
      <c r="E38" s="10">
        <v>56</v>
      </c>
      <c r="F38" s="11">
        <f t="shared" si="3"/>
        <v>460.88</v>
      </c>
      <c r="G38" s="10">
        <v>0</v>
      </c>
      <c r="H38" s="11">
        <f t="shared" si="4"/>
        <v>0</v>
      </c>
      <c r="I38" s="10">
        <v>60</v>
      </c>
      <c r="J38" s="250">
        <v>12</v>
      </c>
      <c r="K38" s="35">
        <f t="shared" si="5"/>
        <v>5925.6</v>
      </c>
      <c r="L38" s="35">
        <f t="shared" si="6"/>
        <v>6386.48</v>
      </c>
      <c r="M38" s="35"/>
      <c r="N38" s="465"/>
      <c r="O38" s="10" t="s">
        <v>230</v>
      </c>
      <c r="P38" s="265"/>
    </row>
    <row r="39" s="1" customFormat="1" ht="22.5" customHeight="1" spans="1:16">
      <c r="A39" s="421" t="s">
        <v>236</v>
      </c>
      <c r="B39" s="421">
        <v>1</v>
      </c>
      <c r="C39" s="421">
        <v>66</v>
      </c>
      <c r="D39" s="421" t="s">
        <v>18</v>
      </c>
      <c r="E39" s="421">
        <v>56</v>
      </c>
      <c r="F39" s="424">
        <f t="shared" si="3"/>
        <v>3696</v>
      </c>
      <c r="G39" s="10">
        <v>0</v>
      </c>
      <c r="H39" s="11">
        <f t="shared" si="4"/>
        <v>0</v>
      </c>
      <c r="I39" s="10">
        <v>60</v>
      </c>
      <c r="J39" s="430">
        <v>12</v>
      </c>
      <c r="K39" s="424">
        <f t="shared" si="5"/>
        <v>47520</v>
      </c>
      <c r="L39" s="424">
        <f>K39+H39+F39</f>
        <v>51216</v>
      </c>
      <c r="M39" s="11"/>
      <c r="N39" s="467"/>
      <c r="O39" s="10" t="s">
        <v>230</v>
      </c>
      <c r="P39" s="265"/>
    </row>
    <row r="40" s="1" customFormat="1" ht="22.5" customHeight="1" spans="1:16">
      <c r="A40" s="12" t="s">
        <v>25</v>
      </c>
      <c r="B40" s="13"/>
      <c r="C40" s="13"/>
      <c r="D40" s="13"/>
      <c r="E40" s="13"/>
      <c r="F40" s="14">
        <f>SUM(F32:F39)</f>
        <v>15204</v>
      </c>
      <c r="G40" s="12"/>
      <c r="H40" s="14"/>
      <c r="I40" s="12"/>
      <c r="J40" s="12"/>
      <c r="K40" s="14">
        <f>SUM(K32:K39)</f>
        <v>195480</v>
      </c>
      <c r="L40" s="14">
        <f>SUM(L32:L39)</f>
        <v>210684</v>
      </c>
      <c r="M40" s="38"/>
      <c r="N40" s="467"/>
      <c r="O40" s="10"/>
      <c r="P40" s="265"/>
    </row>
    <row r="41" s="1" customFormat="1" ht="22.5" customHeight="1" spans="1:16">
      <c r="A41" s="10" t="s">
        <v>237</v>
      </c>
      <c r="B41" s="10">
        <v>2</v>
      </c>
      <c r="C41" s="10">
        <v>50</v>
      </c>
      <c r="D41" s="15"/>
      <c r="E41" s="10">
        <v>56</v>
      </c>
      <c r="F41" s="11">
        <f>C41*E41</f>
        <v>2800</v>
      </c>
      <c r="G41" s="10">
        <v>0</v>
      </c>
      <c r="H41" s="11">
        <f>C41*G41</f>
        <v>0</v>
      </c>
      <c r="I41" s="10">
        <v>60</v>
      </c>
      <c r="J41" s="250">
        <v>12</v>
      </c>
      <c r="K41" s="35">
        <f>C41*I41*J41</f>
        <v>36000</v>
      </c>
      <c r="L41" s="35">
        <f>F41+H41+K41</f>
        <v>38800</v>
      </c>
      <c r="M41" s="35"/>
      <c r="N41" s="465"/>
      <c r="O41" s="10" t="s">
        <v>238</v>
      </c>
      <c r="P41" s="265"/>
    </row>
    <row r="42" s="243" customFormat="1" ht="21.95" customHeight="1" spans="1:16">
      <c r="A42" s="303" t="s">
        <v>239</v>
      </c>
      <c r="B42" s="66">
        <v>1</v>
      </c>
      <c r="C42" s="66">
        <v>25</v>
      </c>
      <c r="D42" s="305" t="s">
        <v>18</v>
      </c>
      <c r="E42" s="66" t="s">
        <v>240</v>
      </c>
      <c r="F42" s="35">
        <f>C42*E42</f>
        <v>1400</v>
      </c>
      <c r="G42" s="10">
        <v>0</v>
      </c>
      <c r="H42" s="11">
        <f>C42*G42</f>
        <v>0</v>
      </c>
      <c r="I42" s="66" t="s">
        <v>241</v>
      </c>
      <c r="J42" s="66" t="s">
        <v>242</v>
      </c>
      <c r="K42" s="35">
        <f>C42*I42*J42</f>
        <v>18000</v>
      </c>
      <c r="L42" s="35">
        <f>K42+H42+F42</f>
        <v>19400</v>
      </c>
      <c r="M42" s="35"/>
      <c r="N42" s="66"/>
      <c r="O42" s="303" t="s">
        <v>238</v>
      </c>
      <c r="P42" s="327"/>
    </row>
    <row r="43" s="2" customFormat="1" ht="22.5" customHeight="1" spans="1:16">
      <c r="A43" s="12" t="s">
        <v>25</v>
      </c>
      <c r="B43" s="12"/>
      <c r="C43" s="12"/>
      <c r="D43" s="12"/>
      <c r="E43" s="12"/>
      <c r="F43" s="14">
        <f>SUM(F41:F42)</f>
        <v>4200</v>
      </c>
      <c r="G43" s="12">
        <f>SUM(G9:G37)</f>
        <v>0</v>
      </c>
      <c r="H43" s="14">
        <f>SUM(H9:H37)</f>
        <v>0</v>
      </c>
      <c r="I43" s="12"/>
      <c r="J43" s="12"/>
      <c r="K43" s="14">
        <f>SUM(K41:K42)</f>
        <v>54000</v>
      </c>
      <c r="L43" s="14">
        <f>SUM(L41:L42)</f>
        <v>58200</v>
      </c>
      <c r="M43" s="38"/>
      <c r="N43" s="38"/>
      <c r="O43" s="39"/>
      <c r="P43" s="267"/>
    </row>
    <row r="44" s="1" customFormat="1" ht="22.5" customHeight="1" spans="1:16">
      <c r="A44" s="10" t="s">
        <v>243</v>
      </c>
      <c r="B44" s="10">
        <v>1</v>
      </c>
      <c r="C44" s="10">
        <v>22</v>
      </c>
      <c r="D44" s="10" t="s">
        <v>18</v>
      </c>
      <c r="E44" s="10">
        <v>56</v>
      </c>
      <c r="F44" s="11">
        <f t="shared" ref="F44:F50" si="7">C44*E44</f>
        <v>1232</v>
      </c>
      <c r="G44" s="10">
        <v>0</v>
      </c>
      <c r="H44" s="11">
        <f t="shared" ref="H44:H49" si="8">C44*G44</f>
        <v>0</v>
      </c>
      <c r="I44" s="10">
        <v>60</v>
      </c>
      <c r="J44" s="250">
        <v>12</v>
      </c>
      <c r="K44" s="35">
        <f t="shared" ref="K44:K50" si="9">C44*I44*J44</f>
        <v>15840</v>
      </c>
      <c r="L44" s="35">
        <f t="shared" ref="L44:L50" si="10">F44+H44+K44</f>
        <v>17072</v>
      </c>
      <c r="M44" s="35"/>
      <c r="N44" s="465"/>
      <c r="O44" s="10" t="s">
        <v>244</v>
      </c>
      <c r="P44" s="265"/>
    </row>
    <row r="45" s="1" customFormat="1" ht="22.5" customHeight="1" spans="1:16">
      <c r="A45" s="10" t="s">
        <v>245</v>
      </c>
      <c r="B45" s="10">
        <v>1</v>
      </c>
      <c r="C45" s="10">
        <v>22</v>
      </c>
      <c r="D45" s="10" t="s">
        <v>18</v>
      </c>
      <c r="E45" s="10">
        <v>56</v>
      </c>
      <c r="F45" s="11">
        <f t="shared" si="7"/>
        <v>1232</v>
      </c>
      <c r="G45" s="10">
        <v>0</v>
      </c>
      <c r="H45" s="11">
        <f t="shared" si="8"/>
        <v>0</v>
      </c>
      <c r="I45" s="10">
        <v>60</v>
      </c>
      <c r="J45" s="250">
        <v>12</v>
      </c>
      <c r="K45" s="35">
        <f t="shared" si="9"/>
        <v>15840</v>
      </c>
      <c r="L45" s="35">
        <f t="shared" si="10"/>
        <v>17072</v>
      </c>
      <c r="M45" s="35"/>
      <c r="N45" s="465"/>
      <c r="O45" s="10" t="s">
        <v>244</v>
      </c>
      <c r="P45" s="265"/>
    </row>
    <row r="46" s="1" customFormat="1" ht="22.5" customHeight="1" spans="1:16">
      <c r="A46" s="462" t="s">
        <v>246</v>
      </c>
      <c r="B46" s="10">
        <v>2</v>
      </c>
      <c r="C46" s="10">
        <v>44</v>
      </c>
      <c r="D46" s="10" t="s">
        <v>33</v>
      </c>
      <c r="E46" s="10">
        <v>56</v>
      </c>
      <c r="F46" s="11">
        <f t="shared" si="7"/>
        <v>2464</v>
      </c>
      <c r="G46" s="10">
        <v>0</v>
      </c>
      <c r="H46" s="11">
        <f t="shared" si="8"/>
        <v>0</v>
      </c>
      <c r="I46" s="10">
        <v>60</v>
      </c>
      <c r="J46" s="250">
        <v>12</v>
      </c>
      <c r="K46" s="35">
        <f t="shared" si="9"/>
        <v>31680</v>
      </c>
      <c r="L46" s="35">
        <f t="shared" si="10"/>
        <v>34144</v>
      </c>
      <c r="M46" s="35"/>
      <c r="N46" s="465"/>
      <c r="O46" s="10" t="s">
        <v>199</v>
      </c>
      <c r="P46" s="265"/>
    </row>
    <row r="47" s="1" customFormat="1" ht="21.95" customHeight="1" spans="1:16">
      <c r="A47" s="10" t="s">
        <v>247</v>
      </c>
      <c r="B47" s="10">
        <v>3</v>
      </c>
      <c r="C47" s="10">
        <v>75</v>
      </c>
      <c r="D47" s="10"/>
      <c r="E47" s="10">
        <v>56</v>
      </c>
      <c r="F47" s="11">
        <f t="shared" si="7"/>
        <v>4200</v>
      </c>
      <c r="G47" s="10">
        <v>0</v>
      </c>
      <c r="H47" s="11">
        <f t="shared" si="8"/>
        <v>0</v>
      </c>
      <c r="I47" s="10">
        <v>60</v>
      </c>
      <c r="J47" s="250">
        <v>12</v>
      </c>
      <c r="K47" s="35">
        <f t="shared" si="9"/>
        <v>54000</v>
      </c>
      <c r="L47" s="35">
        <f t="shared" si="10"/>
        <v>58200</v>
      </c>
      <c r="M47" s="35"/>
      <c r="N47" s="465"/>
      <c r="O47" s="10" t="s">
        <v>244</v>
      </c>
      <c r="P47" s="265"/>
    </row>
    <row r="48" s="1" customFormat="1" ht="21.95" customHeight="1" spans="1:16">
      <c r="A48" s="10" t="s">
        <v>248</v>
      </c>
      <c r="B48" s="10">
        <v>1</v>
      </c>
      <c r="C48" s="10">
        <v>25</v>
      </c>
      <c r="D48" s="10"/>
      <c r="E48" s="10">
        <v>56</v>
      </c>
      <c r="F48" s="11">
        <f t="shared" si="7"/>
        <v>1400</v>
      </c>
      <c r="G48" s="10">
        <v>0</v>
      </c>
      <c r="H48" s="11">
        <f t="shared" si="8"/>
        <v>0</v>
      </c>
      <c r="I48" s="10">
        <v>60</v>
      </c>
      <c r="J48" s="250">
        <v>12</v>
      </c>
      <c r="K48" s="35">
        <f t="shared" si="9"/>
        <v>18000</v>
      </c>
      <c r="L48" s="35">
        <f t="shared" si="10"/>
        <v>19400</v>
      </c>
      <c r="M48" s="35"/>
      <c r="N48" s="465"/>
      <c r="O48" s="10" t="s">
        <v>244</v>
      </c>
      <c r="P48" s="265"/>
    </row>
    <row r="49" s="1" customFormat="1" ht="22.9" customHeight="1" spans="1:16">
      <c r="A49" s="10" t="s">
        <v>249</v>
      </c>
      <c r="B49" s="10">
        <v>1</v>
      </c>
      <c r="C49" s="10">
        <v>25</v>
      </c>
      <c r="D49" s="10"/>
      <c r="E49" s="10">
        <v>56</v>
      </c>
      <c r="F49" s="11">
        <f t="shared" si="7"/>
        <v>1400</v>
      </c>
      <c r="G49" s="10">
        <v>0</v>
      </c>
      <c r="H49" s="11">
        <f t="shared" si="8"/>
        <v>0</v>
      </c>
      <c r="I49" s="10">
        <v>60</v>
      </c>
      <c r="J49" s="250">
        <v>12</v>
      </c>
      <c r="K49" s="35">
        <f t="shared" si="9"/>
        <v>18000</v>
      </c>
      <c r="L49" s="35">
        <f t="shared" si="10"/>
        <v>19400</v>
      </c>
      <c r="M49" s="35"/>
      <c r="N49" s="465"/>
      <c r="O49" s="10" t="s">
        <v>244</v>
      </c>
      <c r="P49" s="265"/>
    </row>
    <row r="50" s="1" customFormat="1" ht="22.5" customHeight="1" spans="1:16">
      <c r="A50" s="10" t="s">
        <v>209</v>
      </c>
      <c r="B50" s="10">
        <v>1</v>
      </c>
      <c r="C50" s="10">
        <v>25</v>
      </c>
      <c r="D50" s="10"/>
      <c r="E50" s="10">
        <v>56</v>
      </c>
      <c r="F50" s="11">
        <f t="shared" si="7"/>
        <v>1400</v>
      </c>
      <c r="G50" s="10">
        <v>0</v>
      </c>
      <c r="H50" s="11">
        <f t="shared" ref="H50" si="11">C50*G50</f>
        <v>0</v>
      </c>
      <c r="I50" s="10">
        <v>60</v>
      </c>
      <c r="J50" s="250">
        <v>12</v>
      </c>
      <c r="K50" s="35">
        <f t="shared" si="9"/>
        <v>18000</v>
      </c>
      <c r="L50" s="35">
        <f t="shared" si="10"/>
        <v>19400</v>
      </c>
      <c r="M50" s="35"/>
      <c r="N50" s="465"/>
      <c r="O50" s="469" t="s">
        <v>244</v>
      </c>
      <c r="P50" s="265"/>
    </row>
    <row r="51" s="2" customFormat="1" ht="19.5" customHeight="1" spans="1:16">
      <c r="A51" s="12" t="s">
        <v>25</v>
      </c>
      <c r="B51" s="12"/>
      <c r="C51" s="12"/>
      <c r="D51" s="12"/>
      <c r="E51" s="12"/>
      <c r="F51" s="14">
        <f>SUM(F44:F50)</f>
        <v>13328</v>
      </c>
      <c r="G51" s="12"/>
      <c r="H51" s="14"/>
      <c r="I51" s="12"/>
      <c r="J51" s="256"/>
      <c r="K51" s="42">
        <f>SUM(K44:K50)</f>
        <v>171360</v>
      </c>
      <c r="L51" s="42">
        <f>SUM(L44:L50)</f>
        <v>184688</v>
      </c>
      <c r="M51" s="263"/>
      <c r="N51" s="467"/>
      <c r="O51" s="39"/>
      <c r="P51" s="267"/>
    </row>
    <row r="52" s="1" customFormat="1" ht="22.5" customHeight="1" spans="1:16">
      <c r="A52" s="10" t="s">
        <v>250</v>
      </c>
      <c r="B52" s="10">
        <v>1</v>
      </c>
      <c r="C52" s="10">
        <v>22</v>
      </c>
      <c r="D52" s="10" t="s">
        <v>33</v>
      </c>
      <c r="E52" s="10">
        <v>56</v>
      </c>
      <c r="F52" s="11">
        <f t="shared" ref="F52:F56" si="12">C52*E52</f>
        <v>1232</v>
      </c>
      <c r="G52" s="10">
        <v>0</v>
      </c>
      <c r="H52" s="11">
        <f t="shared" ref="H52:H56" si="13">C52*G52</f>
        <v>0</v>
      </c>
      <c r="I52" s="10">
        <v>60</v>
      </c>
      <c r="J52" s="250">
        <v>12</v>
      </c>
      <c r="K52" s="35">
        <f t="shared" ref="K52:K56" si="14">C52*I52*J52</f>
        <v>15840</v>
      </c>
      <c r="L52" s="35">
        <f>K52+F52+H52</f>
        <v>17072</v>
      </c>
      <c r="M52" s="35"/>
      <c r="N52" s="35"/>
      <c r="O52" s="10" t="s">
        <v>251</v>
      </c>
      <c r="P52" s="265"/>
    </row>
    <row r="53" s="1" customFormat="1" ht="22.5" customHeight="1" spans="1:16">
      <c r="A53" s="10" t="s">
        <v>252</v>
      </c>
      <c r="B53" s="10">
        <v>1</v>
      </c>
      <c r="C53" s="10">
        <v>22</v>
      </c>
      <c r="D53" s="10" t="s">
        <v>29</v>
      </c>
      <c r="E53" s="10">
        <v>56</v>
      </c>
      <c r="F53" s="11">
        <f t="shared" si="12"/>
        <v>1232</v>
      </c>
      <c r="G53" s="10">
        <v>0</v>
      </c>
      <c r="H53" s="11">
        <f t="shared" si="13"/>
        <v>0</v>
      </c>
      <c r="I53" s="10">
        <v>60</v>
      </c>
      <c r="J53" s="250">
        <v>12</v>
      </c>
      <c r="K53" s="35">
        <f t="shared" si="14"/>
        <v>15840</v>
      </c>
      <c r="L53" s="35">
        <f>K53+F53+H53</f>
        <v>17072</v>
      </c>
      <c r="M53" s="35"/>
      <c r="N53" s="35"/>
      <c r="O53" s="10" t="s">
        <v>251</v>
      </c>
      <c r="P53" s="265"/>
    </row>
    <row r="54" s="243" customFormat="1" ht="21.95" customHeight="1" spans="1:16">
      <c r="A54" s="303" t="s">
        <v>253</v>
      </c>
      <c r="B54" s="10">
        <v>1</v>
      </c>
      <c r="C54" s="66">
        <v>25</v>
      </c>
      <c r="D54" s="305" t="s">
        <v>18</v>
      </c>
      <c r="E54" s="10">
        <v>56</v>
      </c>
      <c r="F54" s="35">
        <f t="shared" si="12"/>
        <v>1400</v>
      </c>
      <c r="G54" s="10">
        <v>0</v>
      </c>
      <c r="H54" s="11">
        <f t="shared" si="13"/>
        <v>0</v>
      </c>
      <c r="I54" s="10">
        <v>60</v>
      </c>
      <c r="J54" s="250">
        <v>12</v>
      </c>
      <c r="K54" s="35">
        <f t="shared" si="14"/>
        <v>18000</v>
      </c>
      <c r="L54" s="35">
        <f>F54+H54+K54</f>
        <v>19400</v>
      </c>
      <c r="M54" s="35"/>
      <c r="N54" s="10"/>
      <c r="O54" s="10" t="s">
        <v>251</v>
      </c>
      <c r="P54" s="327"/>
    </row>
    <row r="55" s="243" customFormat="1" ht="21.95" customHeight="1" spans="1:16">
      <c r="A55" s="303" t="s">
        <v>254</v>
      </c>
      <c r="B55" s="10">
        <v>1</v>
      </c>
      <c r="C55" s="66">
        <v>25</v>
      </c>
      <c r="D55" s="305" t="s">
        <v>18</v>
      </c>
      <c r="E55" s="10">
        <v>56</v>
      </c>
      <c r="F55" s="35">
        <f t="shared" si="12"/>
        <v>1400</v>
      </c>
      <c r="G55" s="10">
        <v>0</v>
      </c>
      <c r="H55" s="11">
        <f t="shared" si="13"/>
        <v>0</v>
      </c>
      <c r="I55" s="10">
        <v>60</v>
      </c>
      <c r="J55" s="250">
        <v>12</v>
      </c>
      <c r="K55" s="35">
        <f t="shared" si="14"/>
        <v>18000</v>
      </c>
      <c r="L55" s="35">
        <f>F55+H55+K55</f>
        <v>19400</v>
      </c>
      <c r="M55" s="35"/>
      <c r="N55" s="10"/>
      <c r="O55" s="10" t="s">
        <v>251</v>
      </c>
      <c r="P55" s="327"/>
    </row>
    <row r="56" s="243" customFormat="1" ht="21.95" customHeight="1" spans="1:16">
      <c r="A56" s="303" t="s">
        <v>255</v>
      </c>
      <c r="B56" s="10">
        <v>1</v>
      </c>
      <c r="C56" s="66">
        <v>25</v>
      </c>
      <c r="D56" s="305" t="s">
        <v>18</v>
      </c>
      <c r="E56" s="10">
        <v>56</v>
      </c>
      <c r="F56" s="35">
        <f t="shared" si="12"/>
        <v>1400</v>
      </c>
      <c r="G56" s="10">
        <v>0</v>
      </c>
      <c r="H56" s="11">
        <f t="shared" si="13"/>
        <v>0</v>
      </c>
      <c r="I56" s="10">
        <v>60</v>
      </c>
      <c r="J56" s="250">
        <v>12</v>
      </c>
      <c r="K56" s="35">
        <f t="shared" si="14"/>
        <v>18000</v>
      </c>
      <c r="L56" s="35">
        <f>F56+H56+K56</f>
        <v>19400</v>
      </c>
      <c r="M56" s="35"/>
      <c r="N56" s="465"/>
      <c r="O56" s="10" t="s">
        <v>251</v>
      </c>
      <c r="P56" s="327"/>
    </row>
    <row r="57" s="243" customFormat="1" ht="21.95" customHeight="1" spans="1:16">
      <c r="A57" s="12" t="s">
        <v>25</v>
      </c>
      <c r="B57" s="13"/>
      <c r="C57" s="309"/>
      <c r="D57" s="308"/>
      <c r="E57" s="13"/>
      <c r="F57" s="42">
        <f>SUM(F52:F56)</f>
        <v>6664</v>
      </c>
      <c r="G57" s="12"/>
      <c r="H57" s="14"/>
      <c r="I57" s="12"/>
      <c r="J57" s="256"/>
      <c r="K57" s="42">
        <f>SUM(K52:K56)</f>
        <v>85680</v>
      </c>
      <c r="L57" s="42">
        <f>SUM(L52:L56)</f>
        <v>92344</v>
      </c>
      <c r="M57" s="263"/>
      <c r="N57" s="465"/>
      <c r="O57" s="41"/>
      <c r="P57" s="470"/>
    </row>
    <row r="58" s="1" customFormat="1" ht="22.5" customHeight="1" spans="1:16">
      <c r="A58" s="10" t="s">
        <v>256</v>
      </c>
      <c r="B58" s="10">
        <v>1</v>
      </c>
      <c r="C58" s="10">
        <v>22</v>
      </c>
      <c r="D58" s="10" t="s">
        <v>18</v>
      </c>
      <c r="E58" s="10">
        <v>56</v>
      </c>
      <c r="F58" s="11">
        <f>C58*E58</f>
        <v>1232</v>
      </c>
      <c r="G58" s="10">
        <v>0</v>
      </c>
      <c r="H58" s="11">
        <f t="shared" ref="H58:H61" si="15">C58*G58</f>
        <v>0</v>
      </c>
      <c r="I58" s="10">
        <v>60</v>
      </c>
      <c r="J58" s="250">
        <v>12</v>
      </c>
      <c r="K58" s="35">
        <f>C58*I58*J58</f>
        <v>15840</v>
      </c>
      <c r="L58" s="35">
        <f>F58+H58+K58</f>
        <v>17072</v>
      </c>
      <c r="M58" s="35"/>
      <c r="N58" s="465"/>
      <c r="O58" s="10" t="s">
        <v>257</v>
      </c>
      <c r="P58" s="265"/>
    </row>
    <row r="59" s="1" customFormat="1" ht="22.5" customHeight="1" spans="1:16">
      <c r="A59" s="10" t="s">
        <v>226</v>
      </c>
      <c r="B59" s="10">
        <v>1</v>
      </c>
      <c r="C59" s="10">
        <v>22</v>
      </c>
      <c r="D59" s="10" t="s">
        <v>29</v>
      </c>
      <c r="E59" s="10">
        <v>56</v>
      </c>
      <c r="F59" s="11">
        <f>C59*E59</f>
        <v>1232</v>
      </c>
      <c r="G59" s="10">
        <v>0</v>
      </c>
      <c r="H59" s="11">
        <f t="shared" si="15"/>
        <v>0</v>
      </c>
      <c r="I59" s="10">
        <v>60</v>
      </c>
      <c r="J59" s="250">
        <v>12</v>
      </c>
      <c r="K59" s="35">
        <f>C59*I59*J59</f>
        <v>15840</v>
      </c>
      <c r="L59" s="35">
        <f>F59+H59+K59</f>
        <v>17072</v>
      </c>
      <c r="M59" s="35"/>
      <c r="N59" s="465"/>
      <c r="O59" s="10" t="s">
        <v>257</v>
      </c>
      <c r="P59" s="265"/>
    </row>
    <row r="60" s="1" customFormat="1" ht="22.5" customHeight="1" spans="1:16">
      <c r="A60" s="10" t="s">
        <v>227</v>
      </c>
      <c r="B60" s="10">
        <v>1</v>
      </c>
      <c r="C60" s="10">
        <v>22</v>
      </c>
      <c r="D60" s="10" t="s">
        <v>29</v>
      </c>
      <c r="E60" s="10">
        <v>56</v>
      </c>
      <c r="F60" s="11">
        <f>C60*E60</f>
        <v>1232</v>
      </c>
      <c r="G60" s="10">
        <v>0</v>
      </c>
      <c r="H60" s="11">
        <f t="shared" si="15"/>
        <v>0</v>
      </c>
      <c r="I60" s="10">
        <v>60</v>
      </c>
      <c r="J60" s="250">
        <v>12</v>
      </c>
      <c r="K60" s="35">
        <f>C60*I60*J60</f>
        <v>15840</v>
      </c>
      <c r="L60" s="35">
        <f>F60+H60+K60</f>
        <v>17072</v>
      </c>
      <c r="M60" s="35"/>
      <c r="N60" s="465"/>
      <c r="O60" s="10" t="s">
        <v>257</v>
      </c>
      <c r="P60" s="265"/>
    </row>
    <row r="61" s="1" customFormat="1" ht="22.5" customHeight="1" spans="1:16">
      <c r="A61" s="10" t="s">
        <v>258</v>
      </c>
      <c r="B61" s="10">
        <v>2</v>
      </c>
      <c r="C61" s="10">
        <v>50</v>
      </c>
      <c r="D61" s="10"/>
      <c r="E61" s="10">
        <v>56</v>
      </c>
      <c r="F61" s="11">
        <f>C61*E61</f>
        <v>2800</v>
      </c>
      <c r="G61" s="10">
        <v>0</v>
      </c>
      <c r="H61" s="11">
        <f t="shared" si="15"/>
        <v>0</v>
      </c>
      <c r="I61" s="10">
        <v>60</v>
      </c>
      <c r="J61" s="250">
        <v>12</v>
      </c>
      <c r="K61" s="35">
        <f>C61*I61*J61</f>
        <v>36000</v>
      </c>
      <c r="L61" s="35">
        <f>F61+H61+K61</f>
        <v>38800</v>
      </c>
      <c r="M61" s="35"/>
      <c r="N61" s="465"/>
      <c r="O61" s="10" t="s">
        <v>257</v>
      </c>
      <c r="P61" s="265"/>
    </row>
    <row r="62" s="2" customFormat="1" ht="22.5" customHeight="1" spans="1:16">
      <c r="A62" s="12" t="s">
        <v>25</v>
      </c>
      <c r="B62" s="20"/>
      <c r="C62" s="20"/>
      <c r="D62" s="20"/>
      <c r="E62" s="12"/>
      <c r="F62" s="14">
        <f>SUM(F58:F61)</f>
        <v>6496</v>
      </c>
      <c r="G62" s="12"/>
      <c r="H62" s="14"/>
      <c r="I62" s="12"/>
      <c r="J62" s="256"/>
      <c r="K62" s="42">
        <f>SUM(K58:K61)</f>
        <v>83520</v>
      </c>
      <c r="L62" s="42">
        <f>SUM(L58:L61)</f>
        <v>90016</v>
      </c>
      <c r="M62" s="398"/>
      <c r="N62" s="471"/>
      <c r="O62" s="472"/>
      <c r="P62" s="267"/>
    </row>
    <row r="63" s="1" customFormat="1" ht="22.5" customHeight="1" spans="1:16">
      <c r="A63" s="16" t="s">
        <v>259</v>
      </c>
      <c r="B63" s="16">
        <v>2</v>
      </c>
      <c r="C63" s="16">
        <v>44</v>
      </c>
      <c r="D63" s="16" t="s">
        <v>29</v>
      </c>
      <c r="E63" s="10">
        <v>56</v>
      </c>
      <c r="F63" s="11">
        <f>C63*E63</f>
        <v>2464</v>
      </c>
      <c r="G63" s="10">
        <v>0</v>
      </c>
      <c r="H63" s="11">
        <f t="shared" ref="H63:H66" si="16">C63*G63</f>
        <v>0</v>
      </c>
      <c r="I63" s="10">
        <v>60</v>
      </c>
      <c r="J63" s="250">
        <v>12</v>
      </c>
      <c r="K63" s="35">
        <f>C63*I63*J63</f>
        <v>31680</v>
      </c>
      <c r="L63" s="35">
        <f>K63+F63+H63</f>
        <v>34144</v>
      </c>
      <c r="M63" s="234"/>
      <c r="N63" s="473"/>
      <c r="O63" s="16" t="s">
        <v>260</v>
      </c>
      <c r="P63" s="265"/>
    </row>
    <row r="64" s="1" customFormat="1" ht="22.5" customHeight="1" spans="1:16">
      <c r="A64" s="16" t="s">
        <v>261</v>
      </c>
      <c r="B64" s="16">
        <v>1</v>
      </c>
      <c r="C64" s="16">
        <v>22</v>
      </c>
      <c r="D64" s="16" t="s">
        <v>18</v>
      </c>
      <c r="E64" s="10">
        <v>56</v>
      </c>
      <c r="F64" s="11">
        <f>C64*E64</f>
        <v>1232</v>
      </c>
      <c r="G64" s="10">
        <v>0</v>
      </c>
      <c r="H64" s="11">
        <f t="shared" si="16"/>
        <v>0</v>
      </c>
      <c r="I64" s="10">
        <v>60</v>
      </c>
      <c r="J64" s="250">
        <v>12</v>
      </c>
      <c r="K64" s="35">
        <f>C64*I64*J64</f>
        <v>15840</v>
      </c>
      <c r="L64" s="35">
        <f>K64+F64+H64</f>
        <v>17072</v>
      </c>
      <c r="M64" s="234"/>
      <c r="N64" s="473"/>
      <c r="O64" s="16" t="s">
        <v>260</v>
      </c>
      <c r="P64" s="265"/>
    </row>
    <row r="65" s="1" customFormat="1" ht="22.5" customHeight="1" spans="1:16">
      <c r="A65" s="10" t="s">
        <v>262</v>
      </c>
      <c r="B65" s="10">
        <v>2</v>
      </c>
      <c r="C65" s="10">
        <v>44</v>
      </c>
      <c r="D65" s="10"/>
      <c r="E65" s="10">
        <f>E68/2</f>
        <v>28</v>
      </c>
      <c r="F65" s="11">
        <f>C65*E65</f>
        <v>1232</v>
      </c>
      <c r="G65" s="10">
        <v>0</v>
      </c>
      <c r="H65" s="11">
        <f t="shared" si="16"/>
        <v>0</v>
      </c>
      <c r="I65" s="10">
        <v>60</v>
      </c>
      <c r="J65" s="250">
        <v>12</v>
      </c>
      <c r="K65" s="35">
        <f>C65*I65*J65</f>
        <v>31680</v>
      </c>
      <c r="L65" s="35">
        <f>K65+F65+H65</f>
        <v>32912</v>
      </c>
      <c r="M65" s="35"/>
      <c r="N65" s="465"/>
      <c r="O65" s="10" t="s">
        <v>260</v>
      </c>
      <c r="P65" s="275"/>
    </row>
    <row r="66" s="243" customFormat="1" ht="21.95" customHeight="1" spans="1:16">
      <c r="A66" s="303" t="s">
        <v>263</v>
      </c>
      <c r="B66" s="66">
        <v>1</v>
      </c>
      <c r="C66" s="66">
        <v>25</v>
      </c>
      <c r="D66" s="305" t="s">
        <v>18</v>
      </c>
      <c r="E66" s="66" t="s">
        <v>240</v>
      </c>
      <c r="F66" s="35">
        <f>C66*E66</f>
        <v>1400</v>
      </c>
      <c r="G66" s="10">
        <v>0</v>
      </c>
      <c r="H66" s="11">
        <f t="shared" si="16"/>
        <v>0</v>
      </c>
      <c r="I66" s="66" t="s">
        <v>241</v>
      </c>
      <c r="J66" s="66" t="s">
        <v>242</v>
      </c>
      <c r="K66" s="35">
        <f>C66*I66*J66</f>
        <v>18000</v>
      </c>
      <c r="L66" s="35">
        <f>K66+H66+F66</f>
        <v>19400</v>
      </c>
      <c r="M66" s="35"/>
      <c r="N66" s="66"/>
      <c r="O66" s="303" t="s">
        <v>260</v>
      </c>
      <c r="P66" s="327"/>
    </row>
    <row r="67" s="2" customFormat="1" ht="22.5" customHeight="1" spans="1:16">
      <c r="A67" s="12" t="s">
        <v>25</v>
      </c>
      <c r="B67" s="12"/>
      <c r="C67" s="12"/>
      <c r="D67" s="12"/>
      <c r="E67" s="12"/>
      <c r="F67" s="14">
        <f>SUM(F63:F66)</f>
        <v>6328</v>
      </c>
      <c r="G67" s="12"/>
      <c r="H67" s="14"/>
      <c r="I67" s="12"/>
      <c r="J67" s="256"/>
      <c r="K67" s="42">
        <f>SUM(K63:K66)</f>
        <v>97200</v>
      </c>
      <c r="L67" s="42">
        <f>SUM(L63:L66)</f>
        <v>103528</v>
      </c>
      <c r="M67" s="263"/>
      <c r="N67" s="467"/>
      <c r="O67" s="39"/>
      <c r="P67" s="477"/>
    </row>
    <row r="68" s="1" customFormat="1" ht="22.5" customHeight="1" spans="1:16">
      <c r="A68" s="10" t="s">
        <v>264</v>
      </c>
      <c r="B68" s="10">
        <v>2</v>
      </c>
      <c r="C68" s="10">
        <v>50</v>
      </c>
      <c r="D68" s="10" t="s">
        <v>18</v>
      </c>
      <c r="E68" s="10">
        <v>56</v>
      </c>
      <c r="F68" s="11">
        <f>C68*E68</f>
        <v>2800</v>
      </c>
      <c r="G68" s="10">
        <v>0</v>
      </c>
      <c r="H68" s="11">
        <f t="shared" ref="H68:H71" si="17">C68*G68</f>
        <v>0</v>
      </c>
      <c r="I68" s="10">
        <v>60</v>
      </c>
      <c r="J68" s="250">
        <v>12</v>
      </c>
      <c r="K68" s="35">
        <f>C68*I68*J68</f>
        <v>36000</v>
      </c>
      <c r="L68" s="35">
        <f>F68+H68+K68</f>
        <v>38800</v>
      </c>
      <c r="M68" s="35"/>
      <c r="N68" s="465"/>
      <c r="O68" s="10" t="s">
        <v>265</v>
      </c>
      <c r="P68" s="265"/>
    </row>
    <row r="69" s="1" customFormat="1" ht="22.5" customHeight="1" spans="1:16">
      <c r="A69" s="10" t="s">
        <v>266</v>
      </c>
      <c r="B69" s="10">
        <v>1</v>
      </c>
      <c r="C69" s="10">
        <v>7.5</v>
      </c>
      <c r="D69" s="10" t="s">
        <v>18</v>
      </c>
      <c r="E69" s="10">
        <v>56</v>
      </c>
      <c r="F69" s="11">
        <f>C69*E69</f>
        <v>420</v>
      </c>
      <c r="G69" s="10">
        <v>0</v>
      </c>
      <c r="H69" s="11">
        <f t="shared" si="17"/>
        <v>0</v>
      </c>
      <c r="I69" s="10">
        <v>60</v>
      </c>
      <c r="J69" s="250">
        <v>12</v>
      </c>
      <c r="K69" s="35">
        <f>C69*I69*J69</f>
        <v>5400</v>
      </c>
      <c r="L69" s="35">
        <f>F69+H69+K69</f>
        <v>5820</v>
      </c>
      <c r="M69" s="35"/>
      <c r="N69" s="465"/>
      <c r="O69" s="10" t="s">
        <v>265</v>
      </c>
      <c r="P69" s="265"/>
    </row>
    <row r="70" s="1" customFormat="1" ht="22.5" customHeight="1" spans="1:16">
      <c r="A70" s="10" t="s">
        <v>222</v>
      </c>
      <c r="B70" s="10">
        <v>0.5</v>
      </c>
      <c r="C70" s="10">
        <v>7.5</v>
      </c>
      <c r="D70" s="10" t="s">
        <v>18</v>
      </c>
      <c r="E70" s="10">
        <v>56</v>
      </c>
      <c r="F70" s="11">
        <f>C70*E70</f>
        <v>420</v>
      </c>
      <c r="G70" s="10">
        <v>0</v>
      </c>
      <c r="H70" s="11">
        <f t="shared" si="17"/>
        <v>0</v>
      </c>
      <c r="I70" s="10">
        <v>60</v>
      </c>
      <c r="J70" s="250">
        <v>12</v>
      </c>
      <c r="K70" s="35">
        <f>C70*I70*J70</f>
        <v>5400</v>
      </c>
      <c r="L70" s="35">
        <f>F70+H70+K70</f>
        <v>5820</v>
      </c>
      <c r="M70" s="35"/>
      <c r="N70" s="465"/>
      <c r="O70" s="10" t="s">
        <v>265</v>
      </c>
      <c r="P70" s="265"/>
    </row>
    <row r="71" s="1" customFormat="1" ht="22.5" customHeight="1" spans="1:16">
      <c r="A71" s="16" t="s">
        <v>267</v>
      </c>
      <c r="B71" s="16">
        <v>1</v>
      </c>
      <c r="C71" s="16">
        <v>22</v>
      </c>
      <c r="D71" s="16" t="s">
        <v>18</v>
      </c>
      <c r="E71" s="10">
        <v>56</v>
      </c>
      <c r="F71" s="11">
        <f>C71*E71</f>
        <v>1232</v>
      </c>
      <c r="G71" s="10">
        <v>0</v>
      </c>
      <c r="H71" s="11">
        <f t="shared" si="17"/>
        <v>0</v>
      </c>
      <c r="I71" s="10">
        <v>60</v>
      </c>
      <c r="J71" s="250">
        <v>12</v>
      </c>
      <c r="K71" s="35">
        <f>C71*I71*J71</f>
        <v>15840</v>
      </c>
      <c r="L71" s="35">
        <f>F71+H71+K71</f>
        <v>17072</v>
      </c>
      <c r="M71" s="234"/>
      <c r="N71" s="473"/>
      <c r="O71" s="16" t="s">
        <v>265</v>
      </c>
      <c r="P71" s="478"/>
    </row>
    <row r="72" s="2" customFormat="1" ht="22.5" customHeight="1" spans="1:17">
      <c r="A72" s="12" t="s">
        <v>25</v>
      </c>
      <c r="B72" s="20"/>
      <c r="C72" s="20"/>
      <c r="D72" s="20"/>
      <c r="E72" s="12"/>
      <c r="F72" s="14">
        <f>SUM(F68:F71)</f>
        <v>4872</v>
      </c>
      <c r="G72" s="12"/>
      <c r="H72" s="14"/>
      <c r="I72" s="12"/>
      <c r="J72" s="256"/>
      <c r="K72" s="42">
        <f>SUM(K68:K71)</f>
        <v>62640</v>
      </c>
      <c r="L72" s="42">
        <f>SUM(L68:L71)</f>
        <v>67512</v>
      </c>
      <c r="M72" s="398"/>
      <c r="N72" s="471"/>
      <c r="O72" s="472"/>
      <c r="P72" s="479"/>
      <c r="Q72" s="483"/>
    </row>
    <row r="73" s="1" customFormat="1" ht="22.5" customHeight="1" spans="1:17">
      <c r="A73" s="10" t="s">
        <v>268</v>
      </c>
      <c r="B73" s="10">
        <v>1</v>
      </c>
      <c r="C73" s="10">
        <v>22</v>
      </c>
      <c r="D73" s="10" t="s">
        <v>18</v>
      </c>
      <c r="E73" s="10">
        <v>56</v>
      </c>
      <c r="F73" s="11">
        <f>C73*E73</f>
        <v>1232</v>
      </c>
      <c r="G73" s="10">
        <v>0</v>
      </c>
      <c r="H73" s="11">
        <f>C73*G73</f>
        <v>0</v>
      </c>
      <c r="I73" s="10">
        <v>60</v>
      </c>
      <c r="J73" s="250">
        <v>12</v>
      </c>
      <c r="K73" s="35">
        <f>C73*I73*J73</f>
        <v>15840</v>
      </c>
      <c r="L73" s="35">
        <f t="shared" ref="L73:L83" si="18">F73+H73+K73</f>
        <v>17072</v>
      </c>
      <c r="M73" s="35"/>
      <c r="N73" s="465"/>
      <c r="O73" s="10" t="s">
        <v>269</v>
      </c>
      <c r="P73" s="478"/>
      <c r="Q73" s="338"/>
    </row>
    <row r="74" s="2" customFormat="1" ht="22.5" customHeight="1" spans="1:17">
      <c r="A74" s="12" t="s">
        <v>25</v>
      </c>
      <c r="B74" s="12"/>
      <c r="C74" s="20"/>
      <c r="D74" s="20">
        <f>SUM(D52:D73)</f>
        <v>0</v>
      </c>
      <c r="E74" s="20"/>
      <c r="F74" s="164">
        <f>SUM(F73)</f>
        <v>1232</v>
      </c>
      <c r="G74" s="20">
        <f>SUM(G52:G73)</f>
        <v>0</v>
      </c>
      <c r="H74" s="164">
        <f>SUM(H52:H73)</f>
        <v>0</v>
      </c>
      <c r="I74" s="20"/>
      <c r="J74" s="20"/>
      <c r="K74" s="164">
        <f>SUM(K73)</f>
        <v>15840</v>
      </c>
      <c r="L74" s="164">
        <f t="shared" si="18"/>
        <v>17072</v>
      </c>
      <c r="M74" s="170"/>
      <c r="N74" s="472"/>
      <c r="O74" s="39"/>
      <c r="P74" s="479"/>
      <c r="Q74" s="483"/>
    </row>
    <row r="75" s="1" customFormat="1" ht="22.5" customHeight="1" spans="1:16">
      <c r="A75" s="10" t="s">
        <v>270</v>
      </c>
      <c r="B75" s="10">
        <v>2</v>
      </c>
      <c r="C75" s="16">
        <v>44</v>
      </c>
      <c r="D75" s="10" t="s">
        <v>29</v>
      </c>
      <c r="E75" s="10">
        <v>56</v>
      </c>
      <c r="F75" s="11">
        <f t="shared" ref="F75:F84" si="19">C75*E75</f>
        <v>2464</v>
      </c>
      <c r="G75" s="10">
        <v>0</v>
      </c>
      <c r="H75" s="11">
        <f t="shared" ref="H75:H84" si="20">C75*G75</f>
        <v>0</v>
      </c>
      <c r="I75" s="10">
        <v>60</v>
      </c>
      <c r="J75" s="250">
        <v>12</v>
      </c>
      <c r="K75" s="35">
        <f t="shared" ref="K75:K84" si="21">C75*I75*J75</f>
        <v>31680</v>
      </c>
      <c r="L75" s="35">
        <f t="shared" si="18"/>
        <v>34144</v>
      </c>
      <c r="M75" s="35"/>
      <c r="N75" s="465"/>
      <c r="O75" s="10" t="s">
        <v>271</v>
      </c>
      <c r="P75" s="478"/>
    </row>
    <row r="76" s="1" customFormat="1" ht="22.5" customHeight="1" spans="1:16">
      <c r="A76" s="10" t="s">
        <v>272</v>
      </c>
      <c r="B76" s="10">
        <v>2</v>
      </c>
      <c r="C76" s="10">
        <v>44</v>
      </c>
      <c r="D76" s="10" t="s">
        <v>18</v>
      </c>
      <c r="E76" s="10">
        <v>56</v>
      </c>
      <c r="F76" s="11">
        <f t="shared" si="19"/>
        <v>2464</v>
      </c>
      <c r="G76" s="10">
        <v>0</v>
      </c>
      <c r="H76" s="11">
        <f t="shared" si="20"/>
        <v>0</v>
      </c>
      <c r="I76" s="10">
        <v>60</v>
      </c>
      <c r="J76" s="250">
        <v>12</v>
      </c>
      <c r="K76" s="35">
        <f t="shared" si="21"/>
        <v>31680</v>
      </c>
      <c r="L76" s="35">
        <f t="shared" si="18"/>
        <v>34144</v>
      </c>
      <c r="M76" s="35"/>
      <c r="N76" s="465"/>
      <c r="O76" s="10" t="s">
        <v>271</v>
      </c>
      <c r="P76" s="265"/>
    </row>
    <row r="77" s="1" customFormat="1" ht="22.5" customHeight="1" spans="1:16">
      <c r="A77" s="10" t="s">
        <v>273</v>
      </c>
      <c r="B77" s="10">
        <v>2</v>
      </c>
      <c r="C77" s="10">
        <v>44</v>
      </c>
      <c r="D77" s="10" t="s">
        <v>29</v>
      </c>
      <c r="E77" s="10">
        <v>56</v>
      </c>
      <c r="F77" s="11">
        <f t="shared" si="19"/>
        <v>2464</v>
      </c>
      <c r="G77" s="10">
        <v>0</v>
      </c>
      <c r="H77" s="11">
        <f t="shared" si="20"/>
        <v>0</v>
      </c>
      <c r="I77" s="10">
        <v>60</v>
      </c>
      <c r="J77" s="250">
        <v>12</v>
      </c>
      <c r="K77" s="35">
        <f t="shared" si="21"/>
        <v>31680</v>
      </c>
      <c r="L77" s="35">
        <f t="shared" si="18"/>
        <v>34144</v>
      </c>
      <c r="M77" s="35"/>
      <c r="N77" s="465"/>
      <c r="O77" s="10" t="s">
        <v>271</v>
      </c>
      <c r="P77" s="265"/>
    </row>
    <row r="78" s="1" customFormat="1" ht="22.5" customHeight="1" spans="1:16">
      <c r="A78" s="10" t="s">
        <v>274</v>
      </c>
      <c r="B78" s="10">
        <v>2</v>
      </c>
      <c r="C78" s="10">
        <v>44</v>
      </c>
      <c r="D78" s="10" t="s">
        <v>18</v>
      </c>
      <c r="E78" s="10">
        <v>56</v>
      </c>
      <c r="F78" s="11">
        <f t="shared" si="19"/>
        <v>2464</v>
      </c>
      <c r="G78" s="10">
        <v>0</v>
      </c>
      <c r="H78" s="11">
        <f t="shared" si="20"/>
        <v>0</v>
      </c>
      <c r="I78" s="10">
        <v>60</v>
      </c>
      <c r="J78" s="250">
        <v>12</v>
      </c>
      <c r="K78" s="35">
        <f t="shared" si="21"/>
        <v>31680</v>
      </c>
      <c r="L78" s="35">
        <f t="shared" si="18"/>
        <v>34144</v>
      </c>
      <c r="M78" s="35"/>
      <c r="N78" s="465"/>
      <c r="O78" s="10" t="s">
        <v>271</v>
      </c>
      <c r="P78" s="265"/>
    </row>
    <row r="79" s="1" customFormat="1" ht="22.5" customHeight="1" spans="1:16">
      <c r="A79" s="10" t="s">
        <v>275</v>
      </c>
      <c r="B79" s="10">
        <v>2</v>
      </c>
      <c r="C79" s="10">
        <v>44</v>
      </c>
      <c r="D79" s="10" t="s">
        <v>33</v>
      </c>
      <c r="E79" s="10">
        <v>56</v>
      </c>
      <c r="F79" s="11">
        <f t="shared" si="19"/>
        <v>2464</v>
      </c>
      <c r="G79" s="10">
        <v>0</v>
      </c>
      <c r="H79" s="11">
        <f t="shared" si="20"/>
        <v>0</v>
      </c>
      <c r="I79" s="10">
        <v>60</v>
      </c>
      <c r="J79" s="10">
        <v>12</v>
      </c>
      <c r="K79" s="11">
        <f t="shared" si="21"/>
        <v>31680</v>
      </c>
      <c r="L79" s="11">
        <f t="shared" si="18"/>
        <v>34144</v>
      </c>
      <c r="M79" s="11"/>
      <c r="N79" s="277"/>
      <c r="O79" s="10" t="s">
        <v>271</v>
      </c>
      <c r="P79" s="37"/>
    </row>
    <row r="80" s="1" customFormat="1" ht="22.5" customHeight="1" spans="1:16">
      <c r="A80" s="10" t="s">
        <v>276</v>
      </c>
      <c r="B80" s="10">
        <v>3.3</v>
      </c>
      <c r="C80" s="10">
        <v>74</v>
      </c>
      <c r="D80" s="10"/>
      <c r="E80" s="10">
        <v>56</v>
      </c>
      <c r="F80" s="11">
        <f t="shared" si="19"/>
        <v>4144</v>
      </c>
      <c r="G80" s="10">
        <v>0</v>
      </c>
      <c r="H80" s="11">
        <f t="shared" si="20"/>
        <v>0</v>
      </c>
      <c r="I80" s="10">
        <v>60</v>
      </c>
      <c r="J80" s="250">
        <v>12</v>
      </c>
      <c r="K80" s="35">
        <f t="shared" si="21"/>
        <v>53280</v>
      </c>
      <c r="L80" s="35">
        <f t="shared" si="18"/>
        <v>57424</v>
      </c>
      <c r="M80" s="35"/>
      <c r="N80" s="465"/>
      <c r="O80" s="10" t="s">
        <v>271</v>
      </c>
      <c r="P80" s="265"/>
    </row>
    <row r="81" s="1" customFormat="1" ht="22.5" customHeight="1" spans="1:16">
      <c r="A81" s="10" t="s">
        <v>277</v>
      </c>
      <c r="B81" s="10">
        <v>1</v>
      </c>
      <c r="C81" s="10">
        <v>22</v>
      </c>
      <c r="D81" s="10"/>
      <c r="E81" s="10">
        <v>56</v>
      </c>
      <c r="F81" s="11">
        <f t="shared" si="19"/>
        <v>1232</v>
      </c>
      <c r="G81" s="10">
        <v>0</v>
      </c>
      <c r="H81" s="11">
        <f t="shared" si="20"/>
        <v>0</v>
      </c>
      <c r="I81" s="10">
        <v>60</v>
      </c>
      <c r="J81" s="250">
        <v>12</v>
      </c>
      <c r="K81" s="35">
        <f t="shared" si="21"/>
        <v>15840</v>
      </c>
      <c r="L81" s="35">
        <f t="shared" si="18"/>
        <v>17072</v>
      </c>
      <c r="M81" s="35"/>
      <c r="N81" s="465"/>
      <c r="O81" s="10" t="s">
        <v>271</v>
      </c>
      <c r="P81" s="265"/>
    </row>
    <row r="82" s="1" customFormat="1" ht="22.5" customHeight="1" spans="1:16">
      <c r="A82" s="10" t="s">
        <v>278</v>
      </c>
      <c r="B82" s="10">
        <v>1</v>
      </c>
      <c r="C82" s="10">
        <v>22</v>
      </c>
      <c r="D82" s="10" t="s">
        <v>18</v>
      </c>
      <c r="E82" s="10">
        <v>56</v>
      </c>
      <c r="F82" s="11">
        <f t="shared" si="19"/>
        <v>1232</v>
      </c>
      <c r="G82" s="10">
        <v>0</v>
      </c>
      <c r="H82" s="11">
        <f t="shared" si="20"/>
        <v>0</v>
      </c>
      <c r="I82" s="10">
        <v>60</v>
      </c>
      <c r="J82" s="250">
        <v>12</v>
      </c>
      <c r="K82" s="35">
        <f t="shared" si="21"/>
        <v>15840</v>
      </c>
      <c r="L82" s="35">
        <f t="shared" si="18"/>
        <v>17072</v>
      </c>
      <c r="M82" s="35"/>
      <c r="N82" s="465"/>
      <c r="O82" s="10" t="s">
        <v>271</v>
      </c>
      <c r="P82" s="265"/>
    </row>
    <row r="83" s="1" customFormat="1" ht="22.5" customHeight="1" spans="1:16">
      <c r="A83" s="10" t="s">
        <v>279</v>
      </c>
      <c r="B83" s="10">
        <v>1</v>
      </c>
      <c r="C83" s="10">
        <v>22</v>
      </c>
      <c r="D83" s="15"/>
      <c r="E83" s="10">
        <v>56</v>
      </c>
      <c r="F83" s="11">
        <f t="shared" si="19"/>
        <v>1232</v>
      </c>
      <c r="G83" s="10">
        <v>0</v>
      </c>
      <c r="H83" s="11">
        <f t="shared" si="20"/>
        <v>0</v>
      </c>
      <c r="I83" s="10">
        <v>60</v>
      </c>
      <c r="J83" s="250">
        <v>12</v>
      </c>
      <c r="K83" s="35">
        <f t="shared" si="21"/>
        <v>15840</v>
      </c>
      <c r="L83" s="35">
        <f t="shared" si="18"/>
        <v>17072</v>
      </c>
      <c r="M83" s="35"/>
      <c r="N83" s="465"/>
      <c r="O83" s="10" t="s">
        <v>271</v>
      </c>
      <c r="P83" s="265"/>
    </row>
    <row r="84" s="1" customFormat="1" ht="22.5" customHeight="1" spans="1:16">
      <c r="A84" s="421" t="s">
        <v>280</v>
      </c>
      <c r="B84" s="421">
        <v>1</v>
      </c>
      <c r="C84" s="421">
        <v>60</v>
      </c>
      <c r="D84" s="421" t="s">
        <v>18</v>
      </c>
      <c r="E84" s="421">
        <v>56</v>
      </c>
      <c r="F84" s="424">
        <f t="shared" si="19"/>
        <v>3360</v>
      </c>
      <c r="G84" s="421">
        <v>0</v>
      </c>
      <c r="H84" s="424">
        <f t="shared" si="20"/>
        <v>0</v>
      </c>
      <c r="I84" s="10">
        <v>60</v>
      </c>
      <c r="J84" s="430">
        <v>12</v>
      </c>
      <c r="K84" s="11">
        <f t="shared" si="21"/>
        <v>43200</v>
      </c>
      <c r="L84" s="11">
        <f>K84+H84+F84</f>
        <v>46560</v>
      </c>
      <c r="M84" s="11"/>
      <c r="N84" s="11"/>
      <c r="O84" s="10" t="s">
        <v>271</v>
      </c>
      <c r="P84" s="37"/>
    </row>
    <row r="85" s="243" customFormat="1" ht="21.95" customHeight="1" spans="1:16">
      <c r="A85" s="474" t="s">
        <v>281</v>
      </c>
      <c r="B85" s="66">
        <v>1</v>
      </c>
      <c r="C85" s="66">
        <v>25</v>
      </c>
      <c r="D85" s="66" t="s">
        <v>61</v>
      </c>
      <c r="E85" s="66" t="s">
        <v>240</v>
      </c>
      <c r="F85" s="35">
        <f t="shared" ref="F85:F92" si="22">C85*E85</f>
        <v>1400</v>
      </c>
      <c r="G85" s="10">
        <v>0</v>
      </c>
      <c r="H85" s="11">
        <f t="shared" ref="H85:H92" si="23">C85*G85</f>
        <v>0</v>
      </c>
      <c r="I85" s="10">
        <v>60</v>
      </c>
      <c r="J85" s="66" t="s">
        <v>242</v>
      </c>
      <c r="K85" s="35">
        <f t="shared" ref="K85:K92" si="24">C85*I85*J85</f>
        <v>18000</v>
      </c>
      <c r="L85" s="35">
        <f t="shared" ref="L85:L92" si="25">K85+H85+F85</f>
        <v>19400</v>
      </c>
      <c r="M85" s="35"/>
      <c r="N85" s="66"/>
      <c r="O85" s="10" t="s">
        <v>271</v>
      </c>
      <c r="P85" s="327"/>
    </row>
    <row r="86" s="243" customFormat="1" ht="21.95" customHeight="1" spans="1:16">
      <c r="A86" s="474" t="s">
        <v>281</v>
      </c>
      <c r="B86" s="66">
        <v>1</v>
      </c>
      <c r="C86" s="66">
        <v>25</v>
      </c>
      <c r="D86" s="66" t="s">
        <v>61</v>
      </c>
      <c r="E86" s="66" t="s">
        <v>240</v>
      </c>
      <c r="F86" s="35">
        <f t="shared" si="22"/>
        <v>1400</v>
      </c>
      <c r="G86" s="10">
        <v>0</v>
      </c>
      <c r="H86" s="11">
        <f t="shared" si="23"/>
        <v>0</v>
      </c>
      <c r="I86" s="10">
        <v>60</v>
      </c>
      <c r="J86" s="66" t="s">
        <v>242</v>
      </c>
      <c r="K86" s="35">
        <f t="shared" si="24"/>
        <v>18000</v>
      </c>
      <c r="L86" s="35">
        <f t="shared" si="25"/>
        <v>19400</v>
      </c>
      <c r="M86" s="35"/>
      <c r="N86" s="66"/>
      <c r="O86" s="10" t="s">
        <v>271</v>
      </c>
      <c r="P86" s="327"/>
    </row>
    <row r="87" s="243" customFormat="1" ht="21.95" customHeight="1" spans="1:16">
      <c r="A87" s="475" t="s">
        <v>281</v>
      </c>
      <c r="B87" s="66">
        <v>1</v>
      </c>
      <c r="C87" s="66">
        <v>25</v>
      </c>
      <c r="D87" s="66" t="s">
        <v>61</v>
      </c>
      <c r="E87" s="66" t="s">
        <v>240</v>
      </c>
      <c r="F87" s="35">
        <f t="shared" si="22"/>
        <v>1400</v>
      </c>
      <c r="G87" s="10">
        <v>0</v>
      </c>
      <c r="H87" s="11">
        <f t="shared" si="23"/>
        <v>0</v>
      </c>
      <c r="I87" s="10">
        <v>60</v>
      </c>
      <c r="J87" s="66" t="s">
        <v>242</v>
      </c>
      <c r="K87" s="35">
        <f t="shared" si="24"/>
        <v>18000</v>
      </c>
      <c r="L87" s="35">
        <f t="shared" si="25"/>
        <v>19400</v>
      </c>
      <c r="M87" s="35"/>
      <c r="N87" s="66"/>
      <c r="O87" s="10" t="s">
        <v>271</v>
      </c>
      <c r="P87" s="327"/>
    </row>
    <row r="88" s="243" customFormat="1" ht="21.95" customHeight="1" spans="1:16">
      <c r="A88" s="474" t="s">
        <v>281</v>
      </c>
      <c r="B88" s="66">
        <v>1</v>
      </c>
      <c r="C88" s="66">
        <v>25</v>
      </c>
      <c r="D88" s="66" t="s">
        <v>61</v>
      </c>
      <c r="E88" s="66" t="s">
        <v>240</v>
      </c>
      <c r="F88" s="35">
        <f t="shared" si="22"/>
        <v>1400</v>
      </c>
      <c r="G88" s="10">
        <v>0</v>
      </c>
      <c r="H88" s="11">
        <f t="shared" si="23"/>
        <v>0</v>
      </c>
      <c r="I88" s="10">
        <v>60</v>
      </c>
      <c r="J88" s="66" t="s">
        <v>242</v>
      </c>
      <c r="K88" s="35">
        <f t="shared" si="24"/>
        <v>18000</v>
      </c>
      <c r="L88" s="35">
        <f t="shared" si="25"/>
        <v>19400</v>
      </c>
      <c r="M88" s="35"/>
      <c r="N88" s="66"/>
      <c r="O88" s="10" t="s">
        <v>271</v>
      </c>
      <c r="P88" s="327"/>
    </row>
    <row r="89" s="243" customFormat="1" ht="21.95" customHeight="1" spans="1:16">
      <c r="A89" s="475" t="s">
        <v>281</v>
      </c>
      <c r="B89" s="66">
        <v>1</v>
      </c>
      <c r="C89" s="66">
        <v>25</v>
      </c>
      <c r="D89" s="66" t="s">
        <v>61</v>
      </c>
      <c r="E89" s="66" t="s">
        <v>240</v>
      </c>
      <c r="F89" s="35">
        <f t="shared" si="22"/>
        <v>1400</v>
      </c>
      <c r="G89" s="10">
        <v>0</v>
      </c>
      <c r="H89" s="11">
        <f t="shared" si="23"/>
        <v>0</v>
      </c>
      <c r="I89" s="10">
        <v>60</v>
      </c>
      <c r="J89" s="66" t="s">
        <v>242</v>
      </c>
      <c r="K89" s="35">
        <f t="shared" si="24"/>
        <v>18000</v>
      </c>
      <c r="L89" s="35">
        <f t="shared" si="25"/>
        <v>19400</v>
      </c>
      <c r="M89" s="35"/>
      <c r="N89" s="66"/>
      <c r="O89" s="10" t="s">
        <v>271</v>
      </c>
      <c r="P89" s="327"/>
    </row>
    <row r="90" s="243" customFormat="1" ht="21.95" customHeight="1" spans="1:16">
      <c r="A90" s="474" t="s">
        <v>281</v>
      </c>
      <c r="B90" s="66">
        <v>1</v>
      </c>
      <c r="C90" s="66">
        <v>25</v>
      </c>
      <c r="D90" s="66" t="s">
        <v>61</v>
      </c>
      <c r="E90" s="66" t="s">
        <v>240</v>
      </c>
      <c r="F90" s="35">
        <f t="shared" si="22"/>
        <v>1400</v>
      </c>
      <c r="G90" s="10">
        <v>0</v>
      </c>
      <c r="H90" s="11">
        <f t="shared" si="23"/>
        <v>0</v>
      </c>
      <c r="I90" s="10">
        <v>60</v>
      </c>
      <c r="J90" s="66" t="s">
        <v>242</v>
      </c>
      <c r="K90" s="35">
        <f t="shared" si="24"/>
        <v>18000</v>
      </c>
      <c r="L90" s="35">
        <f t="shared" si="25"/>
        <v>19400</v>
      </c>
      <c r="M90" s="35"/>
      <c r="N90" s="66"/>
      <c r="O90" s="10" t="s">
        <v>271</v>
      </c>
      <c r="P90" s="327"/>
    </row>
    <row r="91" s="243" customFormat="1" ht="21.95" customHeight="1" spans="1:16">
      <c r="A91" s="474" t="s">
        <v>281</v>
      </c>
      <c r="B91" s="66">
        <v>1</v>
      </c>
      <c r="C91" s="66">
        <v>25</v>
      </c>
      <c r="D91" s="66" t="s">
        <v>61</v>
      </c>
      <c r="E91" s="66" t="s">
        <v>240</v>
      </c>
      <c r="F91" s="35">
        <f t="shared" si="22"/>
        <v>1400</v>
      </c>
      <c r="G91" s="10">
        <v>0</v>
      </c>
      <c r="H91" s="11">
        <f t="shared" si="23"/>
        <v>0</v>
      </c>
      <c r="I91" s="10">
        <v>60</v>
      </c>
      <c r="J91" s="66" t="s">
        <v>242</v>
      </c>
      <c r="K91" s="35">
        <f t="shared" si="24"/>
        <v>18000</v>
      </c>
      <c r="L91" s="35">
        <f t="shared" si="25"/>
        <v>19400</v>
      </c>
      <c r="M91" s="35"/>
      <c r="N91" s="66"/>
      <c r="O91" s="10" t="s">
        <v>271</v>
      </c>
      <c r="P91" s="327"/>
    </row>
    <row r="92" s="243" customFormat="1" ht="21.95" customHeight="1" spans="1:16">
      <c r="A92" s="474" t="s">
        <v>281</v>
      </c>
      <c r="B92" s="66">
        <v>1</v>
      </c>
      <c r="C92" s="66">
        <v>25</v>
      </c>
      <c r="D92" s="66" t="s">
        <v>61</v>
      </c>
      <c r="E92" s="66" t="s">
        <v>240</v>
      </c>
      <c r="F92" s="35">
        <f t="shared" si="22"/>
        <v>1400</v>
      </c>
      <c r="G92" s="10">
        <v>0</v>
      </c>
      <c r="H92" s="11">
        <f t="shared" si="23"/>
        <v>0</v>
      </c>
      <c r="I92" s="10">
        <v>60</v>
      </c>
      <c r="J92" s="66" t="s">
        <v>242</v>
      </c>
      <c r="K92" s="35">
        <f t="shared" si="24"/>
        <v>18000</v>
      </c>
      <c r="L92" s="35">
        <f t="shared" si="25"/>
        <v>19400</v>
      </c>
      <c r="M92" s="35"/>
      <c r="N92" s="66"/>
      <c r="O92" s="10" t="s">
        <v>271</v>
      </c>
      <c r="P92" s="327"/>
    </row>
    <row r="93" s="2" customFormat="1" ht="22.5" customHeight="1" spans="1:16">
      <c r="A93" s="12" t="s">
        <v>25</v>
      </c>
      <c r="B93" s="12"/>
      <c r="C93" s="12"/>
      <c r="D93" s="12"/>
      <c r="E93" s="12"/>
      <c r="F93" s="14">
        <f>SUM(F75:F92)</f>
        <v>34720</v>
      </c>
      <c r="G93" s="12"/>
      <c r="H93" s="14"/>
      <c r="I93" s="12"/>
      <c r="J93" s="256"/>
      <c r="K93" s="42">
        <f>SUM(K75:K92)</f>
        <v>446400</v>
      </c>
      <c r="L93" s="42">
        <f>SUM(L75:L92)</f>
        <v>481120</v>
      </c>
      <c r="M93" s="263"/>
      <c r="N93" s="467"/>
      <c r="O93" s="39"/>
      <c r="P93" s="267"/>
    </row>
    <row r="94" s="1" customFormat="1" ht="22.5" customHeight="1" spans="1:16">
      <c r="A94" s="10" t="s">
        <v>282</v>
      </c>
      <c r="B94" s="10">
        <v>1</v>
      </c>
      <c r="C94" s="10">
        <v>22</v>
      </c>
      <c r="D94" s="10" t="s">
        <v>18</v>
      </c>
      <c r="E94" s="10">
        <v>56</v>
      </c>
      <c r="F94" s="11">
        <f t="shared" ref="F94:F105" si="26">C94*E94</f>
        <v>1232</v>
      </c>
      <c r="G94" s="10">
        <v>0</v>
      </c>
      <c r="H94" s="11">
        <f t="shared" ref="H94" si="27">C94*G94</f>
        <v>0</v>
      </c>
      <c r="I94" s="10">
        <v>60</v>
      </c>
      <c r="J94" s="250">
        <v>12</v>
      </c>
      <c r="K94" s="35">
        <f t="shared" ref="K94:K105" si="28">C94*I94*J94</f>
        <v>15840</v>
      </c>
      <c r="L94" s="35">
        <f t="shared" ref="L94:L99" si="29">F94+H94+K94</f>
        <v>17072</v>
      </c>
      <c r="M94" s="35"/>
      <c r="N94" s="465"/>
      <c r="O94" s="10" t="s">
        <v>283</v>
      </c>
      <c r="P94" s="265"/>
    </row>
    <row r="95" s="1" customFormat="1" ht="22.5" customHeight="1" spans="1:16">
      <c r="A95" s="10" t="s">
        <v>284</v>
      </c>
      <c r="B95" s="10">
        <v>3</v>
      </c>
      <c r="C95" s="10">
        <v>75</v>
      </c>
      <c r="D95" s="66" t="s">
        <v>61</v>
      </c>
      <c r="E95" s="10">
        <v>56</v>
      </c>
      <c r="F95" s="11">
        <f t="shared" si="26"/>
        <v>4200</v>
      </c>
      <c r="G95" s="10">
        <v>0</v>
      </c>
      <c r="H95" s="11">
        <f t="shared" ref="H95" si="30">C95*G95</f>
        <v>0</v>
      </c>
      <c r="I95" s="10">
        <v>60</v>
      </c>
      <c r="J95" s="250">
        <v>12</v>
      </c>
      <c r="K95" s="35">
        <f t="shared" si="28"/>
        <v>54000</v>
      </c>
      <c r="L95" s="35">
        <f t="shared" si="29"/>
        <v>58200</v>
      </c>
      <c r="M95" s="35"/>
      <c r="N95" s="465"/>
      <c r="O95" s="10" t="s">
        <v>283</v>
      </c>
      <c r="P95" s="265"/>
    </row>
    <row r="96" s="1" customFormat="1" ht="22.5" customHeight="1" spans="1:16">
      <c r="A96" s="10" t="s">
        <v>285</v>
      </c>
      <c r="B96" s="10">
        <v>1</v>
      </c>
      <c r="C96" s="10">
        <v>33.66</v>
      </c>
      <c r="D96" s="66" t="s">
        <v>61</v>
      </c>
      <c r="E96" s="10">
        <v>56</v>
      </c>
      <c r="F96" s="11">
        <f t="shared" si="26"/>
        <v>1884.96</v>
      </c>
      <c r="G96" s="10">
        <v>0</v>
      </c>
      <c r="H96" s="11">
        <f t="shared" ref="H96:H97" si="31">C96*G96</f>
        <v>0</v>
      </c>
      <c r="I96" s="10">
        <v>60</v>
      </c>
      <c r="J96" s="250">
        <v>12</v>
      </c>
      <c r="K96" s="35">
        <f t="shared" si="28"/>
        <v>24235.2</v>
      </c>
      <c r="L96" s="35">
        <f t="shared" si="29"/>
        <v>26120.16</v>
      </c>
      <c r="M96" s="35"/>
      <c r="N96" s="465"/>
      <c r="O96" s="10" t="s">
        <v>283</v>
      </c>
      <c r="P96" s="265"/>
    </row>
    <row r="97" s="1" customFormat="1" ht="22.5" customHeight="1" spans="1:16">
      <c r="A97" s="10" t="s">
        <v>286</v>
      </c>
      <c r="B97" s="10">
        <v>1</v>
      </c>
      <c r="C97" s="10">
        <v>33.66</v>
      </c>
      <c r="D97" s="66" t="s">
        <v>61</v>
      </c>
      <c r="E97" s="10">
        <v>56</v>
      </c>
      <c r="F97" s="11">
        <f t="shared" si="26"/>
        <v>1884.96</v>
      </c>
      <c r="G97" s="10">
        <v>0</v>
      </c>
      <c r="H97" s="11">
        <f t="shared" si="31"/>
        <v>0</v>
      </c>
      <c r="I97" s="10">
        <v>60</v>
      </c>
      <c r="J97" s="250">
        <v>12</v>
      </c>
      <c r="K97" s="35">
        <f t="shared" si="28"/>
        <v>24235.2</v>
      </c>
      <c r="L97" s="35">
        <f t="shared" si="29"/>
        <v>26120.16</v>
      </c>
      <c r="M97" s="35"/>
      <c r="N97" s="465"/>
      <c r="O97" s="10" t="s">
        <v>283</v>
      </c>
      <c r="P97" s="265"/>
    </row>
    <row r="98" s="1" customFormat="1" ht="22.5" customHeight="1" spans="1:16">
      <c r="A98" s="10" t="s">
        <v>287</v>
      </c>
      <c r="B98" s="10">
        <v>1</v>
      </c>
      <c r="C98" s="10">
        <v>15</v>
      </c>
      <c r="D98" s="10" t="s">
        <v>18</v>
      </c>
      <c r="E98" s="10">
        <v>56</v>
      </c>
      <c r="F98" s="11">
        <f t="shared" si="26"/>
        <v>840</v>
      </c>
      <c r="G98" s="10">
        <v>0</v>
      </c>
      <c r="H98" s="11">
        <f t="shared" ref="H98:H105" si="32">C98*G98</f>
        <v>0</v>
      </c>
      <c r="I98" s="10">
        <v>60</v>
      </c>
      <c r="J98" s="250">
        <v>12</v>
      </c>
      <c r="K98" s="35">
        <f t="shared" si="28"/>
        <v>10800</v>
      </c>
      <c r="L98" s="35">
        <f t="shared" si="29"/>
        <v>11640</v>
      </c>
      <c r="M98" s="35"/>
      <c r="N98" s="465"/>
      <c r="O98" s="10" t="s">
        <v>283</v>
      </c>
      <c r="P98" s="265"/>
    </row>
    <row r="99" s="1" customFormat="1" ht="22.5" customHeight="1" spans="1:16">
      <c r="A99" s="10" t="s">
        <v>288</v>
      </c>
      <c r="B99" s="10">
        <v>1</v>
      </c>
      <c r="C99" s="10">
        <v>15</v>
      </c>
      <c r="D99" s="10" t="s">
        <v>18</v>
      </c>
      <c r="E99" s="10">
        <v>56</v>
      </c>
      <c r="F99" s="11">
        <f t="shared" si="26"/>
        <v>840</v>
      </c>
      <c r="G99" s="10">
        <v>0</v>
      </c>
      <c r="H99" s="11">
        <f t="shared" si="32"/>
        <v>0</v>
      </c>
      <c r="I99" s="10">
        <v>60</v>
      </c>
      <c r="J99" s="250">
        <v>12</v>
      </c>
      <c r="K99" s="35">
        <f t="shared" si="28"/>
        <v>10800</v>
      </c>
      <c r="L99" s="35">
        <f t="shared" si="29"/>
        <v>11640</v>
      </c>
      <c r="M99" s="35"/>
      <c r="N99" s="465"/>
      <c r="O99" s="10" t="s">
        <v>283</v>
      </c>
      <c r="P99" s="265"/>
    </row>
    <row r="100" s="1" customFormat="1" ht="24.75" customHeight="1" spans="1:16">
      <c r="A100" s="10" t="s">
        <v>289</v>
      </c>
      <c r="B100" s="10">
        <v>3</v>
      </c>
      <c r="C100" s="10">
        <v>66</v>
      </c>
      <c r="D100" s="10" t="s">
        <v>33</v>
      </c>
      <c r="E100" s="250">
        <v>56</v>
      </c>
      <c r="F100" s="35">
        <f t="shared" si="26"/>
        <v>3696</v>
      </c>
      <c r="G100" s="250">
        <v>0</v>
      </c>
      <c r="H100" s="35">
        <f t="shared" si="32"/>
        <v>0</v>
      </c>
      <c r="I100" s="10">
        <v>60</v>
      </c>
      <c r="J100" s="250">
        <v>12</v>
      </c>
      <c r="K100" s="35">
        <f t="shared" si="28"/>
        <v>47520</v>
      </c>
      <c r="L100" s="35">
        <f>K100+H100+F100</f>
        <v>51216</v>
      </c>
      <c r="M100" s="35"/>
      <c r="N100" s="35"/>
      <c r="O100" s="10" t="s">
        <v>283</v>
      </c>
      <c r="P100" s="37"/>
    </row>
    <row r="101" ht="22.5" customHeight="1" spans="1:21">
      <c r="A101" s="455" t="s">
        <v>290</v>
      </c>
      <c r="B101" s="455">
        <v>2</v>
      </c>
      <c r="C101" s="455">
        <v>44</v>
      </c>
      <c r="D101" s="455" t="s">
        <v>134</v>
      </c>
      <c r="E101" s="455">
        <v>56</v>
      </c>
      <c r="F101" s="456">
        <f t="shared" si="26"/>
        <v>2464</v>
      </c>
      <c r="G101" s="455">
        <v>0</v>
      </c>
      <c r="H101" s="11">
        <f t="shared" si="32"/>
        <v>0</v>
      </c>
      <c r="I101" s="455">
        <v>45</v>
      </c>
      <c r="J101" s="324">
        <v>12</v>
      </c>
      <c r="K101" s="325">
        <f t="shared" si="28"/>
        <v>23760</v>
      </c>
      <c r="L101" s="388">
        <f>F101+H101+K101</f>
        <v>26224</v>
      </c>
      <c r="M101" s="35"/>
      <c r="N101" s="465"/>
      <c r="O101" s="455" t="s">
        <v>283</v>
      </c>
      <c r="P101" s="480"/>
      <c r="S101" s="484"/>
      <c r="T101" s="485"/>
      <c r="U101" s="486"/>
    </row>
    <row r="102" ht="22.5" customHeight="1" spans="1:21">
      <c r="A102" s="455" t="s">
        <v>291</v>
      </c>
      <c r="B102" s="455">
        <v>1</v>
      </c>
      <c r="C102" s="455">
        <v>22</v>
      </c>
      <c r="D102" s="455" t="s">
        <v>18</v>
      </c>
      <c r="E102" s="455">
        <v>56</v>
      </c>
      <c r="F102" s="456">
        <f t="shared" si="26"/>
        <v>1232</v>
      </c>
      <c r="G102" s="455">
        <v>0</v>
      </c>
      <c r="H102" s="11">
        <f t="shared" si="32"/>
        <v>0</v>
      </c>
      <c r="I102" s="455">
        <v>45</v>
      </c>
      <c r="J102" s="324">
        <v>12</v>
      </c>
      <c r="K102" s="325">
        <f t="shared" si="28"/>
        <v>11880</v>
      </c>
      <c r="L102" s="388">
        <f>F102+H102+K102</f>
        <v>13112</v>
      </c>
      <c r="M102" s="35"/>
      <c r="N102" s="465"/>
      <c r="O102" s="455" t="s">
        <v>283</v>
      </c>
      <c r="P102" s="480"/>
      <c r="S102" s="484"/>
      <c r="T102" s="485"/>
      <c r="U102" s="486"/>
    </row>
    <row r="103" s="453" customFormat="1" ht="22.5" customHeight="1" spans="1:21">
      <c r="A103" s="455" t="s">
        <v>292</v>
      </c>
      <c r="B103" s="455">
        <v>1</v>
      </c>
      <c r="C103" s="455">
        <v>22</v>
      </c>
      <c r="D103" s="455" t="s">
        <v>33</v>
      </c>
      <c r="E103" s="455">
        <v>56</v>
      </c>
      <c r="F103" s="456">
        <f t="shared" si="26"/>
        <v>1232</v>
      </c>
      <c r="G103" s="455">
        <v>0</v>
      </c>
      <c r="H103" s="11">
        <f t="shared" si="32"/>
        <v>0</v>
      </c>
      <c r="I103" s="455">
        <v>45</v>
      </c>
      <c r="J103" s="324">
        <v>12</v>
      </c>
      <c r="K103" s="325">
        <f t="shared" si="28"/>
        <v>11880</v>
      </c>
      <c r="L103" s="388">
        <f>F103+H103+K103</f>
        <v>13112</v>
      </c>
      <c r="M103" s="35"/>
      <c r="N103" s="465"/>
      <c r="O103" s="455" t="s">
        <v>283</v>
      </c>
      <c r="P103" s="480"/>
      <c r="S103" s="484"/>
      <c r="T103" s="485"/>
      <c r="U103" s="485"/>
    </row>
    <row r="104" s="453" customFormat="1" ht="22.5" customHeight="1" spans="1:21">
      <c r="A104" s="455" t="s">
        <v>293</v>
      </c>
      <c r="B104" s="455">
        <v>1</v>
      </c>
      <c r="C104" s="455">
        <v>22</v>
      </c>
      <c r="D104" s="455" t="s">
        <v>33</v>
      </c>
      <c r="E104" s="455">
        <v>56</v>
      </c>
      <c r="F104" s="456">
        <f t="shared" si="26"/>
        <v>1232</v>
      </c>
      <c r="G104" s="455">
        <v>0</v>
      </c>
      <c r="H104" s="11">
        <f t="shared" si="32"/>
        <v>0</v>
      </c>
      <c r="I104" s="455">
        <v>45</v>
      </c>
      <c r="J104" s="324">
        <v>12</v>
      </c>
      <c r="K104" s="325">
        <f t="shared" si="28"/>
        <v>11880</v>
      </c>
      <c r="L104" s="388">
        <f>F104+H104+K104</f>
        <v>13112</v>
      </c>
      <c r="M104" s="35"/>
      <c r="N104" s="465"/>
      <c r="O104" s="455" t="s">
        <v>283</v>
      </c>
      <c r="P104" s="480"/>
      <c r="S104" s="484"/>
      <c r="T104" s="485"/>
      <c r="U104" s="485"/>
    </row>
    <row r="105" ht="22.5" customHeight="1" spans="1:16">
      <c r="A105" s="41" t="s">
        <v>294</v>
      </c>
      <c r="B105" s="41">
        <v>3</v>
      </c>
      <c r="C105" s="41">
        <v>324</v>
      </c>
      <c r="D105" s="41"/>
      <c r="E105" s="455">
        <v>56</v>
      </c>
      <c r="F105" s="456">
        <f t="shared" si="26"/>
        <v>18144</v>
      </c>
      <c r="G105" s="455">
        <v>0</v>
      </c>
      <c r="H105" s="11">
        <f t="shared" si="32"/>
        <v>0</v>
      </c>
      <c r="I105" s="455">
        <f>45/2</f>
        <v>22.5</v>
      </c>
      <c r="J105" s="324">
        <v>12</v>
      </c>
      <c r="K105" s="325">
        <f t="shared" si="28"/>
        <v>87480</v>
      </c>
      <c r="L105" s="388">
        <f>F105+H105+K105</f>
        <v>105624</v>
      </c>
      <c r="M105" s="35"/>
      <c r="N105" s="465"/>
      <c r="O105" s="455" t="s">
        <v>283</v>
      </c>
      <c r="P105" s="480"/>
    </row>
    <row r="106" s="70" customFormat="1" ht="22.5" customHeight="1" spans="1:16">
      <c r="A106" s="12" t="s">
        <v>25</v>
      </c>
      <c r="B106" s="12"/>
      <c r="C106" s="12"/>
      <c r="D106" s="12"/>
      <c r="E106" s="12"/>
      <c r="F106" s="14">
        <f>SUM(F94:F105)</f>
        <v>38881.92</v>
      </c>
      <c r="G106" s="12"/>
      <c r="H106" s="14"/>
      <c r="I106" s="12"/>
      <c r="J106" s="256"/>
      <c r="K106" s="42">
        <f>SUM(K94:K105)</f>
        <v>334310.4</v>
      </c>
      <c r="L106" s="42">
        <f>SUM(L94:L105)</f>
        <v>373192.32</v>
      </c>
      <c r="M106" s="263"/>
      <c r="N106" s="467"/>
      <c r="O106" s="39"/>
      <c r="P106" s="481"/>
    </row>
    <row r="107" s="1" customFormat="1" ht="22.5" customHeight="1" spans="1:16">
      <c r="A107" s="421" t="s">
        <v>280</v>
      </c>
      <c r="B107" s="421">
        <v>1</v>
      </c>
      <c r="C107" s="421">
        <v>60</v>
      </c>
      <c r="D107" s="421" t="s">
        <v>18</v>
      </c>
      <c r="E107" s="421">
        <v>56</v>
      </c>
      <c r="F107" s="424">
        <f>C107*E107</f>
        <v>3360</v>
      </c>
      <c r="G107" s="421">
        <v>0</v>
      </c>
      <c r="H107" s="424">
        <f>C107*G107</f>
        <v>0</v>
      </c>
      <c r="I107" s="421">
        <v>60</v>
      </c>
      <c r="J107" s="250">
        <v>12</v>
      </c>
      <c r="K107" s="11">
        <f>C107*I107*J107</f>
        <v>43200</v>
      </c>
      <c r="L107" s="11">
        <f>K107+H107+F107</f>
        <v>46560</v>
      </c>
      <c r="M107" s="11"/>
      <c r="N107" s="11"/>
      <c r="O107" s="41" t="s">
        <v>295</v>
      </c>
      <c r="P107" s="37"/>
    </row>
    <row r="108" ht="22.5" customHeight="1" spans="1:16">
      <c r="A108" s="41" t="s">
        <v>296</v>
      </c>
      <c r="B108" s="41">
        <v>1.3</v>
      </c>
      <c r="C108" s="41">
        <v>29</v>
      </c>
      <c r="D108" s="41" t="s">
        <v>18</v>
      </c>
      <c r="E108" s="455">
        <v>56</v>
      </c>
      <c r="F108" s="456">
        <f t="shared" ref="F108:F117" si="33">C108*E108</f>
        <v>1624</v>
      </c>
      <c r="G108" s="455">
        <v>0</v>
      </c>
      <c r="H108" s="11">
        <f t="shared" ref="H108:H120" si="34">C108*G108</f>
        <v>0</v>
      </c>
      <c r="I108" s="455">
        <v>60</v>
      </c>
      <c r="J108" s="324">
        <v>12</v>
      </c>
      <c r="K108" s="325">
        <f t="shared" ref="K108:K122" si="35">C108*I108*J108</f>
        <v>20880</v>
      </c>
      <c r="L108" s="388">
        <f t="shared" ref="L108:L120" si="36">F108+H108+K108</f>
        <v>22504</v>
      </c>
      <c r="M108" s="35"/>
      <c r="N108" s="465"/>
      <c r="O108" s="41" t="s">
        <v>295</v>
      </c>
      <c r="P108" s="318"/>
    </row>
    <row r="109" ht="22.5" customHeight="1" spans="1:16">
      <c r="A109" s="41" t="s">
        <v>297</v>
      </c>
      <c r="B109" s="41">
        <v>1</v>
      </c>
      <c r="C109" s="41">
        <v>22</v>
      </c>
      <c r="D109" s="41" t="s">
        <v>18</v>
      </c>
      <c r="E109" s="455">
        <v>56</v>
      </c>
      <c r="F109" s="456">
        <f t="shared" si="33"/>
        <v>1232</v>
      </c>
      <c r="G109" s="455">
        <v>0</v>
      </c>
      <c r="H109" s="11">
        <f t="shared" si="34"/>
        <v>0</v>
      </c>
      <c r="I109" s="455">
        <v>60</v>
      </c>
      <c r="J109" s="324">
        <v>12</v>
      </c>
      <c r="K109" s="325">
        <f t="shared" si="35"/>
        <v>15840</v>
      </c>
      <c r="L109" s="388">
        <f t="shared" si="36"/>
        <v>17072</v>
      </c>
      <c r="M109" s="35"/>
      <c r="N109" s="465"/>
      <c r="O109" s="455" t="s">
        <v>295</v>
      </c>
      <c r="P109" s="318"/>
    </row>
    <row r="110" ht="22.5" customHeight="1" spans="1:16">
      <c r="A110" s="455" t="s">
        <v>298</v>
      </c>
      <c r="B110" s="41">
        <v>2</v>
      </c>
      <c r="C110" s="41">
        <v>44</v>
      </c>
      <c r="D110" s="455" t="s">
        <v>18</v>
      </c>
      <c r="E110" s="455">
        <v>56</v>
      </c>
      <c r="F110" s="456">
        <f t="shared" si="33"/>
        <v>2464</v>
      </c>
      <c r="G110" s="455">
        <v>0</v>
      </c>
      <c r="H110" s="11">
        <f t="shared" si="34"/>
        <v>0</v>
      </c>
      <c r="I110" s="455">
        <v>60</v>
      </c>
      <c r="J110" s="324">
        <v>12</v>
      </c>
      <c r="K110" s="325">
        <f t="shared" si="35"/>
        <v>31680</v>
      </c>
      <c r="L110" s="388">
        <f t="shared" si="36"/>
        <v>34144</v>
      </c>
      <c r="M110" s="35"/>
      <c r="N110" s="465"/>
      <c r="O110" s="455" t="s">
        <v>295</v>
      </c>
      <c r="P110" s="480"/>
    </row>
    <row r="111" ht="22.5" customHeight="1" spans="1:16">
      <c r="A111" s="455" t="s">
        <v>299</v>
      </c>
      <c r="B111" s="455">
        <v>1</v>
      </c>
      <c r="C111" s="455">
        <v>22</v>
      </c>
      <c r="D111" s="455" t="s">
        <v>18</v>
      </c>
      <c r="E111" s="455">
        <v>56</v>
      </c>
      <c r="F111" s="456">
        <f t="shared" si="33"/>
        <v>1232</v>
      </c>
      <c r="G111" s="455">
        <v>0</v>
      </c>
      <c r="H111" s="11">
        <f t="shared" si="34"/>
        <v>0</v>
      </c>
      <c r="I111" s="455">
        <v>60</v>
      </c>
      <c r="J111" s="324">
        <v>12</v>
      </c>
      <c r="K111" s="325">
        <f t="shared" si="35"/>
        <v>15840</v>
      </c>
      <c r="L111" s="388">
        <f t="shared" si="36"/>
        <v>17072</v>
      </c>
      <c r="M111" s="35"/>
      <c r="N111" s="465"/>
      <c r="O111" s="455" t="s">
        <v>295</v>
      </c>
      <c r="P111" s="480"/>
    </row>
    <row r="112" ht="22.5" customHeight="1" spans="1:16">
      <c r="A112" s="455" t="s">
        <v>300</v>
      </c>
      <c r="B112" s="455">
        <v>1</v>
      </c>
      <c r="C112" s="455">
        <v>22</v>
      </c>
      <c r="D112" s="455" t="s">
        <v>18</v>
      </c>
      <c r="E112" s="455">
        <v>56</v>
      </c>
      <c r="F112" s="456">
        <f t="shared" si="33"/>
        <v>1232</v>
      </c>
      <c r="G112" s="455">
        <v>0</v>
      </c>
      <c r="H112" s="11">
        <f t="shared" si="34"/>
        <v>0</v>
      </c>
      <c r="I112" s="455">
        <v>60</v>
      </c>
      <c r="J112" s="324">
        <v>12</v>
      </c>
      <c r="K112" s="325">
        <f t="shared" si="35"/>
        <v>15840</v>
      </c>
      <c r="L112" s="388">
        <f t="shared" si="36"/>
        <v>17072</v>
      </c>
      <c r="M112" s="35"/>
      <c r="N112" s="465"/>
      <c r="O112" s="455" t="s">
        <v>295</v>
      </c>
      <c r="P112" s="480"/>
    </row>
    <row r="113" s="453" customFormat="1" ht="22.5" customHeight="1" spans="1:16">
      <c r="A113" s="41" t="s">
        <v>301</v>
      </c>
      <c r="B113" s="41">
        <v>1</v>
      </c>
      <c r="C113" s="41">
        <v>22</v>
      </c>
      <c r="D113" s="41" t="s">
        <v>18</v>
      </c>
      <c r="E113" s="455">
        <v>56</v>
      </c>
      <c r="F113" s="456">
        <f t="shared" si="33"/>
        <v>1232</v>
      </c>
      <c r="G113" s="455">
        <v>0</v>
      </c>
      <c r="H113" s="11">
        <f t="shared" si="34"/>
        <v>0</v>
      </c>
      <c r="I113" s="455">
        <v>60</v>
      </c>
      <c r="J113" s="324">
        <v>12</v>
      </c>
      <c r="K113" s="325">
        <f t="shared" si="35"/>
        <v>15840</v>
      </c>
      <c r="L113" s="388">
        <f t="shared" si="36"/>
        <v>17072</v>
      </c>
      <c r="M113" s="35"/>
      <c r="N113" s="465"/>
      <c r="O113" s="455" t="s">
        <v>295</v>
      </c>
      <c r="P113" s="480"/>
    </row>
    <row r="114" s="453" customFormat="1" ht="22.5" customHeight="1" spans="1:21">
      <c r="A114" s="455" t="s">
        <v>217</v>
      </c>
      <c r="B114" s="455">
        <v>1</v>
      </c>
      <c r="C114" s="455">
        <v>22</v>
      </c>
      <c r="D114" s="455" t="s">
        <v>18</v>
      </c>
      <c r="E114" s="455">
        <v>56</v>
      </c>
      <c r="F114" s="456">
        <f t="shared" si="33"/>
        <v>1232</v>
      </c>
      <c r="G114" s="455">
        <v>0</v>
      </c>
      <c r="H114" s="11">
        <f t="shared" si="34"/>
        <v>0</v>
      </c>
      <c r="I114" s="455">
        <v>60</v>
      </c>
      <c r="J114" s="324">
        <v>12</v>
      </c>
      <c r="K114" s="325">
        <f t="shared" si="35"/>
        <v>15840</v>
      </c>
      <c r="L114" s="388">
        <f t="shared" si="36"/>
        <v>17072</v>
      </c>
      <c r="M114" s="35"/>
      <c r="N114" s="465"/>
      <c r="O114" s="455" t="s">
        <v>295</v>
      </c>
      <c r="P114" s="480"/>
      <c r="S114" s="485"/>
      <c r="T114" s="485"/>
      <c r="U114" s="485"/>
    </row>
    <row r="115" ht="22.5" customHeight="1" spans="1:21">
      <c r="A115" s="476" t="s">
        <v>302</v>
      </c>
      <c r="B115" s="476">
        <v>1</v>
      </c>
      <c r="C115" s="476">
        <v>22</v>
      </c>
      <c r="D115" s="455" t="s">
        <v>18</v>
      </c>
      <c r="E115" s="455">
        <v>56</v>
      </c>
      <c r="F115" s="456">
        <f t="shared" si="33"/>
        <v>1232</v>
      </c>
      <c r="G115" s="455">
        <v>0</v>
      </c>
      <c r="H115" s="11">
        <f t="shared" si="34"/>
        <v>0</v>
      </c>
      <c r="I115" s="455">
        <v>60</v>
      </c>
      <c r="J115" s="324">
        <v>12</v>
      </c>
      <c r="K115" s="482">
        <f t="shared" si="35"/>
        <v>15840</v>
      </c>
      <c r="L115" s="388">
        <f t="shared" si="36"/>
        <v>17072</v>
      </c>
      <c r="M115" s="35"/>
      <c r="N115" s="465"/>
      <c r="O115" s="455" t="s">
        <v>295</v>
      </c>
      <c r="P115" s="480"/>
      <c r="S115" s="484"/>
      <c r="T115" s="487"/>
      <c r="U115" s="486"/>
    </row>
    <row r="116" ht="22.5" customHeight="1" spans="1:21">
      <c r="A116" s="455" t="s">
        <v>303</v>
      </c>
      <c r="B116" s="41">
        <v>1</v>
      </c>
      <c r="C116" s="455">
        <v>31.36</v>
      </c>
      <c r="D116" s="455" t="s">
        <v>18</v>
      </c>
      <c r="E116" s="455">
        <v>56</v>
      </c>
      <c r="F116" s="456">
        <f t="shared" si="33"/>
        <v>1756.16</v>
      </c>
      <c r="G116" s="455">
        <v>0</v>
      </c>
      <c r="H116" s="11">
        <f t="shared" si="34"/>
        <v>0</v>
      </c>
      <c r="I116" s="455">
        <v>60</v>
      </c>
      <c r="J116" s="324">
        <v>12</v>
      </c>
      <c r="K116" s="325">
        <f t="shared" si="35"/>
        <v>22579.2</v>
      </c>
      <c r="L116" s="388">
        <f t="shared" si="36"/>
        <v>24335.36</v>
      </c>
      <c r="M116" s="35"/>
      <c r="N116" s="465"/>
      <c r="O116" s="455" t="s">
        <v>295</v>
      </c>
      <c r="P116" s="480"/>
      <c r="S116" s="486"/>
      <c r="T116" s="486"/>
      <c r="U116" s="486"/>
    </row>
    <row r="117" ht="22.5" customHeight="1" spans="1:16">
      <c r="A117" s="455" t="s">
        <v>304</v>
      </c>
      <c r="B117" s="41">
        <v>1</v>
      </c>
      <c r="C117" s="455">
        <v>42.56</v>
      </c>
      <c r="D117" s="455" t="s">
        <v>305</v>
      </c>
      <c r="E117" s="455">
        <v>56</v>
      </c>
      <c r="F117" s="456">
        <f t="shared" si="33"/>
        <v>2383.36</v>
      </c>
      <c r="G117" s="455">
        <v>0</v>
      </c>
      <c r="H117" s="11">
        <f t="shared" si="34"/>
        <v>0</v>
      </c>
      <c r="I117" s="455">
        <v>60</v>
      </c>
      <c r="J117" s="324">
        <v>12</v>
      </c>
      <c r="K117" s="325">
        <f t="shared" si="35"/>
        <v>30643.2</v>
      </c>
      <c r="L117" s="388">
        <f t="shared" si="36"/>
        <v>33026.56</v>
      </c>
      <c r="M117" s="35"/>
      <c r="N117" s="465"/>
      <c r="O117" s="455" t="s">
        <v>295</v>
      </c>
      <c r="P117" s="480"/>
    </row>
    <row r="118" s="1" customFormat="1" ht="22.5" customHeight="1" spans="1:16">
      <c r="A118" s="10" t="s">
        <v>174</v>
      </c>
      <c r="B118" s="10">
        <v>1</v>
      </c>
      <c r="C118" s="10">
        <v>15</v>
      </c>
      <c r="D118" s="10"/>
      <c r="E118" s="10">
        <v>0</v>
      </c>
      <c r="F118" s="11">
        <v>0</v>
      </c>
      <c r="G118" s="455">
        <v>0</v>
      </c>
      <c r="H118" s="11">
        <f t="shared" si="34"/>
        <v>0</v>
      </c>
      <c r="I118" s="10">
        <v>15</v>
      </c>
      <c r="J118" s="250">
        <v>12</v>
      </c>
      <c r="K118" s="35">
        <f t="shared" si="35"/>
        <v>2700</v>
      </c>
      <c r="L118" s="388">
        <f t="shared" si="36"/>
        <v>2700</v>
      </c>
      <c r="M118" s="35"/>
      <c r="N118" s="465"/>
      <c r="O118" s="10" t="s">
        <v>295</v>
      </c>
      <c r="P118" s="265"/>
    </row>
    <row r="119" s="1" customFormat="1" ht="22.5" customHeight="1" spans="1:16">
      <c r="A119" s="284" t="s">
        <v>306</v>
      </c>
      <c r="B119" s="10">
        <v>1</v>
      </c>
      <c r="C119" s="10">
        <v>25</v>
      </c>
      <c r="D119" s="10" t="s">
        <v>18</v>
      </c>
      <c r="E119" s="10">
        <v>56</v>
      </c>
      <c r="F119" s="456">
        <f>C119*E119</f>
        <v>1400</v>
      </c>
      <c r="G119" s="455">
        <v>0</v>
      </c>
      <c r="H119" s="11">
        <f t="shared" si="34"/>
        <v>0</v>
      </c>
      <c r="I119" s="455">
        <v>60</v>
      </c>
      <c r="J119" s="324">
        <v>12</v>
      </c>
      <c r="K119" s="35">
        <f t="shared" si="35"/>
        <v>18000</v>
      </c>
      <c r="L119" s="388">
        <f t="shared" si="36"/>
        <v>19400</v>
      </c>
      <c r="M119" s="35"/>
      <c r="N119" s="465"/>
      <c r="O119" s="10" t="s">
        <v>295</v>
      </c>
      <c r="P119" s="265"/>
    </row>
    <row r="120" s="243" customFormat="1" ht="21.95" customHeight="1" spans="1:16">
      <c r="A120" s="303" t="s">
        <v>307</v>
      </c>
      <c r="B120" s="66">
        <v>1</v>
      </c>
      <c r="C120" s="66">
        <v>25</v>
      </c>
      <c r="D120" s="305" t="s">
        <v>33</v>
      </c>
      <c r="E120" s="10">
        <v>56</v>
      </c>
      <c r="F120" s="35">
        <f>C120*E120</f>
        <v>1400</v>
      </c>
      <c r="G120" s="10">
        <v>0</v>
      </c>
      <c r="H120" s="11">
        <f t="shared" si="34"/>
        <v>0</v>
      </c>
      <c r="I120" s="455">
        <v>60</v>
      </c>
      <c r="J120" s="250">
        <v>12</v>
      </c>
      <c r="K120" s="35">
        <f t="shared" si="35"/>
        <v>18000</v>
      </c>
      <c r="L120" s="35">
        <f t="shared" si="36"/>
        <v>19400</v>
      </c>
      <c r="M120" s="35"/>
      <c r="N120" s="465"/>
      <c r="O120" s="10" t="s">
        <v>238</v>
      </c>
      <c r="P120" s="327"/>
    </row>
    <row r="121" s="1" customFormat="1" ht="22.5" customHeight="1" spans="1:16">
      <c r="A121" s="10" t="s">
        <v>308</v>
      </c>
      <c r="B121" s="10">
        <v>1</v>
      </c>
      <c r="C121" s="10">
        <v>22</v>
      </c>
      <c r="D121" s="10" t="s">
        <v>29</v>
      </c>
      <c r="E121" s="250">
        <v>56</v>
      </c>
      <c r="F121" s="35">
        <f>C121*E121</f>
        <v>1232</v>
      </c>
      <c r="G121" s="250">
        <v>0</v>
      </c>
      <c r="H121" s="11">
        <f t="shared" ref="H121:H122" si="37">C121*G121</f>
        <v>0</v>
      </c>
      <c r="I121" s="455">
        <v>60</v>
      </c>
      <c r="J121" s="250">
        <v>12</v>
      </c>
      <c r="K121" s="35">
        <f t="shared" si="35"/>
        <v>15840</v>
      </c>
      <c r="L121" s="35">
        <f>K121+H121+F121</f>
        <v>17072</v>
      </c>
      <c r="M121" s="35"/>
      <c r="N121" s="250"/>
      <c r="O121" s="469" t="s">
        <v>295</v>
      </c>
      <c r="P121" s="40"/>
    </row>
    <row r="122" s="1" customFormat="1" ht="22.5" customHeight="1" spans="1:16">
      <c r="A122" s="10" t="s">
        <v>309</v>
      </c>
      <c r="B122" s="10">
        <v>1</v>
      </c>
      <c r="C122" s="10">
        <v>22</v>
      </c>
      <c r="D122" s="10" t="s">
        <v>29</v>
      </c>
      <c r="E122" s="250">
        <v>56</v>
      </c>
      <c r="F122" s="35">
        <f>C122*E122</f>
        <v>1232</v>
      </c>
      <c r="G122" s="250">
        <v>0</v>
      </c>
      <c r="H122" s="11">
        <f t="shared" si="37"/>
        <v>0</v>
      </c>
      <c r="I122" s="455">
        <v>60</v>
      </c>
      <c r="J122" s="250">
        <v>12</v>
      </c>
      <c r="K122" s="35">
        <f t="shared" si="35"/>
        <v>15840</v>
      </c>
      <c r="L122" s="35">
        <f>K122+H122+F122</f>
        <v>17072</v>
      </c>
      <c r="M122" s="35"/>
      <c r="N122" s="250"/>
      <c r="O122" s="469" t="s">
        <v>295</v>
      </c>
      <c r="P122" s="40"/>
    </row>
    <row r="123" s="2" customFormat="1" ht="22.5" customHeight="1" spans="1:16">
      <c r="A123" s="12" t="s">
        <v>25</v>
      </c>
      <c r="B123" s="12"/>
      <c r="C123" s="12"/>
      <c r="D123" s="12"/>
      <c r="E123" s="256"/>
      <c r="F123" s="42">
        <f>SUM(F107:F122)</f>
        <v>24243.52</v>
      </c>
      <c r="G123" s="256"/>
      <c r="H123" s="42"/>
      <c r="I123" s="256"/>
      <c r="J123" s="256"/>
      <c r="K123" s="42">
        <f>SUM(K107:K122)</f>
        <v>314402.4</v>
      </c>
      <c r="L123" s="42">
        <f>SUM(L107:L122)</f>
        <v>338645.92</v>
      </c>
      <c r="M123" s="263"/>
      <c r="N123" s="326"/>
      <c r="O123" s="39"/>
      <c r="P123" s="44"/>
    </row>
    <row r="124" s="1" customFormat="1" ht="22.5" customHeight="1" spans="1:16">
      <c r="A124" s="10" t="s">
        <v>310</v>
      </c>
      <c r="B124" s="10">
        <v>2.5</v>
      </c>
      <c r="C124" s="10">
        <v>55</v>
      </c>
      <c r="D124" s="10"/>
      <c r="E124" s="10">
        <v>56</v>
      </c>
      <c r="F124" s="11">
        <f t="shared" ref="F124:F128" si="38">C124*E124</f>
        <v>3080</v>
      </c>
      <c r="G124" s="10">
        <v>0</v>
      </c>
      <c r="H124" s="11">
        <f t="shared" ref="H124" si="39">C124*G124</f>
        <v>0</v>
      </c>
      <c r="I124" s="10">
        <v>60</v>
      </c>
      <c r="J124" s="250">
        <v>12</v>
      </c>
      <c r="K124" s="35">
        <f t="shared" ref="K124:K128" si="40">C124*I124*J124</f>
        <v>39600</v>
      </c>
      <c r="L124" s="35">
        <f t="shared" ref="L124:L128" si="41">F124+H124+K124</f>
        <v>42680</v>
      </c>
      <c r="M124" s="35"/>
      <c r="N124" s="465"/>
      <c r="O124" s="10" t="s">
        <v>311</v>
      </c>
      <c r="P124" s="265"/>
    </row>
    <row r="125" s="1" customFormat="1" ht="22.5" customHeight="1" spans="1:16">
      <c r="A125" s="10" t="s">
        <v>312</v>
      </c>
      <c r="B125" s="10">
        <v>2</v>
      </c>
      <c r="C125" s="10">
        <v>44</v>
      </c>
      <c r="D125" s="10"/>
      <c r="E125" s="10">
        <v>56</v>
      </c>
      <c r="F125" s="11">
        <f t="shared" si="38"/>
        <v>2464</v>
      </c>
      <c r="G125" s="10">
        <v>0</v>
      </c>
      <c r="H125" s="11">
        <f t="shared" ref="H125" si="42">C125*G125</f>
        <v>0</v>
      </c>
      <c r="I125" s="10">
        <v>60</v>
      </c>
      <c r="J125" s="250">
        <v>12</v>
      </c>
      <c r="K125" s="35">
        <f t="shared" si="40"/>
        <v>31680</v>
      </c>
      <c r="L125" s="35">
        <f t="shared" si="41"/>
        <v>34144</v>
      </c>
      <c r="M125" s="35"/>
      <c r="N125" s="465"/>
      <c r="O125" s="10" t="s">
        <v>311</v>
      </c>
      <c r="P125" s="265"/>
    </row>
    <row r="126" s="1" customFormat="1" ht="22.5" customHeight="1" spans="1:16">
      <c r="A126" s="10" t="s">
        <v>313</v>
      </c>
      <c r="B126" s="10">
        <v>2</v>
      </c>
      <c r="C126" s="10">
        <v>50</v>
      </c>
      <c r="D126" s="10"/>
      <c r="E126" s="10">
        <v>56</v>
      </c>
      <c r="F126" s="11">
        <f t="shared" si="38"/>
        <v>2800</v>
      </c>
      <c r="G126" s="10">
        <v>0</v>
      </c>
      <c r="H126" s="11">
        <v>0</v>
      </c>
      <c r="I126" s="10">
        <v>60</v>
      </c>
      <c r="J126" s="250">
        <v>12</v>
      </c>
      <c r="K126" s="35">
        <f t="shared" si="40"/>
        <v>36000</v>
      </c>
      <c r="L126" s="388">
        <f t="shared" si="41"/>
        <v>38800</v>
      </c>
      <c r="M126" s="35"/>
      <c r="N126" s="465"/>
      <c r="O126" s="10" t="s">
        <v>311</v>
      </c>
      <c r="P126" s="37"/>
    </row>
    <row r="127" s="1" customFormat="1" ht="22.5" customHeight="1" spans="1:16">
      <c r="A127" s="10" t="s">
        <v>314</v>
      </c>
      <c r="B127" s="10">
        <v>1</v>
      </c>
      <c r="C127" s="10">
        <v>25</v>
      </c>
      <c r="D127" s="10"/>
      <c r="E127" s="10">
        <v>56</v>
      </c>
      <c r="F127" s="11">
        <f t="shared" si="38"/>
        <v>1400</v>
      </c>
      <c r="G127" s="10">
        <v>0</v>
      </c>
      <c r="H127" s="11">
        <f>C127*G127</f>
        <v>0</v>
      </c>
      <c r="I127" s="10">
        <v>60</v>
      </c>
      <c r="J127" s="250">
        <v>12</v>
      </c>
      <c r="K127" s="35">
        <f t="shared" si="40"/>
        <v>18000</v>
      </c>
      <c r="L127" s="35">
        <f t="shared" si="41"/>
        <v>19400</v>
      </c>
      <c r="M127" s="35"/>
      <c r="N127" s="465"/>
      <c r="O127" s="10" t="s">
        <v>311</v>
      </c>
      <c r="P127" s="265"/>
    </row>
    <row r="128" s="1" customFormat="1" ht="22.5" customHeight="1" spans="1:16">
      <c r="A128" s="10" t="s">
        <v>315</v>
      </c>
      <c r="B128" s="10">
        <v>3</v>
      </c>
      <c r="C128" s="10">
        <v>75</v>
      </c>
      <c r="D128" s="10"/>
      <c r="E128" s="10">
        <v>56</v>
      </c>
      <c r="F128" s="11">
        <f t="shared" si="38"/>
        <v>4200</v>
      </c>
      <c r="G128" s="10">
        <v>0</v>
      </c>
      <c r="H128" s="11">
        <f>C128*G128</f>
        <v>0</v>
      </c>
      <c r="I128" s="10">
        <v>60</v>
      </c>
      <c r="J128" s="250">
        <v>12</v>
      </c>
      <c r="K128" s="35">
        <f t="shared" si="40"/>
        <v>54000</v>
      </c>
      <c r="L128" s="35">
        <f t="shared" si="41"/>
        <v>58200</v>
      </c>
      <c r="M128" s="35"/>
      <c r="N128" s="35"/>
      <c r="O128" s="10" t="s">
        <v>311</v>
      </c>
      <c r="P128" s="265"/>
    </row>
    <row r="129" s="2" customFormat="1" ht="22.5" customHeight="1" spans="1:16">
      <c r="A129" s="12" t="s">
        <v>25</v>
      </c>
      <c r="B129" s="12"/>
      <c r="C129" s="12"/>
      <c r="D129" s="12"/>
      <c r="E129" s="12"/>
      <c r="F129" s="14">
        <f>SUM(F124:F128)</f>
        <v>13944</v>
      </c>
      <c r="G129" s="12"/>
      <c r="H129" s="14"/>
      <c r="I129" s="12"/>
      <c r="J129" s="12"/>
      <c r="K129" s="14">
        <f>SUM(K124:K128)</f>
        <v>179280</v>
      </c>
      <c r="L129" s="14">
        <f>SUM(L124:L128)</f>
        <v>193224</v>
      </c>
      <c r="M129" s="38"/>
      <c r="N129" s="493"/>
      <c r="O129" s="39"/>
      <c r="P129" s="267"/>
    </row>
    <row r="130" s="1" customFormat="1" ht="22.5" customHeight="1" spans="1:16">
      <c r="A130" s="10" t="s">
        <v>316</v>
      </c>
      <c r="B130" s="10">
        <v>1</v>
      </c>
      <c r="C130" s="10">
        <v>22</v>
      </c>
      <c r="D130" s="10" t="s">
        <v>18</v>
      </c>
      <c r="E130" s="10">
        <v>56</v>
      </c>
      <c r="F130" s="11">
        <f>C130*E130</f>
        <v>1232</v>
      </c>
      <c r="G130" s="10">
        <v>0</v>
      </c>
      <c r="H130" s="11">
        <f t="shared" ref="H130:H133" si="43">C130*G130</f>
        <v>0</v>
      </c>
      <c r="I130" s="10">
        <v>60</v>
      </c>
      <c r="J130" s="250">
        <v>12</v>
      </c>
      <c r="K130" s="35">
        <f>C130*I130*J130</f>
        <v>15840</v>
      </c>
      <c r="L130" s="35">
        <f>K130+H130+F130</f>
        <v>17072</v>
      </c>
      <c r="M130" s="35"/>
      <c r="N130" s="465"/>
      <c r="O130" s="10" t="s">
        <v>317</v>
      </c>
      <c r="P130" s="265"/>
    </row>
    <row r="131" s="1" customFormat="1" ht="22.5" customHeight="1" spans="1:16">
      <c r="A131" s="16" t="s">
        <v>209</v>
      </c>
      <c r="B131" s="16">
        <v>3</v>
      </c>
      <c r="C131" s="16">
        <v>75</v>
      </c>
      <c r="D131" s="16"/>
      <c r="E131" s="10">
        <v>56</v>
      </c>
      <c r="F131" s="11">
        <f>C131*E131</f>
        <v>4200</v>
      </c>
      <c r="G131" s="10">
        <v>0</v>
      </c>
      <c r="H131" s="11">
        <f t="shared" si="43"/>
        <v>0</v>
      </c>
      <c r="I131" s="10">
        <v>60</v>
      </c>
      <c r="J131" s="250">
        <v>12</v>
      </c>
      <c r="K131" s="35">
        <f>C131*I131*J131</f>
        <v>54000</v>
      </c>
      <c r="L131" s="35">
        <f>K131+H131+F131</f>
        <v>58200</v>
      </c>
      <c r="M131" s="35"/>
      <c r="N131" s="465"/>
      <c r="O131" s="10" t="s">
        <v>317</v>
      </c>
      <c r="P131" s="265"/>
    </row>
    <row r="132" s="1" customFormat="1" ht="22.5" customHeight="1" spans="1:16">
      <c r="A132" s="10" t="s">
        <v>266</v>
      </c>
      <c r="B132" s="10">
        <v>1</v>
      </c>
      <c r="C132" s="10">
        <v>7.5</v>
      </c>
      <c r="D132" s="10" t="s">
        <v>18</v>
      </c>
      <c r="E132" s="10">
        <v>56</v>
      </c>
      <c r="F132" s="11">
        <f>C132*E132</f>
        <v>420</v>
      </c>
      <c r="G132" s="10">
        <v>0</v>
      </c>
      <c r="H132" s="11">
        <f t="shared" si="43"/>
        <v>0</v>
      </c>
      <c r="I132" s="10">
        <v>60</v>
      </c>
      <c r="J132" s="250">
        <v>12</v>
      </c>
      <c r="K132" s="35">
        <f>C132*I132*J132</f>
        <v>5400</v>
      </c>
      <c r="L132" s="35">
        <f>F132+H132+K132</f>
        <v>5820</v>
      </c>
      <c r="M132" s="35"/>
      <c r="N132" s="465"/>
      <c r="O132" s="10" t="s">
        <v>317</v>
      </c>
      <c r="P132" s="265"/>
    </row>
    <row r="133" s="1" customFormat="1" ht="22.5" customHeight="1" spans="1:16">
      <c r="A133" s="10" t="s">
        <v>209</v>
      </c>
      <c r="B133" s="10">
        <v>1</v>
      </c>
      <c r="C133" s="10">
        <v>25</v>
      </c>
      <c r="D133" s="10"/>
      <c r="E133" s="10">
        <v>56</v>
      </c>
      <c r="F133" s="11">
        <f>C133*E133</f>
        <v>1400</v>
      </c>
      <c r="G133" s="10">
        <v>0</v>
      </c>
      <c r="H133" s="11">
        <f t="shared" si="43"/>
        <v>0</v>
      </c>
      <c r="I133" s="10">
        <v>60</v>
      </c>
      <c r="J133" s="250">
        <v>12</v>
      </c>
      <c r="K133" s="35">
        <f>C133*I133*J133</f>
        <v>18000</v>
      </c>
      <c r="L133" s="35">
        <f>K133+H133+F133</f>
        <v>19400</v>
      </c>
      <c r="M133" s="35"/>
      <c r="N133" s="465"/>
      <c r="O133" s="10" t="s">
        <v>317</v>
      </c>
      <c r="P133" s="265"/>
    </row>
    <row r="134" s="1" customFormat="1" ht="22.5" customHeight="1" spans="1:16">
      <c r="A134" s="12" t="s">
        <v>25</v>
      </c>
      <c r="B134" s="12"/>
      <c r="C134" s="12"/>
      <c r="D134" s="12"/>
      <c r="E134" s="12"/>
      <c r="F134" s="14">
        <f>SUM(F130:F133)</f>
        <v>7252</v>
      </c>
      <c r="G134" s="12"/>
      <c r="H134" s="14"/>
      <c r="I134" s="12"/>
      <c r="J134" s="256"/>
      <c r="K134" s="42">
        <f>SUM(K130:K133)</f>
        <v>93240</v>
      </c>
      <c r="L134" s="42">
        <f>SUM(L130:L133)</f>
        <v>100492</v>
      </c>
      <c r="M134" s="263"/>
      <c r="N134" s="467"/>
      <c r="O134" s="39"/>
      <c r="P134" s="265"/>
    </row>
    <row r="135" s="70" customFormat="1" ht="21.95" customHeight="1" spans="1:16">
      <c r="A135" s="488" t="s">
        <v>190</v>
      </c>
      <c r="B135" s="27"/>
      <c r="C135" s="27"/>
      <c r="D135" s="27"/>
      <c r="E135" s="27"/>
      <c r="F135" s="489">
        <f>F134+F129+F123+F106+F93+F74+F72+F67+F62+F57+F51+F43+F40+F31+F25+F20+F14</f>
        <v>216929.44</v>
      </c>
      <c r="G135" s="489">
        <f t="shared" ref="G135:L135" si="44">G134+G129+G123+G106+G93+G74+G72+G67+G62+G57+G51+G43+G40+G31+G25+G20+G14</f>
        <v>0</v>
      </c>
      <c r="H135" s="489">
        <f t="shared" si="44"/>
        <v>0</v>
      </c>
      <c r="I135" s="489">
        <f t="shared" si="44"/>
        <v>0</v>
      </c>
      <c r="J135" s="489">
        <f t="shared" si="44"/>
        <v>0</v>
      </c>
      <c r="K135" s="489">
        <f t="shared" si="44"/>
        <v>2642032.8</v>
      </c>
      <c r="L135" s="489">
        <f t="shared" si="44"/>
        <v>2858962.24</v>
      </c>
      <c r="M135" s="494"/>
      <c r="N135" s="495"/>
      <c r="O135" s="496" t="s">
        <v>318</v>
      </c>
      <c r="P135" s="497"/>
    </row>
    <row r="136" s="1" customFormat="1" ht="18.75" customHeight="1" spans="1:17">
      <c r="A136" s="30" t="s">
        <v>191</v>
      </c>
      <c r="B136" s="30"/>
      <c r="C136" s="30"/>
      <c r="D136" s="30"/>
      <c r="E136" s="30"/>
      <c r="F136" s="30"/>
      <c r="G136" s="30"/>
      <c r="H136" s="30"/>
      <c r="I136" s="30"/>
      <c r="J136" s="30"/>
      <c r="K136" s="30"/>
      <c r="L136" s="30"/>
      <c r="M136" s="30"/>
      <c r="N136" s="30"/>
      <c r="O136" s="30"/>
      <c r="P136" s="30"/>
      <c r="Q136" s="53"/>
    </row>
    <row r="137" ht="23.25" customHeight="1" spans="1:16">
      <c r="A137" s="57" t="s">
        <v>192</v>
      </c>
      <c r="J137" s="57"/>
      <c r="P137" s="57"/>
    </row>
    <row r="138" ht="31.5" customHeight="1" spans="6:10">
      <c r="F138" s="490" t="s">
        <v>319</v>
      </c>
      <c r="H138" s="491">
        <f>F39+F84+F107</f>
        <v>10416</v>
      </c>
      <c r="J138" s="491"/>
    </row>
    <row r="139" spans="6:9">
      <c r="F139" s="490" t="s">
        <v>195</v>
      </c>
      <c r="H139" s="492">
        <f>F135-H138</f>
        <v>206513.44</v>
      </c>
      <c r="I139" s="492"/>
    </row>
  </sheetData>
  <autoFilter ref="A2:Q139">
    <extLst/>
  </autoFilter>
  <mergeCells count="5">
    <mergeCell ref="A1:P1"/>
    <mergeCell ref="O135:P135"/>
    <mergeCell ref="A136:P136"/>
    <mergeCell ref="H139:I139"/>
    <mergeCell ref="P3:P6"/>
  </mergeCells>
  <pageMargins left="1.33819444444444" right="0.156944444444444" top="0.511805555555556" bottom="0.354166666666667" header="0.393055555555556" footer="0.236111111111111"/>
  <pageSetup paperSize="8" fitToHeight="6" orientation="landscape" horizontalDpi="1200" verticalDpi="12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  <pageSetUpPr fitToPage="1"/>
  </sheetPr>
  <dimension ref="A1:Q32"/>
  <sheetViews>
    <sheetView workbookViewId="0">
      <selection activeCell="A30" sqref="A30:P30"/>
    </sheetView>
  </sheetViews>
  <sheetFormatPr defaultColWidth="9" defaultRowHeight="16.5"/>
  <cols>
    <col min="1" max="1" width="11.25" style="180" customWidth="1"/>
    <col min="2" max="2" width="4" style="180" customWidth="1"/>
    <col min="3" max="3" width="4.75" style="180" customWidth="1"/>
    <col min="4" max="4" width="9.125" style="180" customWidth="1"/>
    <col min="5" max="5" width="4.25" style="180" customWidth="1"/>
    <col min="6" max="6" width="9.375" style="413" customWidth="1"/>
    <col min="7" max="7" width="6.125" style="180" customWidth="1"/>
    <col min="8" max="8" width="8.625" style="414" customWidth="1"/>
    <col min="9" max="9" width="5.625" style="180" customWidth="1"/>
    <col min="10" max="10" width="5.375" style="180" customWidth="1"/>
    <col min="11" max="11" width="11.375" style="414" customWidth="1"/>
    <col min="12" max="13" width="11.125" style="414" customWidth="1"/>
    <col min="14" max="14" width="12.375" style="415" customWidth="1"/>
    <col min="15" max="15" width="11" style="180" customWidth="1"/>
    <col min="16" max="16" width="12.5" style="180" customWidth="1"/>
    <col min="17" max="17" width="11.5" style="57" customWidth="1"/>
    <col min="18" max="16384" width="9" style="57"/>
  </cols>
  <sheetData>
    <row r="1" ht="36" customHeight="1" spans="1:16">
      <c r="A1" s="416" t="s">
        <v>320</v>
      </c>
      <c r="B1" s="416"/>
      <c r="C1" s="416"/>
      <c r="D1" s="416"/>
      <c r="E1" s="416"/>
      <c r="F1" s="416"/>
      <c r="G1" s="416"/>
      <c r="H1" s="416"/>
      <c r="I1" s="416"/>
      <c r="J1" s="416"/>
      <c r="K1" s="416"/>
      <c r="L1" s="416"/>
      <c r="M1" s="416"/>
      <c r="N1" s="416"/>
      <c r="O1" s="416"/>
      <c r="P1" s="416"/>
    </row>
    <row r="2" s="1" customFormat="1" ht="80.25" customHeight="1" spans="1:16">
      <c r="A2" s="6" t="s">
        <v>1</v>
      </c>
      <c r="B2" s="6" t="s">
        <v>2</v>
      </c>
      <c r="C2" s="6" t="s">
        <v>3</v>
      </c>
      <c r="D2" s="7" t="s">
        <v>4</v>
      </c>
      <c r="E2" s="8" t="s">
        <v>5</v>
      </c>
      <c r="F2" s="9" t="s">
        <v>6</v>
      </c>
      <c r="G2" s="8" t="s">
        <v>7</v>
      </c>
      <c r="H2" s="9" t="s">
        <v>8</v>
      </c>
      <c r="I2" s="8" t="s">
        <v>9</v>
      </c>
      <c r="J2" s="8" t="s">
        <v>10</v>
      </c>
      <c r="K2" s="9" t="s">
        <v>11</v>
      </c>
      <c r="L2" s="9" t="s">
        <v>12</v>
      </c>
      <c r="M2" s="31" t="s">
        <v>13</v>
      </c>
      <c r="N2" s="32" t="s">
        <v>14</v>
      </c>
      <c r="O2" s="33" t="s">
        <v>15</v>
      </c>
      <c r="P2" s="34" t="s">
        <v>16</v>
      </c>
    </row>
    <row r="3" s="1" customFormat="1" ht="22.5" customHeight="1" spans="1:16">
      <c r="A3" s="10" t="s">
        <v>321</v>
      </c>
      <c r="B3" s="10">
        <v>1</v>
      </c>
      <c r="C3" s="10">
        <v>22</v>
      </c>
      <c r="D3" s="10" t="s">
        <v>18</v>
      </c>
      <c r="E3" s="255">
        <v>56</v>
      </c>
      <c r="F3" s="417">
        <v>0</v>
      </c>
      <c r="G3" s="10">
        <v>0</v>
      </c>
      <c r="H3" s="195">
        <f>C3*G3</f>
        <v>0</v>
      </c>
      <c r="I3" s="298">
        <v>60</v>
      </c>
      <c r="J3" s="250">
        <v>0</v>
      </c>
      <c r="K3" s="35">
        <v>0</v>
      </c>
      <c r="L3" s="35">
        <f>K3+H3+F3</f>
        <v>0</v>
      </c>
      <c r="M3" s="35"/>
      <c r="N3" s="436"/>
      <c r="O3" s="10" t="s">
        <v>322</v>
      </c>
      <c r="P3" s="37" t="s">
        <v>323</v>
      </c>
    </row>
    <row r="4" s="1" customFormat="1" ht="22.5" customHeight="1" spans="1:16">
      <c r="A4" s="20" t="s">
        <v>25</v>
      </c>
      <c r="B4" s="13"/>
      <c r="C4" s="13"/>
      <c r="D4" s="13"/>
      <c r="E4" s="257"/>
      <c r="F4" s="418"/>
      <c r="G4" s="13"/>
      <c r="H4" s="419"/>
      <c r="I4" s="257"/>
      <c r="J4" s="253"/>
      <c r="K4" s="254"/>
      <c r="L4" s="254"/>
      <c r="M4" s="35"/>
      <c r="N4" s="436"/>
      <c r="O4" s="10"/>
      <c r="P4" s="37"/>
    </row>
    <row r="5" s="1" customFormat="1" ht="22.5" customHeight="1" spans="1:16">
      <c r="A5" s="255" t="s">
        <v>324</v>
      </c>
      <c r="B5" s="255">
        <v>1</v>
      </c>
      <c r="C5" s="255">
        <v>22</v>
      </c>
      <c r="D5" s="255" t="s">
        <v>18</v>
      </c>
      <c r="E5" s="255">
        <v>56</v>
      </c>
      <c r="F5" s="417">
        <f>C5*E5</f>
        <v>1232</v>
      </c>
      <c r="G5" s="255">
        <v>0</v>
      </c>
      <c r="H5" s="195">
        <f>C5*G5</f>
        <v>0</v>
      </c>
      <c r="I5" s="298">
        <v>60</v>
      </c>
      <c r="J5" s="250">
        <v>12</v>
      </c>
      <c r="K5" s="35">
        <f>C5*I5*J5</f>
        <v>15840</v>
      </c>
      <c r="L5" s="35">
        <f t="shared" ref="L5:L10" si="0">K5+H5+F5</f>
        <v>17072</v>
      </c>
      <c r="M5" s="35"/>
      <c r="N5" s="436"/>
      <c r="O5" s="255" t="s">
        <v>322</v>
      </c>
      <c r="P5" s="275"/>
    </row>
    <row r="6" ht="22.5" customHeight="1" spans="1:16">
      <c r="A6" s="41" t="s">
        <v>325</v>
      </c>
      <c r="B6" s="41">
        <v>1</v>
      </c>
      <c r="C6" s="41">
        <v>22</v>
      </c>
      <c r="D6" s="41" t="s">
        <v>18</v>
      </c>
      <c r="E6" s="298">
        <v>56</v>
      </c>
      <c r="F6" s="417">
        <f>C6*E6</f>
        <v>1232</v>
      </c>
      <c r="G6" s="298">
        <v>0</v>
      </c>
      <c r="H6" s="195">
        <f>C6*G6</f>
        <v>0</v>
      </c>
      <c r="I6" s="298">
        <v>60</v>
      </c>
      <c r="J6" s="324">
        <v>12</v>
      </c>
      <c r="K6" s="325">
        <f>C6*I6*J6</f>
        <v>15840</v>
      </c>
      <c r="L6" s="35">
        <f t="shared" si="0"/>
        <v>17072</v>
      </c>
      <c r="M6" s="35"/>
      <c r="N6" s="436"/>
      <c r="O6" s="41" t="s">
        <v>322</v>
      </c>
      <c r="P6" s="227"/>
    </row>
    <row r="7" ht="22.5" customHeight="1" spans="1:16">
      <c r="A7" s="41" t="s">
        <v>326</v>
      </c>
      <c r="B7" s="41">
        <v>1</v>
      </c>
      <c r="C7" s="41">
        <v>22</v>
      </c>
      <c r="D7" s="41" t="s">
        <v>18</v>
      </c>
      <c r="E7" s="298">
        <v>56</v>
      </c>
      <c r="F7" s="417">
        <f>C7*E7</f>
        <v>1232</v>
      </c>
      <c r="G7" s="298">
        <v>0</v>
      </c>
      <c r="H7" s="195">
        <f>C7*G7</f>
        <v>0</v>
      </c>
      <c r="I7" s="298">
        <v>60</v>
      </c>
      <c r="J7" s="324">
        <v>12</v>
      </c>
      <c r="K7" s="325">
        <f>C7*I7*J8</f>
        <v>15840</v>
      </c>
      <c r="L7" s="35">
        <f t="shared" si="0"/>
        <v>17072</v>
      </c>
      <c r="M7" s="35"/>
      <c r="N7" s="436"/>
      <c r="O7" s="41" t="s">
        <v>322</v>
      </c>
      <c r="P7" s="227"/>
    </row>
    <row r="8" ht="22.5" customHeight="1" spans="1:16">
      <c r="A8" s="41" t="s">
        <v>327</v>
      </c>
      <c r="B8" s="41">
        <v>1.5</v>
      </c>
      <c r="C8" s="41">
        <v>34.1</v>
      </c>
      <c r="D8" s="41" t="s">
        <v>18</v>
      </c>
      <c r="E8" s="298">
        <v>56</v>
      </c>
      <c r="F8" s="417">
        <f>C8*E8</f>
        <v>1909.6</v>
      </c>
      <c r="G8" s="298">
        <v>0</v>
      </c>
      <c r="H8" s="195">
        <f>C8*G8</f>
        <v>0</v>
      </c>
      <c r="I8" s="298">
        <v>60</v>
      </c>
      <c r="J8" s="324">
        <v>12</v>
      </c>
      <c r="K8" s="325">
        <f>C8*I8*J9</f>
        <v>24552</v>
      </c>
      <c r="L8" s="35">
        <f t="shared" si="0"/>
        <v>26461.6</v>
      </c>
      <c r="M8" s="35"/>
      <c r="N8" s="436"/>
      <c r="O8" s="41" t="s">
        <v>322</v>
      </c>
      <c r="P8" s="227"/>
    </row>
    <row r="9" ht="22.5" customHeight="1" spans="1:16">
      <c r="A9" s="41" t="s">
        <v>327</v>
      </c>
      <c r="B9" s="41">
        <v>1.5</v>
      </c>
      <c r="C9" s="41">
        <v>31.9</v>
      </c>
      <c r="D9" s="41" t="s">
        <v>18</v>
      </c>
      <c r="E9" s="298">
        <v>56</v>
      </c>
      <c r="F9" s="420">
        <f>C9*E9</f>
        <v>1786.4</v>
      </c>
      <c r="G9" s="298">
        <v>0</v>
      </c>
      <c r="H9" s="195">
        <f>C9*G9</f>
        <v>0</v>
      </c>
      <c r="I9" s="298">
        <v>60</v>
      </c>
      <c r="J9" s="324">
        <v>12</v>
      </c>
      <c r="K9" s="325">
        <f>C9*I9*J9</f>
        <v>22968</v>
      </c>
      <c r="L9" s="35">
        <f t="shared" si="0"/>
        <v>24754.4</v>
      </c>
      <c r="M9" s="35"/>
      <c r="N9" s="436"/>
      <c r="O9" s="41" t="s">
        <v>322</v>
      </c>
      <c r="P9" s="227"/>
    </row>
    <row r="10" ht="22.5" customHeight="1" spans="1:16">
      <c r="A10" s="421" t="s">
        <v>328</v>
      </c>
      <c r="B10" s="421">
        <v>1</v>
      </c>
      <c r="C10" s="421">
        <v>23</v>
      </c>
      <c r="D10" s="421"/>
      <c r="E10" s="422">
        <v>0</v>
      </c>
      <c r="F10" s="423">
        <v>0</v>
      </c>
      <c r="G10" s="422"/>
      <c r="H10" s="424"/>
      <c r="I10" s="422">
        <v>20</v>
      </c>
      <c r="J10" s="430">
        <v>12</v>
      </c>
      <c r="K10" s="233">
        <f>C10*I10*J10</f>
        <v>5520</v>
      </c>
      <c r="L10" s="233">
        <f t="shared" si="0"/>
        <v>5520</v>
      </c>
      <c r="M10" s="35"/>
      <c r="N10" s="436"/>
      <c r="O10" s="41" t="s">
        <v>322</v>
      </c>
      <c r="P10" s="227"/>
    </row>
    <row r="11" s="1" customFormat="1" ht="22.5" customHeight="1" spans="1:16">
      <c r="A11" s="20" t="s">
        <v>25</v>
      </c>
      <c r="B11" s="13"/>
      <c r="C11" s="12"/>
      <c r="D11" s="13"/>
      <c r="E11" s="258"/>
      <c r="F11" s="425">
        <f>SUM(F5:F10)</f>
        <v>7392</v>
      </c>
      <c r="G11" s="258">
        <v>0</v>
      </c>
      <c r="H11" s="259"/>
      <c r="I11" s="258"/>
      <c r="J11" s="256"/>
      <c r="K11" s="42">
        <f>SUM(K5:K10)</f>
        <v>100560</v>
      </c>
      <c r="L11" s="42">
        <f>SUM(L5:L10)</f>
        <v>107952</v>
      </c>
      <c r="M11" s="263"/>
      <c r="N11" s="437"/>
      <c r="O11" s="39"/>
      <c r="P11" s="37"/>
    </row>
    <row r="12" ht="22.5" customHeight="1" spans="1:16">
      <c r="A12" s="298" t="s">
        <v>329</v>
      </c>
      <c r="B12" s="298">
        <v>2</v>
      </c>
      <c r="C12" s="298">
        <v>44</v>
      </c>
      <c r="D12" s="298" t="s">
        <v>18</v>
      </c>
      <c r="E12" s="298">
        <v>56</v>
      </c>
      <c r="F12" s="420">
        <f>C12*E12</f>
        <v>2464</v>
      </c>
      <c r="G12" s="298">
        <v>0</v>
      </c>
      <c r="H12" s="195">
        <f>C12*G12</f>
        <v>0</v>
      </c>
      <c r="I12" s="298">
        <v>60</v>
      </c>
      <c r="J12" s="324">
        <v>12</v>
      </c>
      <c r="K12" s="325">
        <f>C12*I12*J12</f>
        <v>31680</v>
      </c>
      <c r="L12" s="35">
        <f>K12+H12+F12</f>
        <v>34144</v>
      </c>
      <c r="M12" s="35"/>
      <c r="N12" s="438"/>
      <c r="O12" s="298" t="s">
        <v>330</v>
      </c>
      <c r="P12" s="439"/>
    </row>
    <row r="13" ht="22.5" customHeight="1" spans="1:16">
      <c r="A13" s="298" t="s">
        <v>331</v>
      </c>
      <c r="B13" s="298">
        <v>1</v>
      </c>
      <c r="C13" s="298">
        <v>22</v>
      </c>
      <c r="D13" s="298" t="s">
        <v>18</v>
      </c>
      <c r="E13" s="298">
        <v>56</v>
      </c>
      <c r="F13" s="420">
        <f>C13*E13</f>
        <v>1232</v>
      </c>
      <c r="G13" s="298">
        <v>0</v>
      </c>
      <c r="H13" s="195">
        <f>C13*G13</f>
        <v>0</v>
      </c>
      <c r="I13" s="298">
        <v>60</v>
      </c>
      <c r="J13" s="324">
        <v>12</v>
      </c>
      <c r="K13" s="325">
        <f>C13*I13*J13</f>
        <v>15840</v>
      </c>
      <c r="L13" s="35">
        <f>K13+H13+F13</f>
        <v>17072</v>
      </c>
      <c r="M13" s="35"/>
      <c r="N13" s="436"/>
      <c r="O13" s="298" t="s">
        <v>330</v>
      </c>
      <c r="P13" s="439"/>
    </row>
    <row r="14" ht="22.5" customHeight="1" spans="1:16">
      <c r="A14" s="298" t="s">
        <v>332</v>
      </c>
      <c r="B14" s="298">
        <v>1</v>
      </c>
      <c r="C14" s="298">
        <v>22</v>
      </c>
      <c r="D14" s="298" t="s">
        <v>18</v>
      </c>
      <c r="E14" s="298">
        <v>56</v>
      </c>
      <c r="F14" s="420">
        <f>C14*E14</f>
        <v>1232</v>
      </c>
      <c r="G14" s="298">
        <v>0</v>
      </c>
      <c r="H14" s="195">
        <f>C14*G14</f>
        <v>0</v>
      </c>
      <c r="I14" s="298">
        <v>60</v>
      </c>
      <c r="J14" s="324">
        <v>12</v>
      </c>
      <c r="K14" s="325">
        <f>C14*I14*J14</f>
        <v>15840</v>
      </c>
      <c r="L14" s="35">
        <f>K14+H14+F14</f>
        <v>17072</v>
      </c>
      <c r="M14" s="35"/>
      <c r="N14" s="438"/>
      <c r="O14" s="298" t="s">
        <v>330</v>
      </c>
      <c r="P14" s="439"/>
    </row>
    <row r="15" ht="22.5" customHeight="1" spans="1:16">
      <c r="A15" s="298" t="s">
        <v>333</v>
      </c>
      <c r="B15" s="298">
        <v>1</v>
      </c>
      <c r="C15" s="298">
        <v>22</v>
      </c>
      <c r="D15" s="298" t="s">
        <v>18</v>
      </c>
      <c r="E15" s="298">
        <v>56</v>
      </c>
      <c r="F15" s="420">
        <f>C15*E15</f>
        <v>1232</v>
      </c>
      <c r="G15" s="298">
        <v>0</v>
      </c>
      <c r="H15" s="195">
        <f>C15*G15</f>
        <v>0</v>
      </c>
      <c r="I15" s="298">
        <v>60</v>
      </c>
      <c r="J15" s="324">
        <v>12</v>
      </c>
      <c r="K15" s="325">
        <f>C15*I15*J15</f>
        <v>15840</v>
      </c>
      <c r="L15" s="35">
        <f>K15+H15+F15</f>
        <v>17072</v>
      </c>
      <c r="M15" s="35"/>
      <c r="N15" s="436"/>
      <c r="O15" s="298" t="s">
        <v>330</v>
      </c>
      <c r="P15" s="440"/>
    </row>
    <row r="16" s="70" customFormat="1" ht="22.5" customHeight="1" spans="1:16">
      <c r="A16" s="20" t="s">
        <v>25</v>
      </c>
      <c r="B16" s="355"/>
      <c r="C16" s="355"/>
      <c r="D16" s="258"/>
      <c r="E16" s="258"/>
      <c r="F16" s="425">
        <f>SUM(F12:F15)</f>
        <v>6160</v>
      </c>
      <c r="G16" s="355"/>
      <c r="H16" s="164"/>
      <c r="I16" s="258"/>
      <c r="J16" s="256"/>
      <c r="K16" s="169">
        <f>SUM(K12:K15)</f>
        <v>79200</v>
      </c>
      <c r="L16" s="42">
        <f>SUM(L12:L15)</f>
        <v>85360</v>
      </c>
      <c r="M16" s="263"/>
      <c r="N16" s="437"/>
      <c r="O16" s="441"/>
      <c r="P16" s="442"/>
    </row>
    <row r="17" s="1" customFormat="1" ht="23.25" customHeight="1" spans="1:16">
      <c r="A17" s="16" t="s">
        <v>334</v>
      </c>
      <c r="B17" s="16">
        <v>2</v>
      </c>
      <c r="C17" s="16">
        <v>44</v>
      </c>
      <c r="D17" s="298" t="s">
        <v>18</v>
      </c>
      <c r="E17" s="298">
        <v>56</v>
      </c>
      <c r="F17" s="426">
        <f>C17*E17</f>
        <v>2464</v>
      </c>
      <c r="G17" s="298">
        <v>0</v>
      </c>
      <c r="H17" s="195">
        <f t="shared" ref="H17" si="1">C17*G17</f>
        <v>0</v>
      </c>
      <c r="I17" s="250">
        <v>60</v>
      </c>
      <c r="J17" s="324">
        <v>12</v>
      </c>
      <c r="K17" s="234">
        <f>C17*I17*J17</f>
        <v>31680</v>
      </c>
      <c r="L17" s="35">
        <f>K17+H17+F17</f>
        <v>34144</v>
      </c>
      <c r="M17" s="35"/>
      <c r="N17" s="436"/>
      <c r="O17" s="298" t="s">
        <v>335</v>
      </c>
      <c r="P17" s="443"/>
    </row>
    <row r="18" s="1" customFormat="1" ht="22.5" customHeight="1" spans="1:16">
      <c r="A18" s="20" t="s">
        <v>25</v>
      </c>
      <c r="B18" s="257"/>
      <c r="C18" s="258"/>
      <c r="D18" s="257"/>
      <c r="E18" s="258"/>
      <c r="F18" s="425">
        <f>SUM(F17)</f>
        <v>2464</v>
      </c>
      <c r="G18" s="258"/>
      <c r="H18" s="259">
        <f ca="1">SUM(H12:H18)</f>
        <v>0</v>
      </c>
      <c r="I18" s="258"/>
      <c r="J18" s="258"/>
      <c r="K18" s="259">
        <f>SUM(K17)</f>
        <v>31680</v>
      </c>
      <c r="L18" s="259">
        <f>SUM(L17)</f>
        <v>34144</v>
      </c>
      <c r="M18" s="268"/>
      <c r="N18" s="444"/>
      <c r="O18" s="269"/>
      <c r="P18" s="445"/>
    </row>
    <row r="19" s="1" customFormat="1" ht="22.5" customHeight="1" spans="1:16">
      <c r="A19" s="41" t="s">
        <v>336</v>
      </c>
      <c r="B19" s="41">
        <v>1</v>
      </c>
      <c r="C19" s="255">
        <v>45.4</v>
      </c>
      <c r="D19" s="41" t="s">
        <v>18</v>
      </c>
      <c r="E19" s="255">
        <v>56</v>
      </c>
      <c r="F19" s="426">
        <f t="shared" ref="F19:F24" si="2">C19*E19</f>
        <v>2542.4</v>
      </c>
      <c r="G19" s="255">
        <v>0</v>
      </c>
      <c r="H19" s="195">
        <f t="shared" ref="H19:H24" si="3">C19*G19</f>
        <v>0</v>
      </c>
      <c r="I19" s="250">
        <v>60</v>
      </c>
      <c r="J19" s="255">
        <v>12</v>
      </c>
      <c r="K19" s="325">
        <f>C19*I19*J19</f>
        <v>32688</v>
      </c>
      <c r="L19" s="35">
        <f t="shared" ref="L19:L23" si="4">K19+H19+F19</f>
        <v>35230.4</v>
      </c>
      <c r="M19" s="35"/>
      <c r="N19" s="436"/>
      <c r="O19" s="286" t="s">
        <v>337</v>
      </c>
      <c r="P19" s="445"/>
    </row>
    <row r="20" s="1" customFormat="1" ht="21" customHeight="1" spans="1:16">
      <c r="A20" s="10" t="s">
        <v>338</v>
      </c>
      <c r="B20" s="10">
        <v>1</v>
      </c>
      <c r="C20" s="10">
        <v>22</v>
      </c>
      <c r="D20" s="10" t="s">
        <v>29</v>
      </c>
      <c r="E20" s="250">
        <v>56</v>
      </c>
      <c r="F20" s="426">
        <f t="shared" si="2"/>
        <v>1232</v>
      </c>
      <c r="G20" s="250">
        <v>0</v>
      </c>
      <c r="H20" s="195">
        <f t="shared" si="3"/>
        <v>0</v>
      </c>
      <c r="I20" s="250">
        <v>60</v>
      </c>
      <c r="J20" s="250">
        <v>12</v>
      </c>
      <c r="K20" s="35">
        <f>C20*I20*J20</f>
        <v>15840</v>
      </c>
      <c r="L20" s="35">
        <f t="shared" si="4"/>
        <v>17072</v>
      </c>
      <c r="M20" s="35"/>
      <c r="N20" s="446"/>
      <c r="O20" s="249" t="s">
        <v>337</v>
      </c>
      <c r="P20" s="40"/>
    </row>
    <row r="21" ht="22.5" customHeight="1" spans="1:16">
      <c r="A21" s="298" t="s">
        <v>339</v>
      </c>
      <c r="B21" s="298">
        <v>2</v>
      </c>
      <c r="C21" s="298">
        <v>44</v>
      </c>
      <c r="D21" s="298" t="s">
        <v>18</v>
      </c>
      <c r="E21" s="250">
        <v>56</v>
      </c>
      <c r="F21" s="420">
        <f t="shared" si="2"/>
        <v>2464</v>
      </c>
      <c r="G21" s="298">
        <v>0</v>
      </c>
      <c r="H21" s="195">
        <f t="shared" si="3"/>
        <v>0</v>
      </c>
      <c r="I21" s="250">
        <v>60</v>
      </c>
      <c r="J21" s="250">
        <v>12</v>
      </c>
      <c r="K21" s="325">
        <f>C21*I21*J21</f>
        <v>31680</v>
      </c>
      <c r="L21" s="35">
        <f t="shared" si="4"/>
        <v>34144</v>
      </c>
      <c r="M21" s="35"/>
      <c r="N21" s="446"/>
      <c r="O21" s="249" t="s">
        <v>337</v>
      </c>
      <c r="P21" s="440"/>
    </row>
    <row r="22" customFormat="1" ht="22.5" customHeight="1" spans="1:16">
      <c r="A22" s="298" t="s">
        <v>340</v>
      </c>
      <c r="B22" s="298">
        <v>1</v>
      </c>
      <c r="C22" s="298">
        <v>22</v>
      </c>
      <c r="D22" s="298" t="s">
        <v>18</v>
      </c>
      <c r="E22" s="250">
        <v>56</v>
      </c>
      <c r="F22" s="420">
        <f t="shared" si="2"/>
        <v>1232</v>
      </c>
      <c r="G22" s="298">
        <v>0</v>
      </c>
      <c r="H22" s="195">
        <f t="shared" si="3"/>
        <v>0</v>
      </c>
      <c r="I22" s="250">
        <v>60</v>
      </c>
      <c r="J22" s="250">
        <v>12</v>
      </c>
      <c r="K22" s="325">
        <f>C22*I22*J22</f>
        <v>15840</v>
      </c>
      <c r="L22" s="35">
        <f t="shared" si="4"/>
        <v>17072</v>
      </c>
      <c r="M22" s="35"/>
      <c r="N22" s="446"/>
      <c r="O22" s="249" t="s">
        <v>337</v>
      </c>
      <c r="P22" s="440"/>
    </row>
    <row r="23" s="1" customFormat="1" ht="22.15" customHeight="1" spans="1:16">
      <c r="A23" s="249" t="s">
        <v>341</v>
      </c>
      <c r="B23" s="249">
        <v>1</v>
      </c>
      <c r="C23" s="249">
        <v>22</v>
      </c>
      <c r="D23" s="249" t="s">
        <v>18</v>
      </c>
      <c r="E23" s="250">
        <v>56</v>
      </c>
      <c r="F23" s="426">
        <f t="shared" si="2"/>
        <v>1232</v>
      </c>
      <c r="G23" s="250">
        <v>0</v>
      </c>
      <c r="H23" s="195">
        <f t="shared" si="3"/>
        <v>0</v>
      </c>
      <c r="I23" s="250">
        <v>60</v>
      </c>
      <c r="J23" s="250">
        <v>12</v>
      </c>
      <c r="K23" s="35">
        <f>C23*I23*J23</f>
        <v>15840</v>
      </c>
      <c r="L23" s="35">
        <f t="shared" si="4"/>
        <v>17072</v>
      </c>
      <c r="M23" s="35"/>
      <c r="N23" s="446"/>
      <c r="O23" s="249" t="s">
        <v>337</v>
      </c>
      <c r="P23" s="40"/>
    </row>
    <row r="24" s="1" customFormat="1" ht="22.15" customHeight="1" spans="1:16">
      <c r="A24" s="427" t="s">
        <v>342</v>
      </c>
      <c r="B24" s="427">
        <v>1</v>
      </c>
      <c r="C24" s="427">
        <v>22</v>
      </c>
      <c r="D24" s="421" t="s">
        <v>29</v>
      </c>
      <c r="E24" s="428">
        <v>56</v>
      </c>
      <c r="F24" s="429">
        <f t="shared" si="2"/>
        <v>1232</v>
      </c>
      <c r="G24" s="430">
        <v>0</v>
      </c>
      <c r="H24" s="424">
        <f t="shared" si="3"/>
        <v>0</v>
      </c>
      <c r="I24" s="430">
        <v>60</v>
      </c>
      <c r="J24" s="428">
        <v>12</v>
      </c>
      <c r="K24" s="233">
        <f t="shared" ref="K24" si="5">C24*I24*J24</f>
        <v>15840</v>
      </c>
      <c r="L24" s="233">
        <f t="shared" ref="L24" si="6">K24+H24+F24</f>
        <v>17072</v>
      </c>
      <c r="M24" s="234"/>
      <c r="N24" s="447"/>
      <c r="O24" s="249" t="s">
        <v>337</v>
      </c>
      <c r="P24" s="332"/>
    </row>
    <row r="25" s="1" customFormat="1" ht="21" customHeight="1" spans="1:16">
      <c r="A25" s="20" t="s">
        <v>25</v>
      </c>
      <c r="B25" s="20"/>
      <c r="C25" s="20"/>
      <c r="D25" s="20"/>
      <c r="E25" s="397"/>
      <c r="F25" s="431">
        <f>SUM(F19:F24)</f>
        <v>9934.4</v>
      </c>
      <c r="G25" s="397"/>
      <c r="H25" s="169"/>
      <c r="I25" s="397"/>
      <c r="J25" s="397"/>
      <c r="K25" s="169">
        <f>SUM(K19:K24)</f>
        <v>127728</v>
      </c>
      <c r="L25" s="169">
        <f>SUM(L19:L24)</f>
        <v>137662.4</v>
      </c>
      <c r="M25" s="398"/>
      <c r="N25" s="448"/>
      <c r="O25" s="331"/>
      <c r="P25" s="332"/>
    </row>
    <row r="26" s="180" customFormat="1" ht="40.5" customHeight="1" spans="1:16">
      <c r="A26" s="381" t="s">
        <v>190</v>
      </c>
      <c r="B26" s="381"/>
      <c r="C26" s="432"/>
      <c r="D26" s="432"/>
      <c r="E26" s="432"/>
      <c r="F26" s="433">
        <f>F25+F18+F16+F11</f>
        <v>25950.4</v>
      </c>
      <c r="G26" s="433">
        <f t="shared" ref="G26:L26" si="7">G25+G18+G16+G11</f>
        <v>0</v>
      </c>
      <c r="H26" s="433">
        <f ca="1" t="shared" si="7"/>
        <v>0</v>
      </c>
      <c r="I26" s="433">
        <f t="shared" si="7"/>
        <v>0</v>
      </c>
      <c r="J26" s="433">
        <f t="shared" si="7"/>
        <v>0</v>
      </c>
      <c r="K26" s="433">
        <f t="shared" si="7"/>
        <v>339168</v>
      </c>
      <c r="L26" s="433">
        <f t="shared" si="7"/>
        <v>365118.4</v>
      </c>
      <c r="M26" s="449"/>
      <c r="N26" s="450"/>
      <c r="O26" s="451"/>
      <c r="P26" s="452"/>
    </row>
    <row r="28" s="1" customFormat="1" ht="18.75" customHeight="1" spans="1:17">
      <c r="A28" s="434" t="s">
        <v>191</v>
      </c>
      <c r="B28" s="434"/>
      <c r="C28" s="434"/>
      <c r="D28" s="434"/>
      <c r="E28" s="434"/>
      <c r="F28" s="434"/>
      <c r="G28" s="434"/>
      <c r="H28" s="434"/>
      <c r="I28" s="434"/>
      <c r="J28" s="434"/>
      <c r="K28" s="434"/>
      <c r="L28" s="434"/>
      <c r="M28" s="434"/>
      <c r="N28" s="434"/>
      <c r="O28" s="434"/>
      <c r="P28" s="434"/>
      <c r="Q28" s="53"/>
    </row>
    <row r="29" ht="23.25" customHeight="1" spans="1:16">
      <c r="A29" s="57" t="s">
        <v>192</v>
      </c>
      <c r="B29" s="57"/>
      <c r="C29" s="57"/>
      <c r="D29" s="57"/>
      <c r="E29" s="57"/>
      <c r="F29" s="435"/>
      <c r="G29" s="57"/>
      <c r="H29" s="58"/>
      <c r="I29" s="57"/>
      <c r="J29" s="57"/>
      <c r="K29" s="58"/>
      <c r="L29" s="58"/>
      <c r="M29" s="58"/>
      <c r="N29" s="53"/>
      <c r="O29" s="57"/>
      <c r="P29" s="57"/>
    </row>
    <row r="30" s="53" customFormat="1" ht="33.6" customHeight="1" spans="1:16">
      <c r="A30" s="207"/>
      <c r="B30" s="207"/>
      <c r="C30" s="207"/>
      <c r="D30" s="207"/>
      <c r="E30" s="207"/>
      <c r="F30" s="207"/>
      <c r="G30" s="207"/>
      <c r="H30" s="207"/>
      <c r="I30" s="207"/>
      <c r="J30" s="207"/>
      <c r="K30" s="207"/>
      <c r="L30" s="207"/>
      <c r="M30" s="207"/>
      <c r="N30" s="207"/>
      <c r="O30" s="207"/>
      <c r="P30" s="207"/>
    </row>
    <row r="31" spans="4:6">
      <c r="D31" s="181" t="s">
        <v>319</v>
      </c>
      <c r="F31" s="413">
        <f>F19</f>
        <v>2542.4</v>
      </c>
    </row>
    <row r="32" spans="4:6">
      <c r="D32" s="181" t="s">
        <v>195</v>
      </c>
      <c r="F32" s="413">
        <f>F26-F31</f>
        <v>23408</v>
      </c>
    </row>
  </sheetData>
  <autoFilter ref="A2:P26">
    <extLst/>
  </autoFilter>
  <mergeCells count="3">
    <mergeCell ref="A1:P1"/>
    <mergeCell ref="A28:P28"/>
    <mergeCell ref="A30:P30"/>
  </mergeCells>
  <pageMargins left="0.747916666666667" right="0.15625" top="0.432638888888889" bottom="0.354166666666667" header="0.354166666666667" footer="0.235416666666667"/>
  <pageSetup paperSize="8" scale="90" fitToHeight="2" orientation="landscape" horizontalDpi="1200" verticalDpi="12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Q37"/>
  <sheetViews>
    <sheetView workbookViewId="0">
      <selection activeCell="P37" sqref="P37"/>
    </sheetView>
  </sheetViews>
  <sheetFormatPr defaultColWidth="15.125" defaultRowHeight="16.5"/>
  <cols>
    <col min="1" max="1" width="13.5" style="68" customWidth="1"/>
    <col min="2" max="3" width="4.375" style="68" customWidth="1"/>
    <col min="4" max="4" width="10.25" style="68" customWidth="1"/>
    <col min="5" max="5" width="5.875" style="68" customWidth="1"/>
    <col min="6" max="6" width="8.875" style="69" customWidth="1"/>
    <col min="7" max="7" width="6.25" style="68" customWidth="1"/>
    <col min="8" max="8" width="8.25" style="69" customWidth="1"/>
    <col min="9" max="9" width="5.75" style="68" customWidth="1"/>
    <col min="10" max="10" width="5.125" style="68" customWidth="1"/>
    <col min="11" max="11" width="10" style="69" customWidth="1"/>
    <col min="12" max="12" width="10.625" style="69" customWidth="1"/>
    <col min="13" max="13" width="13.125" style="69" customWidth="1"/>
    <col min="14" max="14" width="12.125" style="68" customWidth="1"/>
    <col min="15" max="15" width="14" style="68" customWidth="1"/>
    <col min="16" max="16" width="14.875" style="68" customWidth="1"/>
    <col min="17" max="16384" width="15.125" style="57"/>
  </cols>
  <sheetData>
    <row r="1" ht="40.5" customHeight="1" spans="1:16">
      <c r="A1" s="347" t="s">
        <v>343</v>
      </c>
      <c r="B1" s="347"/>
      <c r="C1" s="347"/>
      <c r="D1" s="347"/>
      <c r="E1" s="347"/>
      <c r="F1" s="347"/>
      <c r="G1" s="347"/>
      <c r="H1" s="347"/>
      <c r="I1" s="347"/>
      <c r="J1" s="347"/>
      <c r="K1" s="347"/>
      <c r="L1" s="347"/>
      <c r="M1" s="347"/>
      <c r="N1" s="347"/>
      <c r="O1" s="347"/>
      <c r="P1" s="347"/>
    </row>
    <row r="2" s="1" customFormat="1" ht="80.25" customHeight="1" spans="1:16">
      <c r="A2" s="6" t="s">
        <v>1</v>
      </c>
      <c r="B2" s="6" t="s">
        <v>2</v>
      </c>
      <c r="C2" s="6" t="s">
        <v>3</v>
      </c>
      <c r="D2" s="7" t="s">
        <v>4</v>
      </c>
      <c r="E2" s="8" t="s">
        <v>5</v>
      </c>
      <c r="F2" s="9" t="s">
        <v>6</v>
      </c>
      <c r="G2" s="8" t="s">
        <v>7</v>
      </c>
      <c r="H2" s="9" t="s">
        <v>8</v>
      </c>
      <c r="I2" s="8" t="s">
        <v>9</v>
      </c>
      <c r="J2" s="8" t="s">
        <v>10</v>
      </c>
      <c r="K2" s="9" t="s">
        <v>11</v>
      </c>
      <c r="L2" s="9" t="s">
        <v>12</v>
      </c>
      <c r="M2" s="31" t="s">
        <v>13</v>
      </c>
      <c r="N2" s="32" t="s">
        <v>14</v>
      </c>
      <c r="O2" s="33" t="s">
        <v>15</v>
      </c>
      <c r="P2" s="34" t="s">
        <v>16</v>
      </c>
    </row>
    <row r="3" s="176" customFormat="1" ht="23.25" customHeight="1" spans="1:16">
      <c r="A3" s="348" t="s">
        <v>344</v>
      </c>
      <c r="B3" s="348">
        <v>1</v>
      </c>
      <c r="C3" s="349">
        <v>22</v>
      </c>
      <c r="D3" s="348" t="s">
        <v>18</v>
      </c>
      <c r="E3" s="348">
        <v>0</v>
      </c>
      <c r="F3" s="350"/>
      <c r="G3" s="349">
        <v>0</v>
      </c>
      <c r="H3" s="350">
        <v>0</v>
      </c>
      <c r="I3" s="349">
        <v>0</v>
      </c>
      <c r="J3" s="209">
        <v>0</v>
      </c>
      <c r="K3" s="210">
        <v>0</v>
      </c>
      <c r="L3" s="384"/>
      <c r="M3" s="385"/>
      <c r="N3" s="386"/>
      <c r="O3" s="348" t="s">
        <v>345</v>
      </c>
      <c r="P3" s="387" t="s">
        <v>323</v>
      </c>
    </row>
    <row r="4" ht="23.25" customHeight="1" spans="1:16">
      <c r="A4" s="298" t="s">
        <v>346</v>
      </c>
      <c r="B4" s="298">
        <v>1</v>
      </c>
      <c r="C4" s="298">
        <v>22</v>
      </c>
      <c r="D4" s="351" t="s">
        <v>18</v>
      </c>
      <c r="E4" s="351">
        <v>56</v>
      </c>
      <c r="F4" s="352">
        <f>C4*E4</f>
        <v>1232</v>
      </c>
      <c r="G4" s="351">
        <v>0</v>
      </c>
      <c r="H4" s="350">
        <v>0</v>
      </c>
      <c r="I4" s="351">
        <v>60</v>
      </c>
      <c r="J4" s="324">
        <v>12</v>
      </c>
      <c r="K4" s="325">
        <f>C4*I4*J4</f>
        <v>15840</v>
      </c>
      <c r="L4" s="388">
        <f>F4+H4+K4</f>
        <v>17072</v>
      </c>
      <c r="M4" s="388"/>
      <c r="N4" s="389"/>
      <c r="O4" s="351" t="s">
        <v>347</v>
      </c>
      <c r="P4" s="390"/>
    </row>
    <row r="5" ht="23.25" customHeight="1" spans="1:16">
      <c r="A5" s="258" t="s">
        <v>25</v>
      </c>
      <c r="B5" s="257"/>
      <c r="C5" s="257"/>
      <c r="D5" s="257"/>
      <c r="E5" s="257"/>
      <c r="F5" s="259">
        <f>SUM(F4)</f>
        <v>1232</v>
      </c>
      <c r="G5" s="258"/>
      <c r="H5" s="353"/>
      <c r="I5" s="258"/>
      <c r="J5" s="256"/>
      <c r="K5" s="42">
        <f>SUM(K3:K4)</f>
        <v>15840</v>
      </c>
      <c r="L5" s="42">
        <f>SUM(L3:L4)</f>
        <v>17072</v>
      </c>
      <c r="M5" s="263"/>
      <c r="N5" s="250"/>
      <c r="O5" s="255"/>
      <c r="P5" s="390"/>
    </row>
    <row r="6" ht="23.25" customHeight="1" spans="1:16">
      <c r="A6" s="351" t="s">
        <v>348</v>
      </c>
      <c r="B6" s="351">
        <v>3</v>
      </c>
      <c r="C6" s="351">
        <v>66</v>
      </c>
      <c r="D6" s="351" t="s">
        <v>18</v>
      </c>
      <c r="E6" s="351">
        <v>56</v>
      </c>
      <c r="F6" s="352">
        <f>C6*E6</f>
        <v>3696</v>
      </c>
      <c r="G6" s="351">
        <v>0</v>
      </c>
      <c r="H6" s="350">
        <v>0</v>
      </c>
      <c r="I6" s="351">
        <v>60</v>
      </c>
      <c r="J6" s="324">
        <v>12</v>
      </c>
      <c r="K6" s="325">
        <f>C6*I6*J6</f>
        <v>47520</v>
      </c>
      <c r="L6" s="388">
        <f>F6+H6+K6</f>
        <v>51216</v>
      </c>
      <c r="M6" s="35"/>
      <c r="N6" s="250"/>
      <c r="O6" s="255" t="s">
        <v>349</v>
      </c>
      <c r="P6" s="390"/>
    </row>
    <row r="7" ht="23.25" customHeight="1" spans="1:16">
      <c r="A7" s="351" t="s">
        <v>350</v>
      </c>
      <c r="B7" s="351">
        <v>1</v>
      </c>
      <c r="C7" s="351">
        <v>22</v>
      </c>
      <c r="D7" s="351" t="s">
        <v>18</v>
      </c>
      <c r="E7" s="354">
        <v>56</v>
      </c>
      <c r="F7" s="352">
        <f>C7*E7</f>
        <v>1232</v>
      </c>
      <c r="G7" s="351">
        <v>0</v>
      </c>
      <c r="H7" s="350">
        <v>0</v>
      </c>
      <c r="I7" s="351">
        <v>60</v>
      </c>
      <c r="J7" s="324">
        <v>12</v>
      </c>
      <c r="K7" s="325">
        <f>C7*I7*J7</f>
        <v>15840</v>
      </c>
      <c r="L7" s="388">
        <f>F7+H7+K7</f>
        <v>17072</v>
      </c>
      <c r="M7" s="35"/>
      <c r="N7" s="250"/>
      <c r="O7" s="255" t="s">
        <v>349</v>
      </c>
      <c r="P7" s="390"/>
    </row>
    <row r="8" s="70" customFormat="1" ht="23.25" customHeight="1" spans="1:16">
      <c r="A8" s="258" t="s">
        <v>25</v>
      </c>
      <c r="B8" s="355"/>
      <c r="C8" s="258"/>
      <c r="D8" s="355"/>
      <c r="E8" s="355"/>
      <c r="F8" s="259">
        <f>SUM(F6:F7)</f>
        <v>4928</v>
      </c>
      <c r="G8" s="258"/>
      <c r="H8" s="259"/>
      <c r="I8" s="258"/>
      <c r="J8" s="256"/>
      <c r="K8" s="42">
        <f>SUM(K6:K7)</f>
        <v>63360</v>
      </c>
      <c r="L8" s="42">
        <f>SUM(L6:L7)</f>
        <v>68288</v>
      </c>
      <c r="M8" s="263"/>
      <c r="N8" s="326"/>
      <c r="O8" s="269"/>
      <c r="P8" s="391"/>
    </row>
    <row r="9" ht="23.25" customHeight="1" spans="1:16">
      <c r="A9" s="354" t="s">
        <v>351</v>
      </c>
      <c r="B9" s="354">
        <v>4</v>
      </c>
      <c r="C9" s="351">
        <v>88</v>
      </c>
      <c r="D9" s="354" t="s">
        <v>61</v>
      </c>
      <c r="E9" s="356">
        <v>0</v>
      </c>
      <c r="F9" s="352">
        <f>C9*E9</f>
        <v>0</v>
      </c>
      <c r="G9" s="351">
        <v>0</v>
      </c>
      <c r="H9" s="352">
        <v>0</v>
      </c>
      <c r="I9" s="351">
        <v>60</v>
      </c>
      <c r="J9" s="324">
        <v>12</v>
      </c>
      <c r="K9" s="325">
        <f>C9*I9*J9</f>
        <v>63360</v>
      </c>
      <c r="L9" s="388">
        <f>F9+H9+K9</f>
        <v>63360</v>
      </c>
      <c r="M9" s="35"/>
      <c r="N9" s="250"/>
      <c r="O9" s="255" t="s">
        <v>345</v>
      </c>
      <c r="P9" s="392" t="s">
        <v>352</v>
      </c>
    </row>
    <row r="10" ht="23.25" customHeight="1" spans="1:16">
      <c r="A10" s="298" t="s">
        <v>96</v>
      </c>
      <c r="B10" s="298">
        <v>1</v>
      </c>
      <c r="C10" s="298">
        <v>23</v>
      </c>
      <c r="D10" s="298"/>
      <c r="E10" s="356">
        <v>0</v>
      </c>
      <c r="F10" s="299">
        <v>0</v>
      </c>
      <c r="G10" s="351">
        <v>0</v>
      </c>
      <c r="H10" s="352">
        <v>0</v>
      </c>
      <c r="I10" s="298">
        <v>60</v>
      </c>
      <c r="J10" s="324">
        <v>12</v>
      </c>
      <c r="K10" s="325">
        <f>C10*I10*J10</f>
        <v>16560</v>
      </c>
      <c r="L10" s="388">
        <f>F10+H10+K10</f>
        <v>16560</v>
      </c>
      <c r="M10" s="35"/>
      <c r="N10" s="250"/>
      <c r="O10" s="255" t="s">
        <v>353</v>
      </c>
      <c r="P10" s="393"/>
    </row>
    <row r="11" s="1" customFormat="1" ht="23.25" customHeight="1" spans="1:16">
      <c r="A11" s="10" t="s">
        <v>354</v>
      </c>
      <c r="B11" s="10">
        <v>2</v>
      </c>
      <c r="C11" s="10">
        <v>44</v>
      </c>
      <c r="D11" s="10" t="s">
        <v>29</v>
      </c>
      <c r="E11" s="357">
        <v>56</v>
      </c>
      <c r="F11" s="35">
        <f>C11*E11</f>
        <v>2464</v>
      </c>
      <c r="G11" s="250">
        <v>0</v>
      </c>
      <c r="H11" s="35">
        <f>C11*G11</f>
        <v>0</v>
      </c>
      <c r="I11" s="250">
        <v>60</v>
      </c>
      <c r="J11" s="357">
        <v>12</v>
      </c>
      <c r="K11" s="35">
        <f>C11*I11*J11</f>
        <v>31680</v>
      </c>
      <c r="L11" s="388">
        <f>F11+H11+K11</f>
        <v>34144</v>
      </c>
      <c r="M11" s="35"/>
      <c r="N11" s="250"/>
      <c r="O11" s="255" t="s">
        <v>345</v>
      </c>
      <c r="P11" s="40"/>
    </row>
    <row r="12" s="345" customFormat="1" ht="26.25" customHeight="1" spans="1:16">
      <c r="A12" s="223" t="s">
        <v>355</v>
      </c>
      <c r="B12" s="223">
        <v>1</v>
      </c>
      <c r="C12" s="223">
        <v>23</v>
      </c>
      <c r="D12" s="358"/>
      <c r="E12" s="356">
        <v>0</v>
      </c>
      <c r="F12" s="359">
        <v>0</v>
      </c>
      <c r="G12" s="360">
        <v>0</v>
      </c>
      <c r="H12" s="359">
        <v>0</v>
      </c>
      <c r="I12" s="360">
        <v>20</v>
      </c>
      <c r="J12" s="360">
        <v>12</v>
      </c>
      <c r="K12" s="210">
        <f>C12*I12*J12</f>
        <v>5520</v>
      </c>
      <c r="L12" s="388">
        <f>F12+H12+K12</f>
        <v>5520</v>
      </c>
      <c r="M12" s="234"/>
      <c r="N12" s="357"/>
      <c r="O12" s="223" t="s">
        <v>347</v>
      </c>
      <c r="P12" s="394"/>
    </row>
    <row r="13" ht="23.25" customHeight="1" spans="1:16">
      <c r="A13" s="258" t="s">
        <v>25</v>
      </c>
      <c r="B13" s="257"/>
      <c r="C13" s="257"/>
      <c r="D13" s="257"/>
      <c r="E13" s="361"/>
      <c r="F13" s="259">
        <f>SUM(F9:F12)</f>
        <v>2464</v>
      </c>
      <c r="G13" s="258"/>
      <c r="H13" s="259">
        <f>SUM(H9:H12)</f>
        <v>0</v>
      </c>
      <c r="I13" s="257"/>
      <c r="J13" s="253"/>
      <c r="K13" s="42">
        <f>SUM(K9:K12)</f>
        <v>117120</v>
      </c>
      <c r="L13" s="42">
        <f>SUM(L9:L12)</f>
        <v>119584</v>
      </c>
      <c r="M13" s="263"/>
      <c r="N13" s="326"/>
      <c r="O13" s="255"/>
      <c r="P13" s="393"/>
    </row>
    <row r="14" s="180" customFormat="1" ht="24.6" customHeight="1" spans="1:16">
      <c r="A14" s="362" t="s">
        <v>356</v>
      </c>
      <c r="B14" s="362">
        <v>2</v>
      </c>
      <c r="C14" s="362">
        <v>60</v>
      </c>
      <c r="D14" s="362" t="s">
        <v>33</v>
      </c>
      <c r="E14" s="351">
        <v>56</v>
      </c>
      <c r="F14" s="352">
        <f>C14*E14</f>
        <v>3360</v>
      </c>
      <c r="G14" s="351">
        <v>0</v>
      </c>
      <c r="H14" s="352">
        <v>0</v>
      </c>
      <c r="I14" s="351">
        <v>60</v>
      </c>
      <c r="J14" s="324">
        <v>12</v>
      </c>
      <c r="K14" s="325">
        <f>C14*I14*J14</f>
        <v>43200</v>
      </c>
      <c r="L14" s="388">
        <f>F14+H14+K14</f>
        <v>46560</v>
      </c>
      <c r="M14" s="35"/>
      <c r="N14" s="250"/>
      <c r="O14" s="255" t="s">
        <v>345</v>
      </c>
      <c r="P14" s="395"/>
    </row>
    <row r="15" ht="23.25" customHeight="1" spans="1:16">
      <c r="A15" s="193" t="s">
        <v>164</v>
      </c>
      <c r="B15" s="193">
        <v>1</v>
      </c>
      <c r="C15" s="41">
        <v>22</v>
      </c>
      <c r="D15" s="193" t="s">
        <v>33</v>
      </c>
      <c r="E15" s="354">
        <v>56</v>
      </c>
      <c r="F15" s="352">
        <f>C15*E15</f>
        <v>1232</v>
      </c>
      <c r="G15" s="351">
        <v>0</v>
      </c>
      <c r="H15" s="352">
        <v>0</v>
      </c>
      <c r="I15" s="351">
        <v>60</v>
      </c>
      <c r="J15" s="324">
        <v>12</v>
      </c>
      <c r="K15" s="325">
        <f>C15*I15*J15</f>
        <v>15840</v>
      </c>
      <c r="L15" s="388">
        <f>F15+H15+K15</f>
        <v>17072</v>
      </c>
      <c r="M15" s="234"/>
      <c r="N15" s="357"/>
      <c r="O15" s="363" t="s">
        <v>345</v>
      </c>
      <c r="P15" s="395"/>
    </row>
    <row r="16" ht="23.25" customHeight="1" spans="1:16">
      <c r="A16" s="193" t="s">
        <v>164</v>
      </c>
      <c r="B16" s="193">
        <v>1</v>
      </c>
      <c r="C16" s="41">
        <v>22</v>
      </c>
      <c r="D16" s="193" t="s">
        <v>33</v>
      </c>
      <c r="E16" s="351">
        <v>56</v>
      </c>
      <c r="F16" s="352">
        <f>C16*E16</f>
        <v>1232</v>
      </c>
      <c r="G16" s="351">
        <v>0</v>
      </c>
      <c r="H16" s="352">
        <v>0</v>
      </c>
      <c r="I16" s="351">
        <v>60</v>
      </c>
      <c r="J16" s="324">
        <v>12</v>
      </c>
      <c r="K16" s="325">
        <f>C16*I16*J16</f>
        <v>15840</v>
      </c>
      <c r="L16" s="388">
        <f>F16+H16+K16</f>
        <v>17072</v>
      </c>
      <c r="M16" s="234"/>
      <c r="N16" s="357"/>
      <c r="O16" s="363" t="s">
        <v>345</v>
      </c>
      <c r="P16" s="395"/>
    </row>
    <row r="17" s="180" customFormat="1" ht="21.6" customHeight="1" spans="1:16">
      <c r="A17" s="351" t="s">
        <v>357</v>
      </c>
      <c r="B17" s="351">
        <v>3</v>
      </c>
      <c r="C17" s="351">
        <v>66</v>
      </c>
      <c r="D17" s="351" t="s">
        <v>33</v>
      </c>
      <c r="E17" s="354">
        <v>56</v>
      </c>
      <c r="F17" s="352">
        <f>C17*E17</f>
        <v>3696</v>
      </c>
      <c r="G17" s="354">
        <v>0</v>
      </c>
      <c r="H17" s="352">
        <v>0</v>
      </c>
      <c r="I17" s="354">
        <v>60</v>
      </c>
      <c r="J17" s="396">
        <v>12</v>
      </c>
      <c r="K17" s="325">
        <f>C17*I17*J17</f>
        <v>47520</v>
      </c>
      <c r="L17" s="388">
        <f>F17+H17+K17</f>
        <v>51216</v>
      </c>
      <c r="M17" s="234"/>
      <c r="N17" s="357"/>
      <c r="O17" s="363" t="s">
        <v>345</v>
      </c>
      <c r="P17" s="390"/>
    </row>
    <row r="18" s="181" customFormat="1" ht="21.6" customHeight="1" spans="1:16">
      <c r="A18" s="258" t="s">
        <v>25</v>
      </c>
      <c r="B18" s="258"/>
      <c r="C18" s="258"/>
      <c r="D18" s="258"/>
      <c r="E18" s="355"/>
      <c r="F18" s="259">
        <f>SUM(F14:F17)</f>
        <v>9520</v>
      </c>
      <c r="G18" s="355"/>
      <c r="H18" s="259">
        <f>SUM(H14:H17)</f>
        <v>0</v>
      </c>
      <c r="I18" s="355"/>
      <c r="J18" s="397"/>
      <c r="K18" s="42">
        <f>SUM(K14:K17)</f>
        <v>122400</v>
      </c>
      <c r="L18" s="42">
        <f>SUM(L14:L17)</f>
        <v>131920</v>
      </c>
      <c r="M18" s="398"/>
      <c r="N18" s="399"/>
      <c r="O18" s="400"/>
      <c r="P18" s="391"/>
    </row>
    <row r="19" ht="20.45" customHeight="1" spans="1:16">
      <c r="A19" s="362" t="s">
        <v>358</v>
      </c>
      <c r="B19" s="298">
        <v>2</v>
      </c>
      <c r="C19" s="298">
        <v>44</v>
      </c>
      <c r="D19" s="362" t="s">
        <v>29</v>
      </c>
      <c r="E19" s="354">
        <v>56</v>
      </c>
      <c r="F19" s="352">
        <f>C19*E19</f>
        <v>2464</v>
      </c>
      <c r="G19" s="351">
        <v>0</v>
      </c>
      <c r="H19" s="352">
        <v>0</v>
      </c>
      <c r="I19" s="351">
        <v>60</v>
      </c>
      <c r="J19" s="324">
        <v>12</v>
      </c>
      <c r="K19" s="325">
        <f>C19*I19*J19</f>
        <v>31680</v>
      </c>
      <c r="L19" s="35">
        <f t="shared" ref="L19:L28" si="0">K19+H19+F19</f>
        <v>34144</v>
      </c>
      <c r="M19" s="35"/>
      <c r="N19" s="250"/>
      <c r="O19" s="10" t="s">
        <v>359</v>
      </c>
      <c r="P19" s="390"/>
    </row>
    <row r="20" ht="20.45" customHeight="1" spans="1:16">
      <c r="A20" s="362" t="s">
        <v>358</v>
      </c>
      <c r="B20" s="362">
        <v>3</v>
      </c>
      <c r="C20" s="362">
        <v>66</v>
      </c>
      <c r="D20" s="362" t="s">
        <v>29</v>
      </c>
      <c r="E20" s="351">
        <v>56</v>
      </c>
      <c r="F20" s="352">
        <f>C20*E20</f>
        <v>3696</v>
      </c>
      <c r="G20" s="351">
        <v>0</v>
      </c>
      <c r="H20" s="352">
        <v>0</v>
      </c>
      <c r="I20" s="351">
        <v>60</v>
      </c>
      <c r="J20" s="324">
        <v>12</v>
      </c>
      <c r="K20" s="325">
        <f>C20*I20*J20</f>
        <v>47520</v>
      </c>
      <c r="L20" s="35">
        <f t="shared" si="0"/>
        <v>51216</v>
      </c>
      <c r="M20" s="35"/>
      <c r="N20" s="250"/>
      <c r="O20" s="10" t="s">
        <v>359</v>
      </c>
      <c r="P20" s="401"/>
    </row>
    <row r="21" s="70" customFormat="1" ht="20.45" customHeight="1" spans="1:16">
      <c r="A21" s="258" t="s">
        <v>25</v>
      </c>
      <c r="B21" s="251"/>
      <c r="C21" s="251"/>
      <c r="D21" s="251"/>
      <c r="E21" s="355"/>
      <c r="F21" s="259">
        <f>SUM(F19:F20)</f>
        <v>6160</v>
      </c>
      <c r="G21" s="258"/>
      <c r="H21" s="259"/>
      <c r="I21" s="258"/>
      <c r="J21" s="256"/>
      <c r="K21" s="42">
        <f>SUM(K19:K20)</f>
        <v>79200</v>
      </c>
      <c r="L21" s="42">
        <f>SUM(L19:L20)</f>
        <v>85360</v>
      </c>
      <c r="M21" s="263"/>
      <c r="N21" s="326"/>
      <c r="O21" s="39"/>
      <c r="P21" s="402"/>
    </row>
    <row r="22" ht="18" customHeight="1" spans="1:16">
      <c r="A22" s="362" t="s">
        <v>358</v>
      </c>
      <c r="B22" s="362">
        <v>3</v>
      </c>
      <c r="C22" s="362">
        <v>66</v>
      </c>
      <c r="D22" s="362" t="s">
        <v>29</v>
      </c>
      <c r="E22" s="354">
        <v>56</v>
      </c>
      <c r="F22" s="352">
        <f>C22*E22</f>
        <v>3696</v>
      </c>
      <c r="G22" s="351">
        <v>0</v>
      </c>
      <c r="H22" s="352">
        <v>0</v>
      </c>
      <c r="I22" s="351">
        <v>60</v>
      </c>
      <c r="J22" s="324">
        <v>12</v>
      </c>
      <c r="K22" s="325">
        <f>C22*I22*J22</f>
        <v>47520</v>
      </c>
      <c r="L22" s="35">
        <f t="shared" si="0"/>
        <v>51216</v>
      </c>
      <c r="M22" s="35"/>
      <c r="N22" s="250"/>
      <c r="O22" s="10" t="s">
        <v>359</v>
      </c>
      <c r="P22" s="401"/>
    </row>
    <row r="23" s="1" customFormat="1" ht="60.75" customHeight="1" spans="1:16">
      <c r="A23" s="10" t="s">
        <v>360</v>
      </c>
      <c r="B23" s="10">
        <v>2</v>
      </c>
      <c r="C23" s="10">
        <v>70</v>
      </c>
      <c r="D23" s="10" t="s">
        <v>18</v>
      </c>
      <c r="E23" s="363">
        <v>56</v>
      </c>
      <c r="F23" s="364">
        <f>C23*E23</f>
        <v>3920</v>
      </c>
      <c r="G23" s="11">
        <v>0</v>
      </c>
      <c r="H23" s="11">
        <f>C23*G23</f>
        <v>0</v>
      </c>
      <c r="I23" s="10">
        <v>60</v>
      </c>
      <c r="J23" s="250">
        <v>12</v>
      </c>
      <c r="K23" s="35">
        <f>C23*I23*J23</f>
        <v>50400</v>
      </c>
      <c r="L23" s="35">
        <f t="shared" si="0"/>
        <v>54320</v>
      </c>
      <c r="M23" s="35"/>
      <c r="N23" s="250"/>
      <c r="O23" s="10" t="s">
        <v>359</v>
      </c>
      <c r="P23" s="403" t="s">
        <v>361</v>
      </c>
    </row>
    <row r="24" s="1" customFormat="1" ht="23.25" customHeight="1" spans="1:16">
      <c r="A24" s="258" t="s">
        <v>25</v>
      </c>
      <c r="B24" s="365"/>
      <c r="C24" s="366"/>
      <c r="D24" s="365"/>
      <c r="E24" s="366"/>
      <c r="F24" s="353">
        <f>SUM(F22:F23)</f>
        <v>7616</v>
      </c>
      <c r="G24" s="366"/>
      <c r="H24" s="353"/>
      <c r="I24" s="366"/>
      <c r="J24" s="366"/>
      <c r="K24" s="353">
        <f>SUM(K22:K23)</f>
        <v>97920</v>
      </c>
      <c r="L24" s="353">
        <f>SUM(L22:L23)</f>
        <v>105536</v>
      </c>
      <c r="M24" s="404"/>
      <c r="N24" s="405"/>
      <c r="O24" s="406"/>
      <c r="P24" s="102"/>
    </row>
    <row r="25" s="346" customFormat="1" ht="26.25" customHeight="1" spans="1:16">
      <c r="A25" s="367" t="s">
        <v>362</v>
      </c>
      <c r="B25" s="368">
        <v>1</v>
      </c>
      <c r="C25" s="124">
        <v>25</v>
      </c>
      <c r="D25" s="369" t="s">
        <v>18</v>
      </c>
      <c r="E25" s="370">
        <v>56</v>
      </c>
      <c r="F25" s="371">
        <f>C25*E25</f>
        <v>1400</v>
      </c>
      <c r="G25" s="372">
        <v>0</v>
      </c>
      <c r="H25" s="371">
        <v>0</v>
      </c>
      <c r="I25" s="372">
        <v>60</v>
      </c>
      <c r="J25" s="209">
        <v>12</v>
      </c>
      <c r="K25" s="210">
        <f>C25*I25*J25</f>
        <v>18000</v>
      </c>
      <c r="L25" s="35">
        <f t="shared" si="0"/>
        <v>19400</v>
      </c>
      <c r="M25" s="35"/>
      <c r="N25" s="250"/>
      <c r="O25" s="89" t="s">
        <v>363</v>
      </c>
      <c r="P25" s="154"/>
    </row>
    <row r="26" s="346" customFormat="1" ht="35.1" customHeight="1" spans="1:16">
      <c r="A26" s="368" t="s">
        <v>364</v>
      </c>
      <c r="B26" s="373">
        <v>2</v>
      </c>
      <c r="C26" s="191">
        <v>50</v>
      </c>
      <c r="D26" s="369" t="s">
        <v>18</v>
      </c>
      <c r="E26" s="370">
        <v>56</v>
      </c>
      <c r="F26" s="371">
        <f>C26*E26</f>
        <v>2800</v>
      </c>
      <c r="G26" s="372">
        <v>0</v>
      </c>
      <c r="H26" s="371">
        <v>0</v>
      </c>
      <c r="I26" s="372">
        <v>60</v>
      </c>
      <c r="J26" s="209">
        <v>12</v>
      </c>
      <c r="K26" s="210">
        <f>C26*I26*J26</f>
        <v>36000</v>
      </c>
      <c r="L26" s="35">
        <f t="shared" si="0"/>
        <v>38800</v>
      </c>
      <c r="M26" s="35"/>
      <c r="N26" s="250"/>
      <c r="O26" s="89" t="s">
        <v>363</v>
      </c>
      <c r="P26" s="154"/>
    </row>
    <row r="27" s="346" customFormat="1" ht="26.25" customHeight="1" spans="1:16">
      <c r="A27" s="191" t="s">
        <v>365</v>
      </c>
      <c r="B27" s="374">
        <v>5</v>
      </c>
      <c r="C27" s="191">
        <f>B27*25</f>
        <v>125</v>
      </c>
      <c r="D27" s="369" t="s">
        <v>18</v>
      </c>
      <c r="E27" s="370">
        <v>56</v>
      </c>
      <c r="F27" s="371">
        <f>C27*E27</f>
        <v>7000</v>
      </c>
      <c r="G27" s="372">
        <v>0</v>
      </c>
      <c r="H27" s="371">
        <v>0</v>
      </c>
      <c r="I27" s="372">
        <v>60</v>
      </c>
      <c r="J27" s="209">
        <v>12</v>
      </c>
      <c r="K27" s="210">
        <f>C27*I27*J27</f>
        <v>90000</v>
      </c>
      <c r="L27" s="35">
        <f t="shared" si="0"/>
        <v>97000</v>
      </c>
      <c r="M27" s="35"/>
      <c r="N27" s="250"/>
      <c r="O27" s="89" t="s">
        <v>363</v>
      </c>
      <c r="P27" s="154"/>
    </row>
    <row r="28" s="346" customFormat="1" ht="26.25" customHeight="1" spans="1:16">
      <c r="A28" s="191" t="s">
        <v>366</v>
      </c>
      <c r="B28" s="374">
        <v>2</v>
      </c>
      <c r="C28" s="191">
        <v>50</v>
      </c>
      <c r="D28" s="369" t="s">
        <v>18</v>
      </c>
      <c r="E28" s="370">
        <v>56</v>
      </c>
      <c r="F28" s="371">
        <f>C28*E28</f>
        <v>2800</v>
      </c>
      <c r="G28" s="372">
        <v>0</v>
      </c>
      <c r="H28" s="371">
        <v>0</v>
      </c>
      <c r="I28" s="372">
        <v>60</v>
      </c>
      <c r="J28" s="209">
        <v>12</v>
      </c>
      <c r="K28" s="210">
        <f>C28*I28*J28</f>
        <v>36000</v>
      </c>
      <c r="L28" s="35">
        <f t="shared" si="0"/>
        <v>38800</v>
      </c>
      <c r="M28" s="234"/>
      <c r="N28" s="357"/>
      <c r="O28" s="89" t="s">
        <v>363</v>
      </c>
      <c r="P28" s="154"/>
    </row>
    <row r="29" s="346" customFormat="1" ht="26.25" customHeight="1" spans="1:16">
      <c r="A29" s="258" t="s">
        <v>25</v>
      </c>
      <c r="B29" s="375"/>
      <c r="C29" s="196"/>
      <c r="D29" s="376"/>
      <c r="E29" s="365"/>
      <c r="F29" s="353">
        <f>SUM(F25:F28)</f>
        <v>14000</v>
      </c>
      <c r="G29" s="377"/>
      <c r="H29" s="353"/>
      <c r="I29" s="377"/>
      <c r="J29" s="407"/>
      <c r="K29" s="90">
        <f>SUM(K25:K28)</f>
        <v>180000</v>
      </c>
      <c r="L29" s="42">
        <f>SUM(L25:L28)</f>
        <v>194000</v>
      </c>
      <c r="M29" s="398"/>
      <c r="N29" s="357"/>
      <c r="O29" s="89"/>
      <c r="P29" s="154"/>
    </row>
    <row r="30" s="81" customFormat="1" ht="22.5" customHeight="1" spans="1:16">
      <c r="A30" s="378" t="s">
        <v>367</v>
      </c>
      <c r="B30" s="379">
        <v>1</v>
      </c>
      <c r="C30" s="379">
        <v>33</v>
      </c>
      <c r="D30" s="379" t="s">
        <v>18</v>
      </c>
      <c r="E30" s="204">
        <v>56</v>
      </c>
      <c r="F30" s="205">
        <f>C30*E30</f>
        <v>1848</v>
      </c>
      <c r="G30" s="231">
        <v>0</v>
      </c>
      <c r="H30" s="232">
        <f>C30*G30</f>
        <v>0</v>
      </c>
      <c r="I30" s="204">
        <v>60</v>
      </c>
      <c r="J30" s="231">
        <v>12</v>
      </c>
      <c r="K30" s="232">
        <f>C30*I30*J30</f>
        <v>23760</v>
      </c>
      <c r="L30" s="232">
        <f>K30+G30+H30+F30</f>
        <v>25608</v>
      </c>
      <c r="M30" s="220"/>
      <c r="N30" s="408"/>
      <c r="O30" s="89" t="s">
        <v>363</v>
      </c>
      <c r="P30" s="165"/>
    </row>
    <row r="31" s="345" customFormat="1" ht="26.25" customHeight="1" spans="1:16">
      <c r="A31" s="258" t="s">
        <v>25</v>
      </c>
      <c r="B31" s="95"/>
      <c r="C31" s="95"/>
      <c r="D31" s="190"/>
      <c r="E31" s="190"/>
      <c r="F31" s="189">
        <f>SUM(F30)</f>
        <v>1848</v>
      </c>
      <c r="G31" s="380"/>
      <c r="H31" s="189"/>
      <c r="I31" s="380"/>
      <c r="J31" s="380"/>
      <c r="K31" s="189">
        <f>SUM(K30)</f>
        <v>23760</v>
      </c>
      <c r="L31" s="189">
        <f>SUM(L30)</f>
        <v>25608</v>
      </c>
      <c r="M31" s="409"/>
      <c r="N31" s="410"/>
      <c r="O31" s="89"/>
      <c r="P31" s="394"/>
    </row>
    <row r="32" s="180" customFormat="1" ht="24.75" customHeight="1" spans="1:16">
      <c r="A32" s="381" t="s">
        <v>190</v>
      </c>
      <c r="B32" s="382"/>
      <c r="C32" s="316"/>
      <c r="D32" s="316"/>
      <c r="E32" s="316"/>
      <c r="F32" s="317">
        <f>F5+F8+F13+F18+F21+F24+F29+F31</f>
        <v>47768</v>
      </c>
      <c r="G32" s="317">
        <f t="shared" ref="G32:L32" si="1">G5+G8+G13+G18+G21+G24+G29+G31</f>
        <v>0</v>
      </c>
      <c r="H32" s="317">
        <f t="shared" si="1"/>
        <v>0</v>
      </c>
      <c r="I32" s="317">
        <f t="shared" si="1"/>
        <v>0</v>
      </c>
      <c r="J32" s="317">
        <f t="shared" si="1"/>
        <v>0</v>
      </c>
      <c r="K32" s="317">
        <f t="shared" si="1"/>
        <v>699600</v>
      </c>
      <c r="L32" s="317">
        <f t="shared" si="1"/>
        <v>747368</v>
      </c>
      <c r="M32" s="174"/>
      <c r="N32" s="174"/>
      <c r="O32" s="411"/>
      <c r="P32" s="412"/>
    </row>
    <row r="33" s="1" customFormat="1" ht="18.75" customHeight="1" spans="1:17">
      <c r="A33" s="30" t="s">
        <v>191</v>
      </c>
      <c r="B33" s="30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53"/>
    </row>
    <row r="34" ht="23.25" customHeight="1" spans="1:1">
      <c r="A34" s="57" t="s">
        <v>192</v>
      </c>
    </row>
    <row r="35" spans="6:8">
      <c r="F35" s="383" t="s">
        <v>368</v>
      </c>
      <c r="H35" s="69">
        <f>F23</f>
        <v>3920</v>
      </c>
    </row>
    <row r="36" spans="6:6">
      <c r="F36" s="383"/>
    </row>
    <row r="37" ht="30" customHeight="1" spans="6:8">
      <c r="F37" s="383" t="s">
        <v>195</v>
      </c>
      <c r="H37" s="69">
        <f>F32-H35</f>
        <v>43848</v>
      </c>
    </row>
  </sheetData>
  <autoFilter ref="A2:P35">
    <extLst/>
  </autoFilter>
  <mergeCells count="2">
    <mergeCell ref="A1:P1"/>
    <mergeCell ref="A33:P33"/>
  </mergeCells>
  <pageMargins left="0.747916666666667" right="0.15625" top="0.629166666666667" bottom="0.471527777777778" header="0.511805555555556" footer="0.511805555555556"/>
  <pageSetup paperSize="9" orientation="landscape" horizontalDpi="1200" verticalDpi="12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  <pageSetUpPr fitToPage="1"/>
  </sheetPr>
  <dimension ref="A1:X204"/>
  <sheetViews>
    <sheetView topLeftCell="A118" workbookViewId="0">
      <selection activeCell="M193" sqref="M193"/>
    </sheetView>
  </sheetViews>
  <sheetFormatPr defaultColWidth="9.75" defaultRowHeight="16.5"/>
  <cols>
    <col min="1" max="1" width="12.125" style="1" customWidth="1"/>
    <col min="2" max="2" width="4.875" style="1" customWidth="1"/>
    <col min="3" max="3" width="5.25" style="1" customWidth="1"/>
    <col min="4" max="4" width="9.75" style="1"/>
    <col min="5" max="5" width="5.875" style="248" customWidth="1"/>
    <col min="6" max="6" width="10.75" style="3" customWidth="1"/>
    <col min="7" max="7" width="6.875" style="248" customWidth="1"/>
    <col min="8" max="8" width="10.375" style="3" customWidth="1"/>
    <col min="9" max="9" width="8.875" style="248" customWidth="1"/>
    <col min="10" max="10" width="5.5" style="248" customWidth="1"/>
    <col min="11" max="11" width="11.75" style="3" customWidth="1"/>
    <col min="12" max="13" width="11.25" style="3" customWidth="1"/>
    <col min="14" max="14" width="12.75" style="3" customWidth="1"/>
    <col min="15" max="15" width="7.5" style="1" customWidth="1"/>
    <col min="16" max="16" width="11.625" style="1" customWidth="1"/>
    <col min="17" max="16384" width="9.75" style="1"/>
  </cols>
  <sheetData>
    <row r="1" ht="31.5" customHeight="1" spans="1:16">
      <c r="A1" s="5" t="s">
        <v>369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</row>
    <row r="2" s="1" customFormat="1" ht="80.25" customHeight="1" spans="1:16">
      <c r="A2" s="6" t="s">
        <v>1</v>
      </c>
      <c r="B2" s="6" t="s">
        <v>2</v>
      </c>
      <c r="C2" s="6" t="s">
        <v>3</v>
      </c>
      <c r="D2" s="7" t="s">
        <v>4</v>
      </c>
      <c r="E2" s="8" t="s">
        <v>5</v>
      </c>
      <c r="F2" s="9" t="s">
        <v>6</v>
      </c>
      <c r="G2" s="8" t="s">
        <v>7</v>
      </c>
      <c r="H2" s="9" t="s">
        <v>8</v>
      </c>
      <c r="I2" s="8" t="s">
        <v>9</v>
      </c>
      <c r="J2" s="8" t="s">
        <v>10</v>
      </c>
      <c r="K2" s="9" t="s">
        <v>11</v>
      </c>
      <c r="L2" s="9" t="s">
        <v>12</v>
      </c>
      <c r="M2" s="31" t="s">
        <v>13</v>
      </c>
      <c r="N2" s="32" t="s">
        <v>14</v>
      </c>
      <c r="O2" s="33" t="s">
        <v>15</v>
      </c>
      <c r="P2" s="34" t="s">
        <v>16</v>
      </c>
    </row>
    <row r="3" ht="18" customHeight="1" spans="1:16">
      <c r="A3" s="249" t="s">
        <v>370</v>
      </c>
      <c r="B3" s="249">
        <v>1</v>
      </c>
      <c r="C3" s="249">
        <v>22</v>
      </c>
      <c r="D3" s="249" t="s">
        <v>18</v>
      </c>
      <c r="E3" s="250"/>
      <c r="F3" s="35"/>
      <c r="G3" s="250"/>
      <c r="H3" s="35"/>
      <c r="I3" s="250"/>
      <c r="J3" s="250">
        <v>0</v>
      </c>
      <c r="K3" s="35">
        <v>0</v>
      </c>
      <c r="L3" s="35">
        <v>0</v>
      </c>
      <c r="M3" s="35"/>
      <c r="N3" s="35"/>
      <c r="O3" s="249" t="s">
        <v>371</v>
      </c>
      <c r="P3" s="260" t="s">
        <v>20</v>
      </c>
    </row>
    <row r="4" ht="18" customHeight="1" spans="1:16">
      <c r="A4" s="249" t="s">
        <v>372</v>
      </c>
      <c r="B4" s="249">
        <v>1</v>
      </c>
      <c r="C4" s="249">
        <v>22</v>
      </c>
      <c r="D4" s="249" t="s">
        <v>18</v>
      </c>
      <c r="E4" s="250"/>
      <c r="F4" s="35"/>
      <c r="G4" s="250"/>
      <c r="H4" s="35"/>
      <c r="I4" s="250"/>
      <c r="J4" s="250">
        <v>0</v>
      </c>
      <c r="K4" s="35">
        <v>0</v>
      </c>
      <c r="L4" s="35">
        <v>0</v>
      </c>
      <c r="M4" s="35"/>
      <c r="N4" s="35"/>
      <c r="O4" s="249" t="s">
        <v>373</v>
      </c>
      <c r="P4" s="261"/>
    </row>
    <row r="5" ht="18" customHeight="1" spans="1:16">
      <c r="A5" s="249" t="s">
        <v>374</v>
      </c>
      <c r="B5" s="249">
        <v>1</v>
      </c>
      <c r="C5" s="249">
        <v>22</v>
      </c>
      <c r="D5" s="249" t="s">
        <v>18</v>
      </c>
      <c r="E5" s="250">
        <v>0</v>
      </c>
      <c r="F5" s="35">
        <f>C5*E5</f>
        <v>0</v>
      </c>
      <c r="G5" s="250">
        <v>0</v>
      </c>
      <c r="H5" s="35">
        <f>C5*G5</f>
        <v>0</v>
      </c>
      <c r="I5" s="250">
        <v>0</v>
      </c>
      <c r="J5" s="250">
        <v>0</v>
      </c>
      <c r="K5" s="35">
        <f>C5*I5*J5</f>
        <v>0</v>
      </c>
      <c r="L5" s="35">
        <f>K5+H5+F5</f>
        <v>0</v>
      </c>
      <c r="M5" s="35"/>
      <c r="N5" s="35"/>
      <c r="O5" s="249" t="s">
        <v>375</v>
      </c>
      <c r="P5" s="262"/>
    </row>
    <row r="6" ht="18" customHeight="1" spans="1:16">
      <c r="A6" s="251" t="s">
        <v>25</v>
      </c>
      <c r="B6" s="252"/>
      <c r="C6" s="251">
        <f>SUM(C3:C4)</f>
        <v>44</v>
      </c>
      <c r="D6" s="252"/>
      <c r="E6" s="253"/>
      <c r="F6" s="254"/>
      <c r="G6" s="253"/>
      <c r="H6" s="254"/>
      <c r="I6" s="253"/>
      <c r="J6" s="256">
        <f>SUM(J3:J4)</f>
        <v>0</v>
      </c>
      <c r="K6" s="42">
        <f>SUM(K3:K4)</f>
        <v>0</v>
      </c>
      <c r="L6" s="42">
        <f>SUM(L3:L4)</f>
        <v>0</v>
      </c>
      <c r="M6" s="263"/>
      <c r="N6" s="263"/>
      <c r="O6" s="249"/>
      <c r="P6" s="264"/>
    </row>
    <row r="7" ht="18" customHeight="1" spans="1:16">
      <c r="A7" s="249" t="s">
        <v>376</v>
      </c>
      <c r="B7" s="249">
        <v>1</v>
      </c>
      <c r="C7" s="249">
        <v>22</v>
      </c>
      <c r="D7" s="249" t="s">
        <v>18</v>
      </c>
      <c r="E7" s="250">
        <v>56</v>
      </c>
      <c r="F7" s="35">
        <f t="shared" ref="F7:F18" si="0">C7*E7</f>
        <v>1232</v>
      </c>
      <c r="G7" s="250">
        <v>0</v>
      </c>
      <c r="H7" s="35">
        <f t="shared" ref="H7:H18" si="1">C7*G7</f>
        <v>0</v>
      </c>
      <c r="I7" s="250">
        <v>60</v>
      </c>
      <c r="J7" s="250">
        <v>12</v>
      </c>
      <c r="K7" s="35">
        <f>C7*I7*J7</f>
        <v>15840</v>
      </c>
      <c r="L7" s="35">
        <f t="shared" ref="L7:L19" si="2">K7+H7+F7</f>
        <v>17072</v>
      </c>
      <c r="M7" s="35"/>
      <c r="N7" s="35"/>
      <c r="O7" s="249" t="s">
        <v>377</v>
      </c>
      <c r="P7" s="40"/>
    </row>
    <row r="8" ht="18" customHeight="1" spans="1:19">
      <c r="A8" s="249" t="s">
        <v>378</v>
      </c>
      <c r="B8" s="249">
        <v>1</v>
      </c>
      <c r="C8" s="249">
        <v>22</v>
      </c>
      <c r="D8" s="249" t="s">
        <v>33</v>
      </c>
      <c r="E8" s="250">
        <v>56</v>
      </c>
      <c r="F8" s="35">
        <f t="shared" si="0"/>
        <v>1232</v>
      </c>
      <c r="G8" s="250">
        <v>0</v>
      </c>
      <c r="H8" s="35">
        <f t="shared" si="1"/>
        <v>0</v>
      </c>
      <c r="I8" s="250">
        <v>60</v>
      </c>
      <c r="J8" s="250">
        <v>12</v>
      </c>
      <c r="K8" s="35">
        <f t="shared" ref="K8:K19" si="3">C8*I8*J8</f>
        <v>15840</v>
      </c>
      <c r="L8" s="35">
        <f t="shared" si="2"/>
        <v>17072</v>
      </c>
      <c r="M8" s="35"/>
      <c r="N8" s="35"/>
      <c r="O8" s="249" t="s">
        <v>377</v>
      </c>
      <c r="P8" s="40"/>
      <c r="R8" s="270"/>
      <c r="S8" s="270"/>
    </row>
    <row r="9" ht="18" customHeight="1" spans="1:16">
      <c r="A9" s="249" t="s">
        <v>379</v>
      </c>
      <c r="B9" s="249">
        <v>1</v>
      </c>
      <c r="C9" s="249">
        <v>22</v>
      </c>
      <c r="D9" s="249" t="s">
        <v>18</v>
      </c>
      <c r="E9" s="250">
        <v>56</v>
      </c>
      <c r="F9" s="35">
        <f t="shared" si="0"/>
        <v>1232</v>
      </c>
      <c r="G9" s="250">
        <v>0</v>
      </c>
      <c r="H9" s="35">
        <f t="shared" si="1"/>
        <v>0</v>
      </c>
      <c r="I9" s="250">
        <v>60</v>
      </c>
      <c r="J9" s="250">
        <v>12</v>
      </c>
      <c r="K9" s="35">
        <f t="shared" si="3"/>
        <v>15840</v>
      </c>
      <c r="L9" s="35">
        <f t="shared" si="2"/>
        <v>17072</v>
      </c>
      <c r="M9" s="35"/>
      <c r="N9" s="35"/>
      <c r="O9" s="249" t="s">
        <v>377</v>
      </c>
      <c r="P9" s="40"/>
    </row>
    <row r="10" ht="18" customHeight="1" spans="1:16">
      <c r="A10" s="249" t="s">
        <v>380</v>
      </c>
      <c r="B10" s="249">
        <v>2</v>
      </c>
      <c r="C10" s="249">
        <v>44</v>
      </c>
      <c r="D10" s="249" t="s">
        <v>33</v>
      </c>
      <c r="E10" s="250">
        <v>56</v>
      </c>
      <c r="F10" s="35">
        <f t="shared" si="0"/>
        <v>2464</v>
      </c>
      <c r="G10" s="250">
        <v>0</v>
      </c>
      <c r="H10" s="35">
        <f t="shared" si="1"/>
        <v>0</v>
      </c>
      <c r="I10" s="250">
        <v>60</v>
      </c>
      <c r="J10" s="250">
        <v>12</v>
      </c>
      <c r="K10" s="35">
        <f t="shared" si="3"/>
        <v>31680</v>
      </c>
      <c r="L10" s="35">
        <f t="shared" si="2"/>
        <v>34144</v>
      </c>
      <c r="M10" s="35"/>
      <c r="N10" s="35"/>
      <c r="O10" s="249" t="s">
        <v>377</v>
      </c>
      <c r="P10" s="40"/>
    </row>
    <row r="11" ht="18" customHeight="1" spans="1:16">
      <c r="A11" s="249" t="s">
        <v>381</v>
      </c>
      <c r="B11" s="249">
        <v>1.67</v>
      </c>
      <c r="C11" s="249">
        <v>36.67</v>
      </c>
      <c r="D11" s="249" t="s">
        <v>61</v>
      </c>
      <c r="E11" s="250">
        <v>56</v>
      </c>
      <c r="F11" s="35">
        <f t="shared" si="0"/>
        <v>2053.52</v>
      </c>
      <c r="G11" s="250">
        <v>0</v>
      </c>
      <c r="H11" s="35">
        <f t="shared" si="1"/>
        <v>0</v>
      </c>
      <c r="I11" s="250">
        <v>60</v>
      </c>
      <c r="J11" s="250">
        <v>12</v>
      </c>
      <c r="K11" s="35">
        <f t="shared" si="3"/>
        <v>26402.4</v>
      </c>
      <c r="L11" s="35">
        <f t="shared" si="2"/>
        <v>28455.92</v>
      </c>
      <c r="M11" s="35"/>
      <c r="N11" s="35"/>
      <c r="O11" s="249" t="s">
        <v>377</v>
      </c>
      <c r="P11" s="40"/>
    </row>
    <row r="12" ht="18" customHeight="1" spans="1:19">
      <c r="A12" s="249" t="s">
        <v>382</v>
      </c>
      <c r="B12" s="249">
        <v>2</v>
      </c>
      <c r="C12" s="249">
        <v>44</v>
      </c>
      <c r="D12" s="249" t="s">
        <v>61</v>
      </c>
      <c r="E12" s="250">
        <v>56</v>
      </c>
      <c r="F12" s="35">
        <f t="shared" si="0"/>
        <v>2464</v>
      </c>
      <c r="G12" s="250">
        <v>0</v>
      </c>
      <c r="H12" s="35">
        <f t="shared" si="1"/>
        <v>0</v>
      </c>
      <c r="I12" s="250">
        <v>60</v>
      </c>
      <c r="J12" s="250">
        <v>12</v>
      </c>
      <c r="K12" s="35">
        <f t="shared" si="3"/>
        <v>31680</v>
      </c>
      <c r="L12" s="35">
        <f t="shared" si="2"/>
        <v>34144</v>
      </c>
      <c r="M12" s="35"/>
      <c r="N12" s="35"/>
      <c r="O12" s="249" t="s">
        <v>377</v>
      </c>
      <c r="P12" s="40"/>
      <c r="R12" s="271"/>
      <c r="S12" s="270"/>
    </row>
    <row r="13" s="2" customFormat="1" ht="18.6" customHeight="1" spans="1:24">
      <c r="A13" s="249" t="s">
        <v>383</v>
      </c>
      <c r="B13" s="249">
        <v>1</v>
      </c>
      <c r="C13" s="249">
        <v>22</v>
      </c>
      <c r="D13" s="249" t="s">
        <v>61</v>
      </c>
      <c r="E13" s="250">
        <v>56</v>
      </c>
      <c r="F13" s="35">
        <f t="shared" si="0"/>
        <v>1232</v>
      </c>
      <c r="G13" s="250">
        <v>0</v>
      </c>
      <c r="H13" s="35">
        <f t="shared" si="1"/>
        <v>0</v>
      </c>
      <c r="I13" s="250">
        <v>60</v>
      </c>
      <c r="J13" s="250">
        <v>12</v>
      </c>
      <c r="K13" s="35">
        <f t="shared" si="3"/>
        <v>15840</v>
      </c>
      <c r="L13" s="35">
        <f t="shared" si="2"/>
        <v>17072</v>
      </c>
      <c r="M13" s="35"/>
      <c r="N13" s="35"/>
      <c r="O13" s="249" t="s">
        <v>377</v>
      </c>
      <c r="P13" s="40"/>
      <c r="Q13" s="1"/>
      <c r="R13" s="271"/>
      <c r="S13" s="270"/>
      <c r="T13" s="1"/>
      <c r="U13" s="1"/>
      <c r="V13" s="1"/>
      <c r="W13" s="1"/>
      <c r="X13" s="1"/>
    </row>
    <row r="14" ht="18" customHeight="1" spans="1:16">
      <c r="A14" s="249" t="s">
        <v>384</v>
      </c>
      <c r="B14" s="249">
        <v>2</v>
      </c>
      <c r="C14" s="249">
        <v>44</v>
      </c>
      <c r="D14" s="249" t="s">
        <v>33</v>
      </c>
      <c r="E14" s="250">
        <v>56</v>
      </c>
      <c r="F14" s="35">
        <f t="shared" si="0"/>
        <v>2464</v>
      </c>
      <c r="G14" s="250">
        <v>0</v>
      </c>
      <c r="H14" s="35">
        <f t="shared" si="1"/>
        <v>0</v>
      </c>
      <c r="I14" s="250">
        <v>60</v>
      </c>
      <c r="J14" s="250">
        <v>12</v>
      </c>
      <c r="K14" s="35">
        <f t="shared" si="3"/>
        <v>31680</v>
      </c>
      <c r="L14" s="35">
        <f t="shared" si="2"/>
        <v>34144</v>
      </c>
      <c r="M14" s="35"/>
      <c r="N14" s="35"/>
      <c r="O14" s="255" t="s">
        <v>377</v>
      </c>
      <c r="P14" s="40"/>
    </row>
    <row r="15" spans="1:16">
      <c r="A15" s="249" t="s">
        <v>385</v>
      </c>
      <c r="B15" s="249">
        <v>3</v>
      </c>
      <c r="C15" s="249">
        <v>66</v>
      </c>
      <c r="D15" s="249" t="s">
        <v>33</v>
      </c>
      <c r="E15" s="250">
        <v>56</v>
      </c>
      <c r="F15" s="35">
        <f t="shared" si="0"/>
        <v>3696</v>
      </c>
      <c r="G15" s="250">
        <v>0</v>
      </c>
      <c r="H15" s="35">
        <f t="shared" si="1"/>
        <v>0</v>
      </c>
      <c r="I15" s="250">
        <v>60</v>
      </c>
      <c r="J15" s="250">
        <v>12</v>
      </c>
      <c r="K15" s="35">
        <f t="shared" si="3"/>
        <v>47520</v>
      </c>
      <c r="L15" s="35">
        <f t="shared" si="2"/>
        <v>51216</v>
      </c>
      <c r="M15" s="35"/>
      <c r="N15" s="35"/>
      <c r="O15" s="249" t="s">
        <v>377</v>
      </c>
      <c r="P15" s="40"/>
    </row>
    <row r="16" ht="18" customHeight="1" spans="1:16">
      <c r="A16" s="249" t="s">
        <v>386</v>
      </c>
      <c r="B16" s="249">
        <v>1</v>
      </c>
      <c r="C16" s="249">
        <v>22</v>
      </c>
      <c r="D16" s="249" t="s">
        <v>18</v>
      </c>
      <c r="E16" s="250">
        <v>56</v>
      </c>
      <c r="F16" s="35">
        <f t="shared" si="0"/>
        <v>1232</v>
      </c>
      <c r="G16" s="250">
        <v>0</v>
      </c>
      <c r="H16" s="35">
        <f t="shared" si="1"/>
        <v>0</v>
      </c>
      <c r="I16" s="250">
        <v>60</v>
      </c>
      <c r="J16" s="250">
        <v>12</v>
      </c>
      <c r="K16" s="35">
        <f t="shared" si="3"/>
        <v>15840</v>
      </c>
      <c r="L16" s="35">
        <f t="shared" si="2"/>
        <v>17072</v>
      </c>
      <c r="M16" s="35"/>
      <c r="N16" s="35"/>
      <c r="O16" s="249" t="s">
        <v>377</v>
      </c>
      <c r="P16" s="40"/>
    </row>
    <row r="17" ht="18" customHeight="1" spans="1:16">
      <c r="A17" s="255" t="s">
        <v>387</v>
      </c>
      <c r="B17" s="255">
        <v>2</v>
      </c>
      <c r="C17" s="255">
        <v>44</v>
      </c>
      <c r="D17" s="255" t="s">
        <v>18</v>
      </c>
      <c r="E17" s="250">
        <v>56</v>
      </c>
      <c r="F17" s="35">
        <f t="shared" si="0"/>
        <v>2464</v>
      </c>
      <c r="G17" s="250">
        <v>0</v>
      </c>
      <c r="H17" s="35">
        <f t="shared" si="1"/>
        <v>0</v>
      </c>
      <c r="I17" s="250">
        <v>60</v>
      </c>
      <c r="J17" s="250">
        <v>12</v>
      </c>
      <c r="K17" s="35">
        <f t="shared" si="3"/>
        <v>31680</v>
      </c>
      <c r="L17" s="35">
        <f t="shared" si="2"/>
        <v>34144</v>
      </c>
      <c r="M17" s="35"/>
      <c r="N17" s="35"/>
      <c r="O17" s="255" t="s">
        <v>377</v>
      </c>
      <c r="P17" s="40"/>
    </row>
    <row r="18" ht="18" customHeight="1" spans="1:16">
      <c r="A18" s="249" t="s">
        <v>388</v>
      </c>
      <c r="B18" s="249">
        <v>1.5</v>
      </c>
      <c r="C18" s="249">
        <v>33</v>
      </c>
      <c r="D18" s="249" t="s">
        <v>18</v>
      </c>
      <c r="E18" s="250">
        <v>56</v>
      </c>
      <c r="F18" s="35">
        <f t="shared" si="0"/>
        <v>1848</v>
      </c>
      <c r="G18" s="250">
        <v>0</v>
      </c>
      <c r="H18" s="35">
        <f t="shared" si="1"/>
        <v>0</v>
      </c>
      <c r="I18" s="250">
        <v>60</v>
      </c>
      <c r="J18" s="250">
        <v>12</v>
      </c>
      <c r="K18" s="35">
        <f t="shared" si="3"/>
        <v>23760</v>
      </c>
      <c r="L18" s="35">
        <f t="shared" si="2"/>
        <v>25608</v>
      </c>
      <c r="M18" s="35"/>
      <c r="N18" s="35"/>
      <c r="O18" s="249" t="s">
        <v>377</v>
      </c>
      <c r="P18" s="40"/>
    </row>
    <row r="19" ht="18" customHeight="1" spans="1:17">
      <c r="A19" s="10" t="s">
        <v>389</v>
      </c>
      <c r="B19" s="10"/>
      <c r="C19" s="10">
        <v>205</v>
      </c>
      <c r="D19" s="10"/>
      <c r="E19" s="250">
        <v>0</v>
      </c>
      <c r="F19" s="35">
        <v>0</v>
      </c>
      <c r="G19" s="250">
        <v>0</v>
      </c>
      <c r="H19" s="35">
        <v>0</v>
      </c>
      <c r="I19" s="250">
        <v>60</v>
      </c>
      <c r="J19" s="250">
        <v>12</v>
      </c>
      <c r="K19" s="35">
        <f t="shared" si="3"/>
        <v>147600</v>
      </c>
      <c r="L19" s="35">
        <f t="shared" si="2"/>
        <v>147600</v>
      </c>
      <c r="M19" s="35"/>
      <c r="N19" s="35"/>
      <c r="O19" s="249" t="s">
        <v>377</v>
      </c>
      <c r="P19" s="265"/>
      <c r="Q19" s="270"/>
    </row>
    <row r="20" s="2" customFormat="1" ht="18" customHeight="1" spans="1:17">
      <c r="A20" s="12" t="s">
        <v>25</v>
      </c>
      <c r="B20" s="12"/>
      <c r="C20" s="12"/>
      <c r="D20" s="12"/>
      <c r="E20" s="256"/>
      <c r="F20" s="42">
        <f>SUM(F7:F19)</f>
        <v>23613.52</v>
      </c>
      <c r="G20" s="256"/>
      <c r="H20" s="42">
        <f>SUM(H7:H19)</f>
        <v>0</v>
      </c>
      <c r="I20" s="256"/>
      <c r="J20" s="256"/>
      <c r="K20" s="42">
        <f>SUM(K7:K19)</f>
        <v>451202.4</v>
      </c>
      <c r="L20" s="42">
        <f>SUM(L7:L19)</f>
        <v>474815.92</v>
      </c>
      <c r="M20" s="263"/>
      <c r="N20" s="263"/>
      <c r="O20" s="266"/>
      <c r="P20" s="267"/>
      <c r="Q20" s="272"/>
    </row>
    <row r="21" ht="18" customHeight="1" spans="1:19">
      <c r="A21" s="10" t="s">
        <v>390</v>
      </c>
      <c r="B21" s="10">
        <v>2</v>
      </c>
      <c r="C21" s="10">
        <v>44</v>
      </c>
      <c r="D21" s="10" t="s">
        <v>29</v>
      </c>
      <c r="E21" s="250">
        <v>56</v>
      </c>
      <c r="F21" s="35">
        <f t="shared" ref="F21:F27" si="4">C21*E21</f>
        <v>2464</v>
      </c>
      <c r="G21" s="250">
        <v>0</v>
      </c>
      <c r="H21" s="35">
        <f t="shared" ref="H21:H27" si="5">C21*G21</f>
        <v>0</v>
      </c>
      <c r="I21" s="250">
        <v>60</v>
      </c>
      <c r="J21" s="250">
        <v>12</v>
      </c>
      <c r="K21" s="35">
        <f>C21*I21*J21</f>
        <v>31680</v>
      </c>
      <c r="L21" s="35">
        <f t="shared" ref="L21:L27" si="6">K21+H21+F21</f>
        <v>34144</v>
      </c>
      <c r="M21" s="35"/>
      <c r="N21" s="35"/>
      <c r="O21" s="249" t="s">
        <v>391</v>
      </c>
      <c r="P21" s="40"/>
      <c r="R21" s="273"/>
      <c r="S21" s="270"/>
    </row>
    <row r="22" ht="18" customHeight="1" spans="1:18">
      <c r="A22" s="255" t="s">
        <v>392</v>
      </c>
      <c r="B22" s="255">
        <v>2</v>
      </c>
      <c r="C22" s="255">
        <v>44</v>
      </c>
      <c r="D22" s="255" t="s">
        <v>29</v>
      </c>
      <c r="E22" s="250">
        <v>56</v>
      </c>
      <c r="F22" s="35">
        <f t="shared" si="4"/>
        <v>2464</v>
      </c>
      <c r="G22" s="250">
        <v>0</v>
      </c>
      <c r="H22" s="35">
        <f t="shared" si="5"/>
        <v>0</v>
      </c>
      <c r="I22" s="250">
        <v>60</v>
      </c>
      <c r="J22" s="250">
        <v>12</v>
      </c>
      <c r="K22" s="35">
        <f>C22*I22*J22</f>
        <v>31680</v>
      </c>
      <c r="L22" s="35">
        <f t="shared" si="6"/>
        <v>34144</v>
      </c>
      <c r="M22" s="35"/>
      <c r="N22" s="35"/>
      <c r="O22" s="249" t="s">
        <v>391</v>
      </c>
      <c r="P22" s="40"/>
      <c r="R22" s="273"/>
    </row>
    <row r="23" ht="18" customHeight="1" spans="1:18">
      <c r="A23" s="12" t="s">
        <v>25</v>
      </c>
      <c r="B23" s="257"/>
      <c r="C23" s="257"/>
      <c r="D23" s="257"/>
      <c r="E23" s="253"/>
      <c r="F23" s="42">
        <f>SUM(F21:F22)</f>
        <v>4928</v>
      </c>
      <c r="G23" s="256"/>
      <c r="H23" s="42"/>
      <c r="I23" s="256"/>
      <c r="J23" s="256"/>
      <c r="K23" s="42">
        <f>SUM(K21:K22)</f>
        <v>63360</v>
      </c>
      <c r="L23" s="42">
        <f>SUM(L21:L22)</f>
        <v>68288</v>
      </c>
      <c r="M23" s="263"/>
      <c r="N23" s="35"/>
      <c r="O23" s="249"/>
      <c r="P23" s="40"/>
      <c r="R23" s="273"/>
    </row>
    <row r="24" customFormat="1" ht="18" customHeight="1" spans="1:16">
      <c r="A24" s="255" t="s">
        <v>393</v>
      </c>
      <c r="B24" s="255">
        <v>1.5</v>
      </c>
      <c r="C24" s="255">
        <v>33</v>
      </c>
      <c r="D24" s="255" t="s">
        <v>29</v>
      </c>
      <c r="E24" s="250">
        <v>56</v>
      </c>
      <c r="F24" s="35">
        <f t="shared" si="4"/>
        <v>1848</v>
      </c>
      <c r="G24" s="250">
        <v>0</v>
      </c>
      <c r="H24" s="35">
        <f t="shared" si="5"/>
        <v>0</v>
      </c>
      <c r="I24" s="250">
        <v>60</v>
      </c>
      <c r="J24" s="250">
        <v>12</v>
      </c>
      <c r="K24" s="35">
        <f>C24*I24*J24</f>
        <v>23760</v>
      </c>
      <c r="L24" s="35">
        <f t="shared" si="6"/>
        <v>25608</v>
      </c>
      <c r="M24" s="35"/>
      <c r="N24" s="35"/>
      <c r="O24" s="10" t="s">
        <v>391</v>
      </c>
      <c r="P24" s="40"/>
    </row>
    <row r="25" ht="18" customHeight="1" spans="1:18">
      <c r="A25" s="249" t="s">
        <v>381</v>
      </c>
      <c r="B25" s="249">
        <v>0.33</v>
      </c>
      <c r="C25" s="249">
        <v>7.33</v>
      </c>
      <c r="D25" s="249" t="s">
        <v>61</v>
      </c>
      <c r="E25" s="250">
        <v>56</v>
      </c>
      <c r="F25" s="35">
        <f t="shared" si="4"/>
        <v>410.48</v>
      </c>
      <c r="G25" s="250">
        <v>0</v>
      </c>
      <c r="H25" s="35">
        <f t="shared" si="5"/>
        <v>0</v>
      </c>
      <c r="I25" s="250">
        <v>60</v>
      </c>
      <c r="J25" s="250">
        <v>12</v>
      </c>
      <c r="K25" s="35">
        <f>C25*I25*J25</f>
        <v>5277.6</v>
      </c>
      <c r="L25" s="35">
        <f t="shared" si="6"/>
        <v>5688.08</v>
      </c>
      <c r="M25" s="35"/>
      <c r="N25" s="35"/>
      <c r="O25" s="249" t="s">
        <v>391</v>
      </c>
      <c r="P25" s="40"/>
      <c r="R25" s="273"/>
    </row>
    <row r="26" ht="18" customHeight="1" spans="1:18">
      <c r="A26" s="249" t="s">
        <v>394</v>
      </c>
      <c r="B26" s="249">
        <v>1</v>
      </c>
      <c r="C26" s="249">
        <v>22</v>
      </c>
      <c r="D26" s="249" t="s">
        <v>29</v>
      </c>
      <c r="E26" s="250">
        <v>56</v>
      </c>
      <c r="F26" s="35">
        <f t="shared" si="4"/>
        <v>1232</v>
      </c>
      <c r="G26" s="250">
        <v>0</v>
      </c>
      <c r="H26" s="35">
        <f t="shared" si="5"/>
        <v>0</v>
      </c>
      <c r="I26" s="250">
        <v>60</v>
      </c>
      <c r="J26" s="250">
        <v>12</v>
      </c>
      <c r="K26" s="35">
        <f>C26*I30*J30</f>
        <v>15840</v>
      </c>
      <c r="L26" s="35">
        <f t="shared" si="6"/>
        <v>17072</v>
      </c>
      <c r="M26" s="35"/>
      <c r="N26" s="35"/>
      <c r="O26" s="249" t="s">
        <v>391</v>
      </c>
      <c r="P26" s="40"/>
      <c r="R26" s="273"/>
    </row>
    <row r="27" ht="18" customHeight="1" spans="1:18">
      <c r="A27" s="249" t="s">
        <v>395</v>
      </c>
      <c r="B27" s="249">
        <v>1</v>
      </c>
      <c r="C27" s="249">
        <v>22</v>
      </c>
      <c r="D27" s="249" t="s">
        <v>18</v>
      </c>
      <c r="E27" s="250">
        <v>56</v>
      </c>
      <c r="F27" s="35">
        <f t="shared" si="4"/>
        <v>1232</v>
      </c>
      <c r="G27" s="250">
        <v>0</v>
      </c>
      <c r="H27" s="35">
        <f t="shared" si="5"/>
        <v>0</v>
      </c>
      <c r="I27" s="250">
        <v>60</v>
      </c>
      <c r="J27" s="250">
        <v>12</v>
      </c>
      <c r="K27" s="35">
        <f>C27*I27*J27</f>
        <v>15840</v>
      </c>
      <c r="L27" s="35">
        <f t="shared" si="6"/>
        <v>17072</v>
      </c>
      <c r="M27" s="35"/>
      <c r="N27" s="35"/>
      <c r="O27" s="249" t="s">
        <v>391</v>
      </c>
      <c r="P27" s="40"/>
      <c r="R27" s="273"/>
    </row>
    <row r="28" s="2" customFormat="1" ht="18" customHeight="1" spans="1:18">
      <c r="A28" s="12" t="s">
        <v>25</v>
      </c>
      <c r="B28" s="258"/>
      <c r="C28" s="258"/>
      <c r="D28" s="258"/>
      <c r="E28" s="256"/>
      <c r="F28" s="42">
        <f>SUM(F24:F27)</f>
        <v>4722.48</v>
      </c>
      <c r="G28" s="256"/>
      <c r="H28" s="42"/>
      <c r="I28" s="256"/>
      <c r="J28" s="256"/>
      <c r="K28" s="42">
        <f>SUM(K24:K27)</f>
        <v>60717.6</v>
      </c>
      <c r="L28" s="42">
        <f>SUM(L24:L27)</f>
        <v>65440.08</v>
      </c>
      <c r="M28" s="263"/>
      <c r="N28" s="263"/>
      <c r="O28" s="266"/>
      <c r="P28" s="44"/>
      <c r="R28" s="274"/>
    </row>
    <row r="29" ht="18" customHeight="1" spans="1:18">
      <c r="A29" s="255" t="s">
        <v>396</v>
      </c>
      <c r="B29" s="255">
        <v>1</v>
      </c>
      <c r="C29" s="255">
        <v>22</v>
      </c>
      <c r="D29" s="255" t="s">
        <v>33</v>
      </c>
      <c r="E29" s="250">
        <v>56</v>
      </c>
      <c r="F29" s="35">
        <f>C29*E29</f>
        <v>1232</v>
      </c>
      <c r="G29" s="250">
        <v>0</v>
      </c>
      <c r="H29" s="35">
        <f>C29*G29</f>
        <v>0</v>
      </c>
      <c r="I29" s="250">
        <v>60</v>
      </c>
      <c r="J29" s="250">
        <v>12</v>
      </c>
      <c r="K29" s="35">
        <f>C29*I29*J29</f>
        <v>15840</v>
      </c>
      <c r="L29" s="35">
        <f>K29+H29+F29</f>
        <v>17072</v>
      </c>
      <c r="M29" s="35"/>
      <c r="N29" s="35"/>
      <c r="O29" s="35" t="s">
        <v>397</v>
      </c>
      <c r="P29" s="40"/>
      <c r="R29" s="273"/>
    </row>
    <row r="30" ht="18" customHeight="1" spans="1:18">
      <c r="A30" s="249" t="s">
        <v>394</v>
      </c>
      <c r="B30" s="249">
        <v>1</v>
      </c>
      <c r="C30" s="249">
        <v>22</v>
      </c>
      <c r="D30" s="249" t="s">
        <v>29</v>
      </c>
      <c r="E30" s="250">
        <v>56</v>
      </c>
      <c r="F30" s="35">
        <f>C30*E30</f>
        <v>1232</v>
      </c>
      <c r="G30" s="250">
        <v>0</v>
      </c>
      <c r="H30" s="35">
        <f>C30*G30</f>
        <v>0</v>
      </c>
      <c r="I30" s="250">
        <v>60</v>
      </c>
      <c r="J30" s="250">
        <v>12</v>
      </c>
      <c r="K30" s="35">
        <f>C30*I27*J27</f>
        <v>15840</v>
      </c>
      <c r="L30" s="35">
        <f>K30+H30+F30</f>
        <v>17072</v>
      </c>
      <c r="M30" s="35"/>
      <c r="N30" s="35"/>
      <c r="O30" s="35" t="s">
        <v>397</v>
      </c>
      <c r="P30" s="40"/>
      <c r="R30" s="273"/>
    </row>
    <row r="31" s="2" customFormat="1" ht="18" customHeight="1" spans="1:18">
      <c r="A31" s="12" t="s">
        <v>25</v>
      </c>
      <c r="B31" s="251"/>
      <c r="C31" s="251"/>
      <c r="D31" s="251"/>
      <c r="E31" s="256"/>
      <c r="F31" s="42">
        <f>SUM(F29:F30)</f>
        <v>2464</v>
      </c>
      <c r="G31" s="256"/>
      <c r="H31" s="42">
        <f>SUM(H27:H27)</f>
        <v>0</v>
      </c>
      <c r="I31" s="256"/>
      <c r="J31" s="256"/>
      <c r="K31" s="42">
        <f>SUM(K29:K30)</f>
        <v>31680</v>
      </c>
      <c r="L31" s="42">
        <f>SUM(L29:L30)</f>
        <v>34144</v>
      </c>
      <c r="M31" s="263"/>
      <c r="N31" s="263"/>
      <c r="O31" s="266"/>
      <c r="P31" s="44"/>
      <c r="R31" s="274"/>
    </row>
    <row r="32" ht="18" customHeight="1" spans="1:18">
      <c r="A32" s="255" t="s">
        <v>392</v>
      </c>
      <c r="B32" s="255">
        <v>1</v>
      </c>
      <c r="C32" s="255">
        <v>22</v>
      </c>
      <c r="D32" s="255" t="s">
        <v>18</v>
      </c>
      <c r="E32" s="250">
        <v>56</v>
      </c>
      <c r="F32" s="35">
        <f>C32*E32</f>
        <v>1232</v>
      </c>
      <c r="G32" s="250">
        <v>0</v>
      </c>
      <c r="H32" s="35">
        <f>C32*G32</f>
        <v>0</v>
      </c>
      <c r="I32" s="250">
        <v>60</v>
      </c>
      <c r="J32" s="250">
        <v>12</v>
      </c>
      <c r="K32" s="35">
        <f>C32*I32*J32</f>
        <v>15840</v>
      </c>
      <c r="L32" s="35">
        <f>K32+H32+F32</f>
        <v>17072</v>
      </c>
      <c r="M32" s="35"/>
      <c r="N32" s="35"/>
      <c r="O32" s="249" t="s">
        <v>391</v>
      </c>
      <c r="P32" s="40"/>
      <c r="R32" s="273"/>
    </row>
    <row r="33" s="2" customFormat="1" ht="18" customHeight="1" spans="1:18">
      <c r="A33" s="12" t="s">
        <v>25</v>
      </c>
      <c r="B33" s="258"/>
      <c r="C33" s="258"/>
      <c r="D33" s="258"/>
      <c r="E33" s="256"/>
      <c r="F33" s="42">
        <f>SUM(F32)</f>
        <v>1232</v>
      </c>
      <c r="G33" s="256"/>
      <c r="H33" s="42"/>
      <c r="I33" s="256"/>
      <c r="J33" s="256"/>
      <c r="K33" s="42">
        <f>SUM(K32)</f>
        <v>15840</v>
      </c>
      <c r="L33" s="42">
        <f>SUM(L32)</f>
        <v>17072</v>
      </c>
      <c r="M33" s="263"/>
      <c r="N33" s="263"/>
      <c r="O33" s="266"/>
      <c r="P33" s="44"/>
      <c r="R33" s="274"/>
    </row>
    <row r="34" ht="18" customHeight="1" spans="1:16">
      <c r="A34" s="255" t="s">
        <v>398</v>
      </c>
      <c r="B34" s="255">
        <v>2</v>
      </c>
      <c r="C34" s="255">
        <v>44</v>
      </c>
      <c r="D34" s="255" t="s">
        <v>18</v>
      </c>
      <c r="E34" s="250">
        <v>56</v>
      </c>
      <c r="F34" s="35">
        <f>C34*E34</f>
        <v>2464</v>
      </c>
      <c r="G34" s="250">
        <v>0</v>
      </c>
      <c r="H34" s="35">
        <f>C34*G34</f>
        <v>0</v>
      </c>
      <c r="I34" s="250">
        <v>60</v>
      </c>
      <c r="J34" s="250">
        <v>12</v>
      </c>
      <c r="K34" s="35">
        <f>C34*I34*J34</f>
        <v>31680</v>
      </c>
      <c r="L34" s="35">
        <f>K34+H34+F34</f>
        <v>34144</v>
      </c>
      <c r="M34" s="35"/>
      <c r="N34" s="35"/>
      <c r="O34" s="10" t="s">
        <v>391</v>
      </c>
      <c r="P34" s="40"/>
    </row>
    <row r="35" ht="18" customHeight="1" spans="1:16">
      <c r="A35" s="255" t="s">
        <v>393</v>
      </c>
      <c r="B35" s="255">
        <v>0.5</v>
      </c>
      <c r="C35" s="255">
        <v>11</v>
      </c>
      <c r="D35" s="255" t="s">
        <v>29</v>
      </c>
      <c r="E35" s="250">
        <v>56</v>
      </c>
      <c r="F35" s="35">
        <f>C35*E35</f>
        <v>616</v>
      </c>
      <c r="G35" s="250">
        <v>0</v>
      </c>
      <c r="H35" s="35">
        <f>C35*G35</f>
        <v>0</v>
      </c>
      <c r="I35" s="250">
        <v>60</v>
      </c>
      <c r="J35" s="250">
        <v>12</v>
      </c>
      <c r="K35" s="35">
        <f>C35*I35*J35</f>
        <v>7920</v>
      </c>
      <c r="L35" s="35">
        <f>K35+H35+F35</f>
        <v>8536</v>
      </c>
      <c r="M35" s="35"/>
      <c r="N35" s="35"/>
      <c r="O35" s="10" t="s">
        <v>391</v>
      </c>
      <c r="P35" s="40"/>
    </row>
    <row r="36" s="2" customFormat="1" ht="18" customHeight="1" spans="1:16">
      <c r="A36" s="12" t="s">
        <v>25</v>
      </c>
      <c r="B36" s="258"/>
      <c r="C36" s="258">
        <f>SUM(C34:C35)</f>
        <v>55</v>
      </c>
      <c r="D36" s="258"/>
      <c r="E36" s="258"/>
      <c r="F36" s="259">
        <f>SUM(F34:F35)</f>
        <v>3080</v>
      </c>
      <c r="G36" s="258"/>
      <c r="H36" s="259"/>
      <c r="I36" s="258"/>
      <c r="J36" s="258"/>
      <c r="K36" s="259">
        <f>SUM(K34:K35)</f>
        <v>39600</v>
      </c>
      <c r="L36" s="259">
        <f>SUM(L34:L35)</f>
        <v>42680</v>
      </c>
      <c r="M36" s="268"/>
      <c r="N36" s="268"/>
      <c r="O36" s="39"/>
      <c r="P36" s="44"/>
    </row>
    <row r="37" ht="18" customHeight="1" spans="1:18">
      <c r="A37" s="249" t="s">
        <v>399</v>
      </c>
      <c r="B37" s="249">
        <v>1</v>
      </c>
      <c r="C37" s="249">
        <v>22</v>
      </c>
      <c r="D37" s="249" t="s">
        <v>29</v>
      </c>
      <c r="E37" s="250">
        <v>56</v>
      </c>
      <c r="F37" s="35">
        <f>C37*E37</f>
        <v>1232</v>
      </c>
      <c r="G37" s="250">
        <v>0</v>
      </c>
      <c r="H37" s="35">
        <f>C37*G37</f>
        <v>0</v>
      </c>
      <c r="I37" s="250">
        <v>60</v>
      </c>
      <c r="J37" s="250">
        <v>12</v>
      </c>
      <c r="K37" s="35">
        <f>C37*I37*J37</f>
        <v>15840</v>
      </c>
      <c r="L37" s="35">
        <f>K37+H37+F37</f>
        <v>17072</v>
      </c>
      <c r="M37" s="35"/>
      <c r="N37" s="35"/>
      <c r="O37" s="249" t="s">
        <v>391</v>
      </c>
      <c r="P37" s="36"/>
      <c r="R37" s="273"/>
    </row>
    <row r="38" ht="18" customHeight="1" spans="1:18">
      <c r="A38" s="249" t="s">
        <v>400</v>
      </c>
      <c r="B38" s="249">
        <v>2</v>
      </c>
      <c r="C38" s="249">
        <v>44</v>
      </c>
      <c r="D38" s="249" t="s">
        <v>29</v>
      </c>
      <c r="E38" s="250">
        <v>56</v>
      </c>
      <c r="F38" s="35">
        <f>C38*E38</f>
        <v>2464</v>
      </c>
      <c r="G38" s="250">
        <v>0</v>
      </c>
      <c r="H38" s="35">
        <f>C38*G38</f>
        <v>0</v>
      </c>
      <c r="I38" s="250">
        <v>60</v>
      </c>
      <c r="J38" s="250">
        <v>12</v>
      </c>
      <c r="K38" s="35">
        <f>C38*I38*J38</f>
        <v>31680</v>
      </c>
      <c r="L38" s="35">
        <f>K38+H38+F38</f>
        <v>34144</v>
      </c>
      <c r="M38" s="35"/>
      <c r="N38" s="35"/>
      <c r="O38" s="249" t="s">
        <v>391</v>
      </c>
      <c r="P38" s="36"/>
      <c r="R38" s="273"/>
    </row>
    <row r="39" ht="18" customHeight="1" spans="1:18">
      <c r="A39" s="249" t="s">
        <v>401</v>
      </c>
      <c r="B39" s="249">
        <v>1</v>
      </c>
      <c r="C39" s="249">
        <v>22</v>
      </c>
      <c r="D39" s="249" t="s">
        <v>29</v>
      </c>
      <c r="E39" s="250">
        <v>56</v>
      </c>
      <c r="F39" s="35">
        <f t="shared" ref="F39:F44" si="7">C39*E39</f>
        <v>1232</v>
      </c>
      <c r="G39" s="250">
        <v>0</v>
      </c>
      <c r="H39" s="35">
        <f t="shared" ref="H39:H44" si="8">C39*G39</f>
        <v>0</v>
      </c>
      <c r="I39" s="250">
        <v>60</v>
      </c>
      <c r="J39" s="250">
        <v>12</v>
      </c>
      <c r="K39" s="35">
        <f t="shared" ref="K39:K44" si="9">C39*I39*J39</f>
        <v>15840</v>
      </c>
      <c r="L39" s="35">
        <f t="shared" ref="L39:L44" si="10">K39+H39+F39</f>
        <v>17072</v>
      </c>
      <c r="M39" s="35"/>
      <c r="N39" s="35"/>
      <c r="O39" s="249" t="s">
        <v>391</v>
      </c>
      <c r="P39" s="36"/>
      <c r="R39" s="273"/>
    </row>
    <row r="40" ht="18" customHeight="1" spans="1:18">
      <c r="A40" s="249" t="s">
        <v>402</v>
      </c>
      <c r="B40" s="249">
        <v>2</v>
      </c>
      <c r="C40" s="249">
        <v>44</v>
      </c>
      <c r="D40" s="249" t="s">
        <v>29</v>
      </c>
      <c r="E40" s="250">
        <v>56</v>
      </c>
      <c r="F40" s="35">
        <f t="shared" si="7"/>
        <v>2464</v>
      </c>
      <c r="G40" s="250">
        <v>0</v>
      </c>
      <c r="H40" s="35">
        <f t="shared" si="8"/>
        <v>0</v>
      </c>
      <c r="I40" s="250">
        <v>60</v>
      </c>
      <c r="J40" s="250">
        <v>12</v>
      </c>
      <c r="K40" s="35">
        <f t="shared" si="9"/>
        <v>31680</v>
      </c>
      <c r="L40" s="35">
        <f t="shared" si="10"/>
        <v>34144</v>
      </c>
      <c r="M40" s="35"/>
      <c r="N40" s="35"/>
      <c r="O40" s="249" t="s">
        <v>391</v>
      </c>
      <c r="P40" s="36"/>
      <c r="R40" s="273"/>
    </row>
    <row r="41" ht="18" customHeight="1" spans="1:18">
      <c r="A41" s="249" t="s">
        <v>403</v>
      </c>
      <c r="B41" s="249">
        <v>3</v>
      </c>
      <c r="C41" s="249">
        <v>66</v>
      </c>
      <c r="D41" s="249" t="s">
        <v>61</v>
      </c>
      <c r="E41" s="250">
        <v>56</v>
      </c>
      <c r="F41" s="35">
        <f t="shared" si="7"/>
        <v>3696</v>
      </c>
      <c r="G41" s="250">
        <v>0</v>
      </c>
      <c r="H41" s="35">
        <f t="shared" si="8"/>
        <v>0</v>
      </c>
      <c r="I41" s="250">
        <v>60</v>
      </c>
      <c r="J41" s="250">
        <v>12</v>
      </c>
      <c r="K41" s="35">
        <f t="shared" si="9"/>
        <v>47520</v>
      </c>
      <c r="L41" s="35">
        <f t="shared" si="10"/>
        <v>51216</v>
      </c>
      <c r="M41" s="35"/>
      <c r="N41" s="35"/>
      <c r="O41" s="249" t="s">
        <v>391</v>
      </c>
      <c r="P41" s="36"/>
      <c r="R41" s="273"/>
    </row>
    <row r="42" ht="18" customHeight="1" spans="1:18">
      <c r="A42" s="249" t="s">
        <v>404</v>
      </c>
      <c r="B42" s="249">
        <v>2</v>
      </c>
      <c r="C42" s="249">
        <v>44</v>
      </c>
      <c r="D42" s="249" t="s">
        <v>29</v>
      </c>
      <c r="E42" s="250">
        <v>56</v>
      </c>
      <c r="F42" s="35">
        <f t="shared" si="7"/>
        <v>2464</v>
      </c>
      <c r="G42" s="250">
        <v>0</v>
      </c>
      <c r="H42" s="35">
        <f t="shared" si="8"/>
        <v>0</v>
      </c>
      <c r="I42" s="250">
        <v>60</v>
      </c>
      <c r="J42" s="250">
        <v>12</v>
      </c>
      <c r="K42" s="35">
        <f t="shared" si="9"/>
        <v>31680</v>
      </c>
      <c r="L42" s="35">
        <f t="shared" si="10"/>
        <v>34144</v>
      </c>
      <c r="M42" s="35"/>
      <c r="N42" s="35"/>
      <c r="O42" s="249" t="s">
        <v>391</v>
      </c>
      <c r="P42" s="36"/>
      <c r="R42" s="273"/>
    </row>
    <row r="43" s="2" customFormat="1" ht="18" customHeight="1" spans="1:24">
      <c r="A43" s="249" t="s">
        <v>405</v>
      </c>
      <c r="B43" s="249">
        <v>2.5</v>
      </c>
      <c r="C43" s="249">
        <v>55</v>
      </c>
      <c r="D43" s="249" t="s">
        <v>61</v>
      </c>
      <c r="E43" s="250">
        <v>56</v>
      </c>
      <c r="F43" s="35">
        <f t="shared" si="7"/>
        <v>3080</v>
      </c>
      <c r="G43" s="250">
        <v>0</v>
      </c>
      <c r="H43" s="35">
        <f t="shared" si="8"/>
        <v>0</v>
      </c>
      <c r="I43" s="250">
        <v>60</v>
      </c>
      <c r="J43" s="250">
        <v>12</v>
      </c>
      <c r="K43" s="35">
        <f t="shared" si="9"/>
        <v>39600</v>
      </c>
      <c r="L43" s="35">
        <f t="shared" si="10"/>
        <v>42680</v>
      </c>
      <c r="M43" s="35"/>
      <c r="N43" s="35"/>
      <c r="O43" s="249" t="s">
        <v>391</v>
      </c>
      <c r="P43" s="36"/>
      <c r="R43" s="273"/>
      <c r="S43" s="1"/>
      <c r="T43" s="1"/>
      <c r="U43" s="1"/>
      <c r="V43" s="1"/>
      <c r="W43" s="1"/>
      <c r="X43" s="1"/>
    </row>
    <row r="44" s="2" customFormat="1" ht="18" customHeight="1" spans="1:24">
      <c r="A44" s="249" t="s">
        <v>406</v>
      </c>
      <c r="B44" s="249">
        <v>1</v>
      </c>
      <c r="C44" s="249">
        <v>22</v>
      </c>
      <c r="D44" s="249" t="s">
        <v>29</v>
      </c>
      <c r="E44" s="250">
        <v>28</v>
      </c>
      <c r="F44" s="35">
        <f t="shared" si="7"/>
        <v>616</v>
      </c>
      <c r="G44" s="250">
        <v>0</v>
      </c>
      <c r="H44" s="35">
        <f t="shared" si="8"/>
        <v>0</v>
      </c>
      <c r="I44" s="250">
        <v>60</v>
      </c>
      <c r="J44" s="250">
        <v>8</v>
      </c>
      <c r="K44" s="35">
        <f t="shared" si="9"/>
        <v>10560</v>
      </c>
      <c r="L44" s="35">
        <f t="shared" si="10"/>
        <v>11176</v>
      </c>
      <c r="M44" s="35"/>
      <c r="N44" s="35"/>
      <c r="O44" s="249" t="s">
        <v>391</v>
      </c>
      <c r="P44" s="36" t="s">
        <v>407</v>
      </c>
      <c r="R44" s="273"/>
      <c r="S44" s="1"/>
      <c r="T44" s="1"/>
      <c r="U44" s="1"/>
      <c r="V44" s="1"/>
      <c r="W44" s="1"/>
      <c r="X44" s="1"/>
    </row>
    <row r="45" ht="18" customHeight="1" spans="1:24">
      <c r="A45" s="249" t="s">
        <v>406</v>
      </c>
      <c r="B45" s="249">
        <v>2</v>
      </c>
      <c r="C45" s="249">
        <v>44</v>
      </c>
      <c r="D45" s="249" t="s">
        <v>29</v>
      </c>
      <c r="E45" s="250">
        <v>56</v>
      </c>
      <c r="F45" s="35">
        <f t="shared" ref="F45:F55" si="11">C45*E45</f>
        <v>2464</v>
      </c>
      <c r="G45" s="250">
        <v>0</v>
      </c>
      <c r="H45" s="35">
        <f t="shared" ref="H45:H55" si="12">C45*G45</f>
        <v>0</v>
      </c>
      <c r="I45" s="250">
        <v>60</v>
      </c>
      <c r="J45" s="250">
        <v>12</v>
      </c>
      <c r="K45" s="35">
        <f t="shared" ref="K45:K55" si="13">C45*I45*J45</f>
        <v>31680</v>
      </c>
      <c r="L45" s="35">
        <f t="shared" ref="L45:L55" si="14">K45+H45+F45</f>
        <v>34144</v>
      </c>
      <c r="M45" s="35"/>
      <c r="N45" s="35"/>
      <c r="O45" s="249" t="s">
        <v>391</v>
      </c>
      <c r="P45" s="36"/>
      <c r="R45" s="273"/>
      <c r="S45" s="2"/>
      <c r="T45" s="2"/>
      <c r="U45" s="2"/>
      <c r="V45" s="2"/>
      <c r="W45" s="2"/>
      <c r="X45" s="2"/>
    </row>
    <row r="46" ht="18" customHeight="1" spans="1:18">
      <c r="A46" s="249" t="s">
        <v>408</v>
      </c>
      <c r="B46" s="249">
        <v>2</v>
      </c>
      <c r="C46" s="249">
        <v>44</v>
      </c>
      <c r="D46" s="249" t="s">
        <v>134</v>
      </c>
      <c r="E46" s="250">
        <v>56</v>
      </c>
      <c r="F46" s="35">
        <f t="shared" si="11"/>
        <v>2464</v>
      </c>
      <c r="G46" s="250">
        <v>0</v>
      </c>
      <c r="H46" s="35">
        <f t="shared" si="12"/>
        <v>0</v>
      </c>
      <c r="I46" s="250">
        <v>60</v>
      </c>
      <c r="J46" s="250">
        <v>12</v>
      </c>
      <c r="K46" s="35">
        <f t="shared" si="13"/>
        <v>31680</v>
      </c>
      <c r="L46" s="35">
        <f t="shared" si="14"/>
        <v>34144</v>
      </c>
      <c r="M46" s="35"/>
      <c r="N46" s="35"/>
      <c r="O46" s="249" t="s">
        <v>391</v>
      </c>
      <c r="P46" s="36"/>
      <c r="R46" s="273"/>
    </row>
    <row r="47" ht="18" customHeight="1" spans="1:18">
      <c r="A47" s="249" t="s">
        <v>409</v>
      </c>
      <c r="B47" s="249">
        <v>1</v>
      </c>
      <c r="C47" s="249">
        <v>22</v>
      </c>
      <c r="D47" s="249" t="s">
        <v>29</v>
      </c>
      <c r="E47" s="250">
        <v>56</v>
      </c>
      <c r="F47" s="35">
        <f t="shared" si="11"/>
        <v>1232</v>
      </c>
      <c r="G47" s="250">
        <v>0</v>
      </c>
      <c r="H47" s="35">
        <f t="shared" si="12"/>
        <v>0</v>
      </c>
      <c r="I47" s="250">
        <v>60</v>
      </c>
      <c r="J47" s="250">
        <v>12</v>
      </c>
      <c r="K47" s="35">
        <f t="shared" si="13"/>
        <v>15840</v>
      </c>
      <c r="L47" s="35">
        <f t="shared" si="14"/>
        <v>17072</v>
      </c>
      <c r="M47" s="35"/>
      <c r="N47" s="35"/>
      <c r="O47" s="249" t="s">
        <v>391</v>
      </c>
      <c r="P47" s="36"/>
      <c r="R47" s="273"/>
    </row>
    <row r="48" ht="18" customHeight="1" spans="1:18">
      <c r="A48" s="249" t="s">
        <v>410</v>
      </c>
      <c r="B48" s="249">
        <v>1</v>
      </c>
      <c r="C48" s="249">
        <v>22</v>
      </c>
      <c r="D48" s="249" t="s">
        <v>29</v>
      </c>
      <c r="E48" s="250">
        <v>56</v>
      </c>
      <c r="F48" s="35">
        <f t="shared" si="11"/>
        <v>1232</v>
      </c>
      <c r="G48" s="250">
        <v>0</v>
      </c>
      <c r="H48" s="35">
        <f t="shared" si="12"/>
        <v>0</v>
      </c>
      <c r="I48" s="250">
        <v>60</v>
      </c>
      <c r="J48" s="250">
        <v>12</v>
      </c>
      <c r="K48" s="35">
        <f t="shared" si="13"/>
        <v>15840</v>
      </c>
      <c r="L48" s="35">
        <f t="shared" si="14"/>
        <v>17072</v>
      </c>
      <c r="M48" s="35"/>
      <c r="N48" s="35"/>
      <c r="O48" s="249" t="s">
        <v>391</v>
      </c>
      <c r="P48" s="36"/>
      <c r="R48" s="273"/>
    </row>
    <row r="49" ht="18" customHeight="1" spans="1:18">
      <c r="A49" s="249" t="s">
        <v>411</v>
      </c>
      <c r="B49" s="249">
        <v>1</v>
      </c>
      <c r="C49" s="249">
        <v>22</v>
      </c>
      <c r="D49" s="249" t="s">
        <v>29</v>
      </c>
      <c r="E49" s="250">
        <v>56</v>
      </c>
      <c r="F49" s="35">
        <f t="shared" si="11"/>
        <v>1232</v>
      </c>
      <c r="G49" s="250">
        <v>0</v>
      </c>
      <c r="H49" s="35">
        <f t="shared" si="12"/>
        <v>0</v>
      </c>
      <c r="I49" s="250">
        <v>60</v>
      </c>
      <c r="J49" s="250">
        <v>12</v>
      </c>
      <c r="K49" s="35">
        <f t="shared" si="13"/>
        <v>15840</v>
      </c>
      <c r="L49" s="35">
        <f t="shared" si="14"/>
        <v>17072</v>
      </c>
      <c r="M49" s="35"/>
      <c r="N49" s="35"/>
      <c r="O49" s="249" t="s">
        <v>391</v>
      </c>
      <c r="P49" s="36"/>
      <c r="R49" s="273"/>
    </row>
    <row r="50" ht="18" customHeight="1" spans="1:18">
      <c r="A50" s="249" t="s">
        <v>412</v>
      </c>
      <c r="B50" s="249">
        <v>3</v>
      </c>
      <c r="C50" s="249">
        <v>66</v>
      </c>
      <c r="D50" s="249" t="s">
        <v>29</v>
      </c>
      <c r="E50" s="250">
        <v>56</v>
      </c>
      <c r="F50" s="35">
        <f t="shared" si="11"/>
        <v>3696</v>
      </c>
      <c r="G50" s="250">
        <v>0</v>
      </c>
      <c r="H50" s="35">
        <f t="shared" si="12"/>
        <v>0</v>
      </c>
      <c r="I50" s="250">
        <v>60</v>
      </c>
      <c r="J50" s="250">
        <v>12</v>
      </c>
      <c r="K50" s="35">
        <f t="shared" si="13"/>
        <v>47520</v>
      </c>
      <c r="L50" s="35">
        <f t="shared" si="14"/>
        <v>51216</v>
      </c>
      <c r="M50" s="35"/>
      <c r="N50" s="35"/>
      <c r="O50" s="249" t="s">
        <v>391</v>
      </c>
      <c r="P50" s="36"/>
      <c r="R50" s="273"/>
    </row>
    <row r="51" ht="18" customHeight="1" spans="1:18">
      <c r="A51" s="249" t="s">
        <v>413</v>
      </c>
      <c r="B51" s="249">
        <v>2</v>
      </c>
      <c r="C51" s="249">
        <v>44</v>
      </c>
      <c r="D51" s="249" t="s">
        <v>29</v>
      </c>
      <c r="E51" s="250">
        <v>56</v>
      </c>
      <c r="F51" s="35">
        <f t="shared" si="11"/>
        <v>2464</v>
      </c>
      <c r="G51" s="250">
        <v>0</v>
      </c>
      <c r="H51" s="35">
        <f t="shared" si="12"/>
        <v>0</v>
      </c>
      <c r="I51" s="250">
        <v>60</v>
      </c>
      <c r="J51" s="250">
        <v>12</v>
      </c>
      <c r="K51" s="35">
        <f t="shared" si="13"/>
        <v>31680</v>
      </c>
      <c r="L51" s="35">
        <f t="shared" si="14"/>
        <v>34144</v>
      </c>
      <c r="M51" s="35"/>
      <c r="N51" s="35"/>
      <c r="O51" s="249" t="s">
        <v>391</v>
      </c>
      <c r="P51" s="36"/>
      <c r="R51" s="273"/>
    </row>
    <row r="52" ht="18" customHeight="1" spans="1:18">
      <c r="A52" s="249" t="s">
        <v>414</v>
      </c>
      <c r="B52" s="249">
        <v>1</v>
      </c>
      <c r="C52" s="249">
        <v>22</v>
      </c>
      <c r="D52" s="249" t="s">
        <v>29</v>
      </c>
      <c r="E52" s="250">
        <v>56</v>
      </c>
      <c r="F52" s="35">
        <f t="shared" si="11"/>
        <v>1232</v>
      </c>
      <c r="G52" s="250">
        <v>0</v>
      </c>
      <c r="H52" s="35">
        <f t="shared" si="12"/>
        <v>0</v>
      </c>
      <c r="I52" s="250">
        <v>60</v>
      </c>
      <c r="J52" s="250">
        <v>12</v>
      </c>
      <c r="K52" s="35">
        <f t="shared" si="13"/>
        <v>15840</v>
      </c>
      <c r="L52" s="35">
        <f t="shared" si="14"/>
        <v>17072</v>
      </c>
      <c r="M52" s="35"/>
      <c r="N52" s="35"/>
      <c r="O52" s="249" t="s">
        <v>391</v>
      </c>
      <c r="P52" s="36"/>
      <c r="R52" s="273"/>
    </row>
    <row r="53" ht="18" customHeight="1" spans="1:18">
      <c r="A53" s="249" t="s">
        <v>415</v>
      </c>
      <c r="B53" s="249">
        <v>2</v>
      </c>
      <c r="C53" s="249">
        <v>44</v>
      </c>
      <c r="D53" s="249" t="s">
        <v>29</v>
      </c>
      <c r="E53" s="250">
        <v>56</v>
      </c>
      <c r="F53" s="35">
        <f t="shared" si="11"/>
        <v>2464</v>
      </c>
      <c r="G53" s="250">
        <v>0</v>
      </c>
      <c r="H53" s="35">
        <f t="shared" si="12"/>
        <v>0</v>
      </c>
      <c r="I53" s="250">
        <v>60</v>
      </c>
      <c r="J53" s="250">
        <v>12</v>
      </c>
      <c r="K53" s="35">
        <f t="shared" si="13"/>
        <v>31680</v>
      </c>
      <c r="L53" s="35">
        <f t="shared" si="14"/>
        <v>34144</v>
      </c>
      <c r="M53" s="35"/>
      <c r="N53" s="35"/>
      <c r="O53" s="249" t="s">
        <v>391</v>
      </c>
      <c r="P53" s="36"/>
      <c r="R53" s="273"/>
    </row>
    <row r="54" ht="18" customHeight="1" spans="1:18">
      <c r="A54" s="249" t="s">
        <v>416</v>
      </c>
      <c r="B54" s="249">
        <v>1</v>
      </c>
      <c r="C54" s="249">
        <v>22</v>
      </c>
      <c r="D54" s="249" t="s">
        <v>29</v>
      </c>
      <c r="E54" s="250">
        <v>56</v>
      </c>
      <c r="F54" s="35">
        <f t="shared" si="11"/>
        <v>1232</v>
      </c>
      <c r="G54" s="250">
        <v>0</v>
      </c>
      <c r="H54" s="35">
        <f t="shared" si="12"/>
        <v>0</v>
      </c>
      <c r="I54" s="250">
        <v>60</v>
      </c>
      <c r="J54" s="250">
        <v>12</v>
      </c>
      <c r="K54" s="35">
        <f t="shared" si="13"/>
        <v>15840</v>
      </c>
      <c r="L54" s="35">
        <f t="shared" si="14"/>
        <v>17072</v>
      </c>
      <c r="M54" s="35"/>
      <c r="N54" s="35"/>
      <c r="O54" s="249" t="s">
        <v>391</v>
      </c>
      <c r="P54" s="36"/>
      <c r="R54" s="273"/>
    </row>
    <row r="55" spans="1:18">
      <c r="A55" s="249" t="s">
        <v>417</v>
      </c>
      <c r="B55" s="249">
        <v>3</v>
      </c>
      <c r="C55" s="249">
        <v>66</v>
      </c>
      <c r="D55" s="249" t="s">
        <v>29</v>
      </c>
      <c r="E55" s="250">
        <v>56</v>
      </c>
      <c r="F55" s="35">
        <f t="shared" si="11"/>
        <v>3696</v>
      </c>
      <c r="G55" s="250">
        <v>0</v>
      </c>
      <c r="H55" s="35">
        <f t="shared" si="12"/>
        <v>0</v>
      </c>
      <c r="I55" s="250">
        <v>60</v>
      </c>
      <c r="J55" s="250">
        <v>12</v>
      </c>
      <c r="K55" s="35">
        <f t="shared" si="13"/>
        <v>47520</v>
      </c>
      <c r="L55" s="35">
        <f t="shared" si="14"/>
        <v>51216</v>
      </c>
      <c r="M55" s="35"/>
      <c r="N55" s="35"/>
      <c r="O55" s="249" t="s">
        <v>391</v>
      </c>
      <c r="P55" s="36"/>
      <c r="R55" s="273"/>
    </row>
    <row r="56" s="2" customFormat="1" ht="18" customHeight="1" spans="1:18">
      <c r="A56" s="12" t="s">
        <v>25</v>
      </c>
      <c r="B56" s="251"/>
      <c r="C56" s="251"/>
      <c r="D56" s="251"/>
      <c r="E56" s="256"/>
      <c r="F56" s="42">
        <f>SUM(F37:F55)</f>
        <v>40656</v>
      </c>
      <c r="G56" s="256"/>
      <c r="H56" s="42">
        <f>SUM(H37:H55)</f>
        <v>0</v>
      </c>
      <c r="I56" s="256"/>
      <c r="J56" s="256"/>
      <c r="K56" s="42">
        <f>SUM(K37:K55)</f>
        <v>525360</v>
      </c>
      <c r="L56" s="42">
        <f>SUM(L37:L55)</f>
        <v>566016</v>
      </c>
      <c r="M56" s="263"/>
      <c r="N56" s="263"/>
      <c r="O56" s="269"/>
      <c r="P56" s="44"/>
      <c r="R56" s="272"/>
    </row>
    <row r="57" ht="18" customHeight="1" spans="1:16">
      <c r="A57" s="10" t="s">
        <v>418</v>
      </c>
      <c r="B57" s="10">
        <v>1</v>
      </c>
      <c r="C57" s="10">
        <v>22</v>
      </c>
      <c r="D57" s="249" t="s">
        <v>29</v>
      </c>
      <c r="E57" s="250">
        <v>56</v>
      </c>
      <c r="F57" s="35">
        <f>C57*E57</f>
        <v>1232</v>
      </c>
      <c r="G57" s="250">
        <v>0</v>
      </c>
      <c r="H57" s="35">
        <f>C57*G57</f>
        <v>0</v>
      </c>
      <c r="I57" s="250">
        <v>60</v>
      </c>
      <c r="J57" s="250">
        <v>12</v>
      </c>
      <c r="K57" s="35">
        <f>C57*I57*J57</f>
        <v>15840</v>
      </c>
      <c r="L57" s="35">
        <f>K57+H57+F57</f>
        <v>17072</v>
      </c>
      <c r="M57" s="35"/>
      <c r="N57" s="35"/>
      <c r="O57" s="249" t="s">
        <v>419</v>
      </c>
      <c r="P57" s="37"/>
    </row>
    <row r="58" ht="18" customHeight="1" spans="1:16">
      <c r="A58" s="249" t="s">
        <v>420</v>
      </c>
      <c r="B58" s="10">
        <v>1</v>
      </c>
      <c r="C58" s="10">
        <v>22</v>
      </c>
      <c r="D58" s="249" t="s">
        <v>33</v>
      </c>
      <c r="E58" s="250">
        <v>56</v>
      </c>
      <c r="F58" s="35">
        <f>C58*E58</f>
        <v>1232</v>
      </c>
      <c r="G58" s="250">
        <v>0</v>
      </c>
      <c r="H58" s="35">
        <f>C58*G58</f>
        <v>0</v>
      </c>
      <c r="I58" s="250">
        <v>60</v>
      </c>
      <c r="J58" s="250">
        <v>12</v>
      </c>
      <c r="K58" s="35">
        <f>C58*I58*J58</f>
        <v>15840</v>
      </c>
      <c r="L58" s="35">
        <f>K58+H58+F58</f>
        <v>17072</v>
      </c>
      <c r="M58" s="35"/>
      <c r="N58" s="35"/>
      <c r="O58" s="10" t="s">
        <v>419</v>
      </c>
      <c r="P58" s="40"/>
    </row>
    <row r="59" ht="18.6" customHeight="1" spans="1:16">
      <c r="A59" s="249" t="s">
        <v>421</v>
      </c>
      <c r="B59" s="249">
        <v>1</v>
      </c>
      <c r="C59" s="249">
        <v>22</v>
      </c>
      <c r="D59" s="249" t="s">
        <v>33</v>
      </c>
      <c r="E59" s="250">
        <v>56</v>
      </c>
      <c r="F59" s="35">
        <f>C59*E59</f>
        <v>1232</v>
      </c>
      <c r="G59" s="250">
        <v>0</v>
      </c>
      <c r="H59" s="35">
        <f>C59*G59</f>
        <v>0</v>
      </c>
      <c r="I59" s="250">
        <v>60</v>
      </c>
      <c r="J59" s="250">
        <v>12</v>
      </c>
      <c r="K59" s="35">
        <f>C59*I59*J59</f>
        <v>15840</v>
      </c>
      <c r="L59" s="35">
        <f>K59+H59+F59</f>
        <v>17072</v>
      </c>
      <c r="M59" s="35"/>
      <c r="N59" s="35"/>
      <c r="O59" s="249" t="s">
        <v>419</v>
      </c>
      <c r="P59" s="40"/>
    </row>
    <row r="60" ht="22.9" customHeight="1" spans="1:16">
      <c r="A60" s="249" t="s">
        <v>422</v>
      </c>
      <c r="B60" s="249">
        <v>1</v>
      </c>
      <c r="C60" s="249">
        <v>22</v>
      </c>
      <c r="D60" s="249" t="s">
        <v>18</v>
      </c>
      <c r="E60" s="250">
        <v>56</v>
      </c>
      <c r="F60" s="35">
        <f>C60*E60</f>
        <v>1232</v>
      </c>
      <c r="G60" s="250">
        <v>0</v>
      </c>
      <c r="H60" s="35">
        <f>C60*G60</f>
        <v>0</v>
      </c>
      <c r="I60" s="250">
        <v>60</v>
      </c>
      <c r="J60" s="250">
        <v>12</v>
      </c>
      <c r="K60" s="35">
        <f>C60*I60*J60</f>
        <v>15840</v>
      </c>
      <c r="L60" s="35">
        <f>K60+H60+F60</f>
        <v>17072</v>
      </c>
      <c r="M60" s="35"/>
      <c r="N60" s="35"/>
      <c r="O60" s="249" t="s">
        <v>419</v>
      </c>
      <c r="P60" s="40"/>
    </row>
    <row r="61" ht="22.9" customHeight="1" spans="1:16">
      <c r="A61" s="12" t="s">
        <v>25</v>
      </c>
      <c r="B61" s="251"/>
      <c r="C61" s="251"/>
      <c r="D61" s="251"/>
      <c r="E61" s="256"/>
      <c r="F61" s="42">
        <f>SUM(F57:F60)</f>
        <v>4928</v>
      </c>
      <c r="G61" s="256"/>
      <c r="H61" s="42">
        <f>SUM(H60)</f>
        <v>0</v>
      </c>
      <c r="I61" s="256"/>
      <c r="J61" s="256"/>
      <c r="K61" s="42">
        <f>SUM(K57:K60)</f>
        <v>63360</v>
      </c>
      <c r="L61" s="42">
        <f>SUM(L57:L60)</f>
        <v>68288</v>
      </c>
      <c r="M61" s="263"/>
      <c r="N61" s="263"/>
      <c r="O61" s="266"/>
      <c r="P61" s="40"/>
    </row>
    <row r="62" ht="18" customHeight="1" spans="1:16">
      <c r="A62" s="255" t="s">
        <v>423</v>
      </c>
      <c r="B62" s="255">
        <v>1</v>
      </c>
      <c r="C62" s="255">
        <v>22</v>
      </c>
      <c r="D62" s="255" t="s">
        <v>33</v>
      </c>
      <c r="E62" s="250">
        <v>56</v>
      </c>
      <c r="F62" s="35">
        <f>C62*E62</f>
        <v>1232</v>
      </c>
      <c r="G62" s="250">
        <v>0</v>
      </c>
      <c r="H62" s="35">
        <f>C62*G62</f>
        <v>0</v>
      </c>
      <c r="I62" s="250">
        <v>60</v>
      </c>
      <c r="J62" s="250">
        <v>12</v>
      </c>
      <c r="K62" s="35">
        <f>C62*I62*J62</f>
        <v>15840</v>
      </c>
      <c r="L62" s="35">
        <f>K62+H62+F62</f>
        <v>17072</v>
      </c>
      <c r="M62" s="35"/>
      <c r="N62" s="35"/>
      <c r="O62" s="255" t="s">
        <v>424</v>
      </c>
      <c r="P62" s="40"/>
    </row>
    <row r="63" ht="22.5" customHeight="1" spans="1:16">
      <c r="A63" s="255" t="s">
        <v>425</v>
      </c>
      <c r="B63" s="255">
        <v>1</v>
      </c>
      <c r="C63" s="255">
        <v>22</v>
      </c>
      <c r="D63" s="255" t="s">
        <v>33</v>
      </c>
      <c r="E63" s="250">
        <v>56</v>
      </c>
      <c r="F63" s="35">
        <f>C63*E63</f>
        <v>1232</v>
      </c>
      <c r="G63" s="250">
        <v>0</v>
      </c>
      <c r="H63" s="35">
        <f>C63*G63</f>
        <v>0</v>
      </c>
      <c r="I63" s="250">
        <v>60</v>
      </c>
      <c r="J63" s="250">
        <v>12</v>
      </c>
      <c r="K63" s="35">
        <f>C63*I63*J63</f>
        <v>15840</v>
      </c>
      <c r="L63" s="35">
        <f>K63+H63+F63</f>
        <v>17072</v>
      </c>
      <c r="M63" s="35"/>
      <c r="N63" s="35"/>
      <c r="O63" s="255" t="s">
        <v>424</v>
      </c>
      <c r="P63" s="40"/>
    </row>
    <row r="64" ht="18" customHeight="1" spans="1:16">
      <c r="A64" s="255" t="s">
        <v>426</v>
      </c>
      <c r="B64" s="255">
        <v>1</v>
      </c>
      <c r="C64" s="255">
        <v>22</v>
      </c>
      <c r="D64" s="255" t="s">
        <v>33</v>
      </c>
      <c r="E64" s="250">
        <v>56</v>
      </c>
      <c r="F64" s="35">
        <f>C64*E64</f>
        <v>1232</v>
      </c>
      <c r="G64" s="250">
        <v>0</v>
      </c>
      <c r="H64" s="35">
        <f>C64*G64</f>
        <v>0</v>
      </c>
      <c r="I64" s="250">
        <v>60</v>
      </c>
      <c r="J64" s="250">
        <v>12</v>
      </c>
      <c r="K64" s="35">
        <f>C64*I64*J64</f>
        <v>15840</v>
      </c>
      <c r="L64" s="35">
        <f>K64+H64+F64</f>
        <v>17072</v>
      </c>
      <c r="M64" s="35"/>
      <c r="N64" s="35"/>
      <c r="O64" s="255" t="s">
        <v>424</v>
      </c>
      <c r="P64" s="40"/>
    </row>
    <row r="65" s="2" customFormat="1" ht="18" customHeight="1" spans="1:16">
      <c r="A65" s="12" t="s">
        <v>25</v>
      </c>
      <c r="B65" s="258"/>
      <c r="C65" s="258"/>
      <c r="D65" s="258"/>
      <c r="E65" s="256"/>
      <c r="F65" s="42">
        <f>SUM(F62:F64)</f>
        <v>3696</v>
      </c>
      <c r="G65" s="256"/>
      <c r="H65" s="42">
        <f>SUM(H62:H64)</f>
        <v>0</v>
      </c>
      <c r="I65" s="256"/>
      <c r="J65" s="256"/>
      <c r="K65" s="42">
        <f>SUM(K62:K64)</f>
        <v>47520</v>
      </c>
      <c r="L65" s="42">
        <f>SUM(L62:L64)</f>
        <v>51216</v>
      </c>
      <c r="M65" s="263"/>
      <c r="N65" s="263"/>
      <c r="O65" s="269"/>
      <c r="P65" s="44"/>
    </row>
    <row r="66" ht="18" customHeight="1" spans="1:17">
      <c r="A66" s="10" t="s">
        <v>427</v>
      </c>
      <c r="B66" s="10">
        <v>2</v>
      </c>
      <c r="C66" s="10">
        <v>44</v>
      </c>
      <c r="D66" s="10" t="s">
        <v>33</v>
      </c>
      <c r="E66" s="250">
        <v>56</v>
      </c>
      <c r="F66" s="35">
        <f>C66*E66</f>
        <v>2464</v>
      </c>
      <c r="G66" s="250">
        <v>0</v>
      </c>
      <c r="H66" s="35">
        <f>C66*G66</f>
        <v>0</v>
      </c>
      <c r="I66" s="250">
        <v>60</v>
      </c>
      <c r="J66" s="250">
        <v>12</v>
      </c>
      <c r="K66" s="35">
        <f>C66*I66*J66</f>
        <v>31680</v>
      </c>
      <c r="L66" s="35">
        <f>K66+H66+F66</f>
        <v>34144</v>
      </c>
      <c r="M66" s="35"/>
      <c r="N66" s="35"/>
      <c r="O66" s="255" t="s">
        <v>428</v>
      </c>
      <c r="P66" s="275"/>
      <c r="Q66" s="270"/>
    </row>
    <row r="67" s="2" customFormat="1" ht="18" customHeight="1" spans="1:17">
      <c r="A67" s="12" t="s">
        <v>25</v>
      </c>
      <c r="B67" s="12"/>
      <c r="C67" s="12"/>
      <c r="D67" s="12"/>
      <c r="E67" s="256"/>
      <c r="F67" s="42">
        <f>SUM(F66)</f>
        <v>2464</v>
      </c>
      <c r="G67" s="256"/>
      <c r="H67" s="42">
        <f>SUM(H66)</f>
        <v>0</v>
      </c>
      <c r="I67" s="256"/>
      <c r="J67" s="256"/>
      <c r="K67" s="42">
        <f>SUM(K66)</f>
        <v>31680</v>
      </c>
      <c r="L67" s="42">
        <f>SUM(L66)</f>
        <v>34144</v>
      </c>
      <c r="M67" s="263"/>
      <c r="N67" s="263"/>
      <c r="O67" s="269"/>
      <c r="P67" s="276"/>
      <c r="Q67" s="272"/>
    </row>
    <row r="68" ht="18" customHeight="1" spans="1:17">
      <c r="A68" s="255" t="s">
        <v>429</v>
      </c>
      <c r="B68" s="255">
        <v>2</v>
      </c>
      <c r="C68" s="255">
        <v>44</v>
      </c>
      <c r="D68" s="255" t="s">
        <v>18</v>
      </c>
      <c r="E68" s="250">
        <v>56</v>
      </c>
      <c r="F68" s="35">
        <f>C68*E68</f>
        <v>2464</v>
      </c>
      <c r="G68" s="250">
        <v>0</v>
      </c>
      <c r="H68" s="35">
        <f>C68*G68</f>
        <v>0</v>
      </c>
      <c r="I68" s="250">
        <v>60</v>
      </c>
      <c r="J68" s="250">
        <v>12</v>
      </c>
      <c r="K68" s="35">
        <f>C68*I68*J68</f>
        <v>31680</v>
      </c>
      <c r="L68" s="35">
        <f>K68+H68+F68</f>
        <v>34144</v>
      </c>
      <c r="M68" s="35"/>
      <c r="N68" s="35"/>
      <c r="O68" s="255" t="s">
        <v>428</v>
      </c>
      <c r="P68" s="275"/>
      <c r="Q68" s="270"/>
    </row>
    <row r="69" s="2" customFormat="1" ht="18" customHeight="1" spans="1:24">
      <c r="A69" s="255" t="s">
        <v>430</v>
      </c>
      <c r="B69" s="255">
        <v>1</v>
      </c>
      <c r="C69" s="255">
        <v>22</v>
      </c>
      <c r="D69" s="255" t="s">
        <v>33</v>
      </c>
      <c r="E69" s="250">
        <v>56</v>
      </c>
      <c r="F69" s="35">
        <f>C69*E69</f>
        <v>1232</v>
      </c>
      <c r="G69" s="250">
        <v>0</v>
      </c>
      <c r="H69" s="35">
        <f>C69*G69</f>
        <v>0</v>
      </c>
      <c r="I69" s="250">
        <v>60</v>
      </c>
      <c r="J69" s="250">
        <v>12</v>
      </c>
      <c r="K69" s="35">
        <f>C69*I69*J69</f>
        <v>15840</v>
      </c>
      <c r="L69" s="35">
        <f>K69+H69+F69</f>
        <v>17072</v>
      </c>
      <c r="M69" s="35"/>
      <c r="N69" s="35"/>
      <c r="O69" s="255" t="s">
        <v>428</v>
      </c>
      <c r="P69" s="275"/>
      <c r="Q69" s="270"/>
      <c r="R69" s="1"/>
      <c r="S69" s="1"/>
      <c r="T69" s="1"/>
      <c r="U69" s="1"/>
      <c r="V69" s="1"/>
      <c r="W69" s="1"/>
      <c r="X69" s="1"/>
    </row>
    <row r="70" ht="18" customHeight="1" spans="1:17">
      <c r="A70" s="10" t="s">
        <v>431</v>
      </c>
      <c r="B70" s="10">
        <v>1</v>
      </c>
      <c r="C70" s="10">
        <v>22</v>
      </c>
      <c r="D70" s="10"/>
      <c r="E70" s="250">
        <v>56</v>
      </c>
      <c r="F70" s="35">
        <f>C70*E70</f>
        <v>1232</v>
      </c>
      <c r="G70" s="250">
        <v>0</v>
      </c>
      <c r="H70" s="35">
        <f>C70*G70</f>
        <v>0</v>
      </c>
      <c r="I70" s="250">
        <v>60</v>
      </c>
      <c r="J70" s="250">
        <v>12</v>
      </c>
      <c r="K70" s="35">
        <f>C70*I70*J70</f>
        <v>15840</v>
      </c>
      <c r="L70" s="35">
        <f>K70+H70+F70</f>
        <v>17072</v>
      </c>
      <c r="M70" s="35"/>
      <c r="N70" s="35"/>
      <c r="O70" s="255" t="s">
        <v>428</v>
      </c>
      <c r="P70" s="265"/>
      <c r="Q70" s="270"/>
    </row>
    <row r="71" s="2" customFormat="1" ht="18" customHeight="1" spans="1:17">
      <c r="A71" s="12" t="s">
        <v>25</v>
      </c>
      <c r="B71" s="12"/>
      <c r="C71" s="12"/>
      <c r="D71" s="12"/>
      <c r="E71" s="256"/>
      <c r="F71" s="42">
        <f>SUM(F68:F70)</f>
        <v>4928</v>
      </c>
      <c r="G71" s="256"/>
      <c r="H71" s="42">
        <f>SUM(H68:H70)</f>
        <v>0</v>
      </c>
      <c r="I71" s="256"/>
      <c r="J71" s="256"/>
      <c r="K71" s="42">
        <f>SUM(K68:K70)</f>
        <v>63360</v>
      </c>
      <c r="L71" s="42">
        <f>SUM(L68:L70)</f>
        <v>68288</v>
      </c>
      <c r="M71" s="263"/>
      <c r="N71" s="263"/>
      <c r="O71" s="269"/>
      <c r="P71" s="267"/>
      <c r="Q71" s="272"/>
    </row>
    <row r="72" ht="18" customHeight="1" spans="1:16">
      <c r="A72" s="249" t="s">
        <v>432</v>
      </c>
      <c r="B72" s="249">
        <v>2</v>
      </c>
      <c r="C72" s="249">
        <v>44</v>
      </c>
      <c r="D72" s="249" t="s">
        <v>29</v>
      </c>
      <c r="E72" s="250">
        <v>56</v>
      </c>
      <c r="F72" s="35">
        <f t="shared" ref="F72:F86" si="15">C72*E72</f>
        <v>2464</v>
      </c>
      <c r="G72" s="250">
        <v>0</v>
      </c>
      <c r="H72" s="35">
        <f t="shared" ref="H72:H86" si="16">C72*G72</f>
        <v>0</v>
      </c>
      <c r="I72" s="250">
        <v>60</v>
      </c>
      <c r="J72" s="250">
        <v>12</v>
      </c>
      <c r="K72" s="35">
        <f t="shared" ref="K72:K86" si="17">C72*I72*J72</f>
        <v>31680</v>
      </c>
      <c r="L72" s="35">
        <f t="shared" ref="L72:L86" si="18">K72+H72+F72</f>
        <v>34144</v>
      </c>
      <c r="M72" s="35"/>
      <c r="N72" s="35"/>
      <c r="O72" s="249" t="s">
        <v>433</v>
      </c>
      <c r="P72" s="40"/>
    </row>
    <row r="73" ht="18" customHeight="1" spans="1:16">
      <c r="A73" s="249" t="s">
        <v>434</v>
      </c>
      <c r="B73" s="249">
        <v>1</v>
      </c>
      <c r="C73" s="249">
        <v>22</v>
      </c>
      <c r="D73" s="249" t="s">
        <v>33</v>
      </c>
      <c r="E73" s="250">
        <v>56</v>
      </c>
      <c r="F73" s="35">
        <f t="shared" si="15"/>
        <v>1232</v>
      </c>
      <c r="G73" s="250">
        <v>0</v>
      </c>
      <c r="H73" s="35">
        <f t="shared" si="16"/>
        <v>0</v>
      </c>
      <c r="I73" s="250">
        <v>60</v>
      </c>
      <c r="J73" s="250">
        <v>12</v>
      </c>
      <c r="K73" s="35">
        <f t="shared" si="17"/>
        <v>15840</v>
      </c>
      <c r="L73" s="35">
        <f t="shared" si="18"/>
        <v>17072</v>
      </c>
      <c r="M73" s="35"/>
      <c r="N73" s="35"/>
      <c r="O73" s="249" t="s">
        <v>433</v>
      </c>
      <c r="P73" s="40"/>
    </row>
    <row r="74" s="2" customFormat="1" ht="18" customHeight="1" spans="1:24">
      <c r="A74" s="249" t="s">
        <v>435</v>
      </c>
      <c r="B74" s="249">
        <v>1</v>
      </c>
      <c r="C74" s="249">
        <v>22</v>
      </c>
      <c r="D74" s="249" t="s">
        <v>33</v>
      </c>
      <c r="E74" s="250">
        <v>56</v>
      </c>
      <c r="F74" s="35">
        <f t="shared" si="15"/>
        <v>1232</v>
      </c>
      <c r="G74" s="250">
        <v>0</v>
      </c>
      <c r="H74" s="35">
        <f t="shared" si="16"/>
        <v>0</v>
      </c>
      <c r="I74" s="250">
        <v>60</v>
      </c>
      <c r="J74" s="250">
        <v>12</v>
      </c>
      <c r="K74" s="35">
        <f t="shared" si="17"/>
        <v>15840</v>
      </c>
      <c r="L74" s="35">
        <f t="shared" si="18"/>
        <v>17072</v>
      </c>
      <c r="M74" s="35"/>
      <c r="N74" s="35"/>
      <c r="O74" s="249" t="s">
        <v>433</v>
      </c>
      <c r="P74" s="40"/>
      <c r="Q74" s="1"/>
      <c r="R74" s="1"/>
      <c r="S74" s="1"/>
      <c r="T74" s="1"/>
      <c r="U74" s="1"/>
      <c r="V74" s="1"/>
      <c r="W74" s="1"/>
      <c r="X74" s="1"/>
    </row>
    <row r="75" ht="18" customHeight="1" spans="1:16">
      <c r="A75" s="249" t="s">
        <v>436</v>
      </c>
      <c r="B75" s="249">
        <v>2</v>
      </c>
      <c r="C75" s="249">
        <v>44</v>
      </c>
      <c r="D75" s="249" t="s">
        <v>33</v>
      </c>
      <c r="E75" s="250">
        <v>56</v>
      </c>
      <c r="F75" s="35">
        <f t="shared" si="15"/>
        <v>2464</v>
      </c>
      <c r="G75" s="250">
        <v>0</v>
      </c>
      <c r="H75" s="35">
        <f t="shared" si="16"/>
        <v>0</v>
      </c>
      <c r="I75" s="250">
        <v>60</v>
      </c>
      <c r="J75" s="250">
        <v>12</v>
      </c>
      <c r="K75" s="35">
        <f t="shared" si="17"/>
        <v>31680</v>
      </c>
      <c r="L75" s="35">
        <f t="shared" si="18"/>
        <v>34144</v>
      </c>
      <c r="M75" s="35"/>
      <c r="N75" s="35"/>
      <c r="O75" s="249" t="s">
        <v>433</v>
      </c>
      <c r="P75" s="40"/>
    </row>
    <row r="76" ht="18" customHeight="1" spans="1:16">
      <c r="A76" s="249" t="s">
        <v>437</v>
      </c>
      <c r="B76" s="249">
        <v>2</v>
      </c>
      <c r="C76" s="249">
        <v>44</v>
      </c>
      <c r="D76" s="249" t="s">
        <v>33</v>
      </c>
      <c r="E76" s="250">
        <v>56</v>
      </c>
      <c r="F76" s="35">
        <f t="shared" si="15"/>
        <v>2464</v>
      </c>
      <c r="G76" s="250">
        <v>0</v>
      </c>
      <c r="H76" s="35">
        <f t="shared" si="16"/>
        <v>0</v>
      </c>
      <c r="I76" s="250">
        <v>60</v>
      </c>
      <c r="J76" s="250">
        <v>12</v>
      </c>
      <c r="K76" s="35">
        <f t="shared" si="17"/>
        <v>31680</v>
      </c>
      <c r="L76" s="35">
        <f t="shared" si="18"/>
        <v>34144</v>
      </c>
      <c r="M76" s="35"/>
      <c r="N76" s="35"/>
      <c r="O76" s="249" t="s">
        <v>433</v>
      </c>
      <c r="P76" s="40"/>
    </row>
    <row r="77" ht="18" customHeight="1" spans="1:16">
      <c r="A77" s="249" t="s">
        <v>438</v>
      </c>
      <c r="B77" s="249">
        <v>2</v>
      </c>
      <c r="C77" s="249">
        <v>44</v>
      </c>
      <c r="D77" s="249" t="s">
        <v>29</v>
      </c>
      <c r="E77" s="250">
        <v>56</v>
      </c>
      <c r="F77" s="35">
        <f t="shared" si="15"/>
        <v>2464</v>
      </c>
      <c r="G77" s="250">
        <v>0</v>
      </c>
      <c r="H77" s="35">
        <f t="shared" si="16"/>
        <v>0</v>
      </c>
      <c r="I77" s="250">
        <v>60</v>
      </c>
      <c r="J77" s="250">
        <v>12</v>
      </c>
      <c r="K77" s="35">
        <f t="shared" si="17"/>
        <v>31680</v>
      </c>
      <c r="L77" s="35">
        <f t="shared" si="18"/>
        <v>34144</v>
      </c>
      <c r="M77" s="35"/>
      <c r="N77" s="35"/>
      <c r="O77" s="249" t="s">
        <v>433</v>
      </c>
      <c r="P77" s="40"/>
    </row>
    <row r="78" ht="18" customHeight="1" spans="1:16">
      <c r="A78" s="249" t="s">
        <v>439</v>
      </c>
      <c r="B78" s="249">
        <v>1</v>
      </c>
      <c r="C78" s="249">
        <v>22</v>
      </c>
      <c r="D78" s="249" t="s">
        <v>18</v>
      </c>
      <c r="E78" s="250">
        <v>56</v>
      </c>
      <c r="F78" s="35">
        <f t="shared" si="15"/>
        <v>1232</v>
      </c>
      <c r="G78" s="250">
        <v>0</v>
      </c>
      <c r="H78" s="35">
        <f t="shared" si="16"/>
        <v>0</v>
      </c>
      <c r="I78" s="250">
        <v>60</v>
      </c>
      <c r="J78" s="250">
        <v>12</v>
      </c>
      <c r="K78" s="35">
        <f t="shared" si="17"/>
        <v>15840</v>
      </c>
      <c r="L78" s="35">
        <f t="shared" si="18"/>
        <v>17072</v>
      </c>
      <c r="M78" s="35"/>
      <c r="N78" s="35"/>
      <c r="O78" s="249" t="s">
        <v>433</v>
      </c>
      <c r="P78" s="40"/>
    </row>
    <row r="79" ht="18" customHeight="1" spans="1:16">
      <c r="A79" s="249" t="s">
        <v>440</v>
      </c>
      <c r="B79" s="249">
        <v>1</v>
      </c>
      <c r="C79" s="249">
        <v>22</v>
      </c>
      <c r="D79" s="249" t="s">
        <v>33</v>
      </c>
      <c r="E79" s="250">
        <v>56</v>
      </c>
      <c r="F79" s="35">
        <f t="shared" si="15"/>
        <v>1232</v>
      </c>
      <c r="G79" s="250">
        <v>0</v>
      </c>
      <c r="H79" s="35">
        <f t="shared" si="16"/>
        <v>0</v>
      </c>
      <c r="I79" s="250">
        <v>60</v>
      </c>
      <c r="J79" s="250">
        <v>12</v>
      </c>
      <c r="K79" s="35">
        <f t="shared" si="17"/>
        <v>15840</v>
      </c>
      <c r="L79" s="35">
        <f t="shared" si="18"/>
        <v>17072</v>
      </c>
      <c r="M79" s="35"/>
      <c r="N79" s="35"/>
      <c r="O79" s="249" t="s">
        <v>433</v>
      </c>
      <c r="P79" s="40"/>
    </row>
    <row r="80" ht="18" customHeight="1" spans="1:16">
      <c r="A80" s="249" t="s">
        <v>441</v>
      </c>
      <c r="B80" s="249">
        <v>1</v>
      </c>
      <c r="C80" s="249">
        <v>22</v>
      </c>
      <c r="D80" s="249" t="s">
        <v>18</v>
      </c>
      <c r="E80" s="250">
        <v>56</v>
      </c>
      <c r="F80" s="35">
        <f t="shared" si="15"/>
        <v>1232</v>
      </c>
      <c r="G80" s="250">
        <v>0</v>
      </c>
      <c r="H80" s="35">
        <f t="shared" si="16"/>
        <v>0</v>
      </c>
      <c r="I80" s="250">
        <v>60</v>
      </c>
      <c r="J80" s="250">
        <v>12</v>
      </c>
      <c r="K80" s="35">
        <f t="shared" si="17"/>
        <v>15840</v>
      </c>
      <c r="L80" s="35">
        <f t="shared" si="18"/>
        <v>17072</v>
      </c>
      <c r="M80" s="35"/>
      <c r="N80" s="35"/>
      <c r="O80" s="249" t="s">
        <v>433</v>
      </c>
      <c r="P80" s="40"/>
    </row>
    <row r="81" ht="18" customHeight="1" spans="1:16">
      <c r="A81" s="249" t="s">
        <v>442</v>
      </c>
      <c r="B81" s="249">
        <v>2</v>
      </c>
      <c r="C81" s="249">
        <v>44</v>
      </c>
      <c r="D81" s="249" t="s">
        <v>18</v>
      </c>
      <c r="E81" s="250">
        <v>56</v>
      </c>
      <c r="F81" s="35">
        <f t="shared" si="15"/>
        <v>2464</v>
      </c>
      <c r="G81" s="250">
        <v>0</v>
      </c>
      <c r="H81" s="35">
        <f t="shared" si="16"/>
        <v>0</v>
      </c>
      <c r="I81" s="250">
        <v>60</v>
      </c>
      <c r="J81" s="250">
        <v>12</v>
      </c>
      <c r="K81" s="35">
        <f t="shared" si="17"/>
        <v>31680</v>
      </c>
      <c r="L81" s="35">
        <f t="shared" si="18"/>
        <v>34144</v>
      </c>
      <c r="M81" s="35"/>
      <c r="N81" s="35"/>
      <c r="O81" s="249" t="s">
        <v>433</v>
      </c>
      <c r="P81" s="40"/>
    </row>
    <row r="82" ht="18" customHeight="1" spans="1:16">
      <c r="A82" s="249" t="s">
        <v>443</v>
      </c>
      <c r="B82" s="249">
        <v>1</v>
      </c>
      <c r="C82" s="249">
        <v>22</v>
      </c>
      <c r="D82" s="249" t="s">
        <v>18</v>
      </c>
      <c r="E82" s="250">
        <v>56</v>
      </c>
      <c r="F82" s="35">
        <f t="shared" si="15"/>
        <v>1232</v>
      </c>
      <c r="G82" s="250">
        <v>0</v>
      </c>
      <c r="H82" s="35">
        <f t="shared" si="16"/>
        <v>0</v>
      </c>
      <c r="I82" s="250">
        <v>60</v>
      </c>
      <c r="J82" s="250">
        <v>12</v>
      </c>
      <c r="K82" s="35">
        <f t="shared" si="17"/>
        <v>15840</v>
      </c>
      <c r="L82" s="35">
        <f t="shared" si="18"/>
        <v>17072</v>
      </c>
      <c r="M82" s="35"/>
      <c r="N82" s="35"/>
      <c r="O82" s="249" t="s">
        <v>433</v>
      </c>
      <c r="P82" s="40"/>
    </row>
    <row r="83" ht="18" customHeight="1" spans="1:16">
      <c r="A83" s="249" t="s">
        <v>444</v>
      </c>
      <c r="B83" s="249">
        <v>1</v>
      </c>
      <c r="C83" s="249">
        <v>22</v>
      </c>
      <c r="D83" s="249" t="s">
        <v>18</v>
      </c>
      <c r="E83" s="250">
        <v>56</v>
      </c>
      <c r="F83" s="35">
        <f t="shared" si="15"/>
        <v>1232</v>
      </c>
      <c r="G83" s="250">
        <v>0</v>
      </c>
      <c r="H83" s="35">
        <f t="shared" si="16"/>
        <v>0</v>
      </c>
      <c r="I83" s="250">
        <v>60</v>
      </c>
      <c r="J83" s="250">
        <v>12</v>
      </c>
      <c r="K83" s="35">
        <f t="shared" si="17"/>
        <v>15840</v>
      </c>
      <c r="L83" s="35">
        <f t="shared" si="18"/>
        <v>17072</v>
      </c>
      <c r="M83" s="35"/>
      <c r="N83" s="35"/>
      <c r="O83" s="249" t="s">
        <v>433</v>
      </c>
      <c r="P83" s="40"/>
    </row>
    <row r="84" ht="22.5" customHeight="1" spans="1:16">
      <c r="A84" s="10" t="s">
        <v>445</v>
      </c>
      <c r="B84" s="10">
        <v>1</v>
      </c>
      <c r="C84" s="10">
        <v>48</v>
      </c>
      <c r="D84" s="10" t="s">
        <v>18</v>
      </c>
      <c r="E84" s="10">
        <v>56</v>
      </c>
      <c r="F84" s="11">
        <f t="shared" si="15"/>
        <v>2688</v>
      </c>
      <c r="G84" s="10">
        <v>0</v>
      </c>
      <c r="H84" s="11">
        <f t="shared" si="16"/>
        <v>0</v>
      </c>
      <c r="I84" s="250">
        <v>60</v>
      </c>
      <c r="J84" s="250">
        <v>12</v>
      </c>
      <c r="K84" s="35">
        <f t="shared" si="17"/>
        <v>34560</v>
      </c>
      <c r="L84" s="35">
        <f t="shared" si="18"/>
        <v>37248</v>
      </c>
      <c r="M84" s="35"/>
      <c r="N84" s="35"/>
      <c r="O84" s="249" t="s">
        <v>433</v>
      </c>
      <c r="P84" s="37"/>
    </row>
    <row r="85" ht="18" customHeight="1" spans="1:16">
      <c r="A85" s="10" t="s">
        <v>446</v>
      </c>
      <c r="B85" s="10">
        <v>1</v>
      </c>
      <c r="C85" s="10">
        <v>48</v>
      </c>
      <c r="D85" s="10" t="s">
        <v>18</v>
      </c>
      <c r="E85" s="250">
        <v>56</v>
      </c>
      <c r="F85" s="11">
        <f t="shared" si="15"/>
        <v>2688</v>
      </c>
      <c r="G85" s="10">
        <v>75.53</v>
      </c>
      <c r="H85" s="11">
        <f t="shared" si="16"/>
        <v>3625.44</v>
      </c>
      <c r="I85" s="250">
        <v>60</v>
      </c>
      <c r="J85" s="250">
        <v>12</v>
      </c>
      <c r="K85" s="11">
        <f t="shared" si="17"/>
        <v>34560</v>
      </c>
      <c r="L85" s="11">
        <f t="shared" si="18"/>
        <v>40873.44</v>
      </c>
      <c r="M85" s="11"/>
      <c r="N85" s="35"/>
      <c r="O85" s="249" t="s">
        <v>433</v>
      </c>
      <c r="P85" s="37"/>
    </row>
    <row r="86" ht="18" customHeight="1" spans="1:16">
      <c r="A86" s="10" t="s">
        <v>447</v>
      </c>
      <c r="B86" s="10">
        <v>1</v>
      </c>
      <c r="C86" s="10">
        <v>48</v>
      </c>
      <c r="D86" s="10" t="s">
        <v>18</v>
      </c>
      <c r="E86" s="250">
        <v>56</v>
      </c>
      <c r="F86" s="11">
        <f t="shared" si="15"/>
        <v>2688</v>
      </c>
      <c r="G86" s="10">
        <v>75.53</v>
      </c>
      <c r="H86" s="11">
        <f t="shared" si="16"/>
        <v>3625.44</v>
      </c>
      <c r="I86" s="250">
        <v>60</v>
      </c>
      <c r="J86" s="250">
        <v>12</v>
      </c>
      <c r="K86" s="35">
        <f t="shared" si="17"/>
        <v>34560</v>
      </c>
      <c r="L86" s="35">
        <f t="shared" si="18"/>
        <v>40873.44</v>
      </c>
      <c r="M86" s="35"/>
      <c r="N86" s="35"/>
      <c r="O86" s="249" t="s">
        <v>433</v>
      </c>
      <c r="P86" s="37"/>
    </row>
    <row r="87" s="2" customFormat="1" ht="17.25" customHeight="1" spans="1:16">
      <c r="A87" s="12" t="s">
        <v>25</v>
      </c>
      <c r="B87" s="251"/>
      <c r="C87" s="251"/>
      <c r="D87" s="251"/>
      <c r="E87" s="251"/>
      <c r="F87" s="42">
        <f>SUM(F72:F86)</f>
        <v>29008</v>
      </c>
      <c r="G87" s="42"/>
      <c r="H87" s="42">
        <f>SUM(H72:H86)</f>
        <v>7250.88</v>
      </c>
      <c r="I87" s="42"/>
      <c r="J87" s="42"/>
      <c r="K87" s="42">
        <f>SUM(K72:K86)</f>
        <v>372960</v>
      </c>
      <c r="L87" s="42">
        <f>SUM(L72:L86)</f>
        <v>409218.88</v>
      </c>
      <c r="M87" s="263"/>
      <c r="N87" s="263"/>
      <c r="O87" s="266"/>
      <c r="P87" s="44"/>
    </row>
    <row r="88" ht="18" customHeight="1" spans="1:16">
      <c r="A88" s="10" t="s">
        <v>448</v>
      </c>
      <c r="B88" s="10">
        <v>1</v>
      </c>
      <c r="C88" s="10">
        <v>22</v>
      </c>
      <c r="D88" s="10" t="s">
        <v>29</v>
      </c>
      <c r="E88" s="250">
        <v>56</v>
      </c>
      <c r="F88" s="35">
        <f t="shared" ref="F88:F94" si="19">C88*E88</f>
        <v>1232</v>
      </c>
      <c r="G88" s="250">
        <v>0</v>
      </c>
      <c r="H88" s="35">
        <f>C88*G88</f>
        <v>0</v>
      </c>
      <c r="I88" s="250">
        <v>60</v>
      </c>
      <c r="J88" s="250">
        <v>12</v>
      </c>
      <c r="K88" s="35">
        <f>C88*I88*J88</f>
        <v>15840</v>
      </c>
      <c r="L88" s="35">
        <f t="shared" ref="L88:L93" si="20">K88+H88+F88</f>
        <v>17072</v>
      </c>
      <c r="M88" s="35"/>
      <c r="N88" s="35"/>
      <c r="O88" s="277" t="s">
        <v>449</v>
      </c>
      <c r="P88" s="37"/>
    </row>
    <row r="89" ht="22.5" customHeight="1" spans="1:16">
      <c r="A89" s="255" t="s">
        <v>450</v>
      </c>
      <c r="B89" s="255">
        <v>1</v>
      </c>
      <c r="C89" s="255">
        <v>22</v>
      </c>
      <c r="D89" s="255" t="s">
        <v>33</v>
      </c>
      <c r="E89" s="250">
        <v>56</v>
      </c>
      <c r="F89" s="35">
        <f t="shared" si="19"/>
        <v>1232</v>
      </c>
      <c r="G89" s="250">
        <v>0</v>
      </c>
      <c r="H89" s="35">
        <f t="shared" ref="H89:H94" si="21">C89*G89</f>
        <v>0</v>
      </c>
      <c r="I89" s="250">
        <v>60</v>
      </c>
      <c r="J89" s="250">
        <v>12</v>
      </c>
      <c r="K89" s="35">
        <f t="shared" ref="K89:K94" si="22">C89*I89*J89</f>
        <v>15840</v>
      </c>
      <c r="L89" s="35">
        <f t="shared" si="20"/>
        <v>17072</v>
      </c>
      <c r="M89" s="35"/>
      <c r="N89" s="35"/>
      <c r="O89" s="10" t="s">
        <v>449</v>
      </c>
      <c r="P89" s="40"/>
    </row>
    <row r="90" ht="22.5" customHeight="1" spans="1:16">
      <c r="A90" s="255" t="s">
        <v>451</v>
      </c>
      <c r="B90" s="255">
        <v>1</v>
      </c>
      <c r="C90" s="255">
        <v>22</v>
      </c>
      <c r="D90" s="255" t="s">
        <v>33</v>
      </c>
      <c r="E90" s="250">
        <v>56</v>
      </c>
      <c r="F90" s="35">
        <f t="shared" si="19"/>
        <v>1232</v>
      </c>
      <c r="G90" s="250">
        <v>0</v>
      </c>
      <c r="H90" s="35">
        <f t="shared" si="21"/>
        <v>0</v>
      </c>
      <c r="I90" s="250">
        <v>60</v>
      </c>
      <c r="J90" s="250">
        <v>12</v>
      </c>
      <c r="K90" s="35">
        <f t="shared" si="22"/>
        <v>15840</v>
      </c>
      <c r="L90" s="35">
        <f t="shared" si="20"/>
        <v>17072</v>
      </c>
      <c r="M90" s="35"/>
      <c r="N90" s="35"/>
      <c r="O90" s="10" t="s">
        <v>449</v>
      </c>
      <c r="P90" s="40"/>
    </row>
    <row r="91" ht="18" customHeight="1" spans="1:16">
      <c r="A91" s="255" t="s">
        <v>452</v>
      </c>
      <c r="B91" s="255">
        <v>1</v>
      </c>
      <c r="C91" s="255">
        <v>22</v>
      </c>
      <c r="D91" s="255" t="s">
        <v>18</v>
      </c>
      <c r="E91" s="250">
        <v>56</v>
      </c>
      <c r="F91" s="35">
        <f t="shared" si="19"/>
        <v>1232</v>
      </c>
      <c r="G91" s="250">
        <v>0</v>
      </c>
      <c r="H91" s="35">
        <f t="shared" si="21"/>
        <v>0</v>
      </c>
      <c r="I91" s="250">
        <v>60</v>
      </c>
      <c r="J91" s="250">
        <v>12</v>
      </c>
      <c r="K91" s="35">
        <f t="shared" si="22"/>
        <v>15840</v>
      </c>
      <c r="L91" s="35">
        <f t="shared" si="20"/>
        <v>17072</v>
      </c>
      <c r="M91" s="35"/>
      <c r="N91" s="35"/>
      <c r="O91" s="10" t="s">
        <v>449</v>
      </c>
      <c r="P91" s="40"/>
    </row>
    <row r="92" ht="18" customHeight="1" spans="1:16">
      <c r="A92" s="249" t="s">
        <v>453</v>
      </c>
      <c r="B92" s="249">
        <v>1</v>
      </c>
      <c r="C92" s="249">
        <v>22</v>
      </c>
      <c r="D92" s="255" t="s">
        <v>18</v>
      </c>
      <c r="E92" s="250">
        <v>56</v>
      </c>
      <c r="F92" s="35">
        <f t="shared" si="19"/>
        <v>1232</v>
      </c>
      <c r="G92" s="250">
        <v>0</v>
      </c>
      <c r="H92" s="35">
        <f t="shared" si="21"/>
        <v>0</v>
      </c>
      <c r="I92" s="250">
        <v>60</v>
      </c>
      <c r="J92" s="250">
        <v>12</v>
      </c>
      <c r="K92" s="35">
        <f t="shared" si="22"/>
        <v>15840</v>
      </c>
      <c r="L92" s="35">
        <f t="shared" si="20"/>
        <v>17072</v>
      </c>
      <c r="M92" s="35"/>
      <c r="N92" s="35"/>
      <c r="O92" s="10" t="s">
        <v>449</v>
      </c>
      <c r="P92" s="40"/>
    </row>
    <row r="93" ht="18" customHeight="1" spans="1:16">
      <c r="A93" s="255" t="s">
        <v>454</v>
      </c>
      <c r="B93" s="255">
        <v>2</v>
      </c>
      <c r="C93" s="255">
        <v>44</v>
      </c>
      <c r="D93" s="255" t="s">
        <v>18</v>
      </c>
      <c r="E93" s="250">
        <v>56</v>
      </c>
      <c r="F93" s="35">
        <f t="shared" si="19"/>
        <v>2464</v>
      </c>
      <c r="G93" s="250">
        <v>0</v>
      </c>
      <c r="H93" s="35">
        <f t="shared" si="21"/>
        <v>0</v>
      </c>
      <c r="I93" s="250">
        <v>60</v>
      </c>
      <c r="J93" s="250">
        <v>12</v>
      </c>
      <c r="K93" s="35">
        <f t="shared" si="22"/>
        <v>31680</v>
      </c>
      <c r="L93" s="35">
        <f t="shared" si="20"/>
        <v>34144</v>
      </c>
      <c r="M93" s="35"/>
      <c r="N93" s="35"/>
      <c r="O93" s="10" t="s">
        <v>449</v>
      </c>
      <c r="P93" s="40"/>
    </row>
    <row r="94" ht="21.95" customHeight="1" spans="1:17">
      <c r="A94" s="10" t="s">
        <v>455</v>
      </c>
      <c r="B94" s="10">
        <v>1</v>
      </c>
      <c r="C94" s="10">
        <v>24</v>
      </c>
      <c r="D94" s="10" t="s">
        <v>18</v>
      </c>
      <c r="E94" s="250">
        <v>56</v>
      </c>
      <c r="F94" s="11">
        <f t="shared" si="19"/>
        <v>1344</v>
      </c>
      <c r="G94" s="10">
        <v>0</v>
      </c>
      <c r="H94" s="11">
        <f t="shared" si="21"/>
        <v>0</v>
      </c>
      <c r="I94" s="250">
        <v>60</v>
      </c>
      <c r="J94" s="10">
        <v>12</v>
      </c>
      <c r="K94" s="11">
        <f t="shared" si="22"/>
        <v>17280</v>
      </c>
      <c r="L94" s="11">
        <f>F94+H94+K94</f>
        <v>18624</v>
      </c>
      <c r="M94" s="11"/>
      <c r="N94" s="277"/>
      <c r="O94" s="10" t="s">
        <v>449</v>
      </c>
      <c r="P94" s="278"/>
      <c r="Q94" s="284"/>
    </row>
    <row r="95" s="2" customFormat="1" ht="18" customHeight="1" spans="1:16">
      <c r="A95" s="12" t="s">
        <v>25</v>
      </c>
      <c r="B95" s="258"/>
      <c r="C95" s="258"/>
      <c r="D95" s="258"/>
      <c r="E95" s="256"/>
      <c r="F95" s="42">
        <f>SUM(F88:F94)</f>
        <v>9968</v>
      </c>
      <c r="G95" s="256"/>
      <c r="H95" s="42">
        <f>SUM(H89:H94)</f>
        <v>0</v>
      </c>
      <c r="I95" s="256"/>
      <c r="J95" s="256"/>
      <c r="K95" s="42">
        <f>SUM(K88:K94)</f>
        <v>128160</v>
      </c>
      <c r="L95" s="42">
        <f>SUM(L88:L94)</f>
        <v>138128</v>
      </c>
      <c r="M95" s="263"/>
      <c r="N95" s="263"/>
      <c r="O95" s="39"/>
      <c r="P95" s="44"/>
    </row>
    <row r="96" ht="18" customHeight="1" spans="1:16">
      <c r="A96" s="249" t="s">
        <v>456</v>
      </c>
      <c r="B96" s="249">
        <v>1</v>
      </c>
      <c r="C96" s="249">
        <v>22</v>
      </c>
      <c r="D96" s="249" t="s">
        <v>18</v>
      </c>
      <c r="E96" s="250">
        <v>56</v>
      </c>
      <c r="F96" s="35">
        <f>C96*E96</f>
        <v>1232</v>
      </c>
      <c r="G96" s="250">
        <v>0</v>
      </c>
      <c r="H96" s="35">
        <f>C96*G96</f>
        <v>0</v>
      </c>
      <c r="I96" s="250">
        <v>60</v>
      </c>
      <c r="J96" s="250">
        <v>12</v>
      </c>
      <c r="K96" s="35">
        <f>C96*I96*J96</f>
        <v>15840</v>
      </c>
      <c r="L96" s="35">
        <f>K96+H96+F96</f>
        <v>17072</v>
      </c>
      <c r="M96" s="35"/>
      <c r="N96" s="35"/>
      <c r="O96" s="10" t="s">
        <v>457</v>
      </c>
      <c r="P96" s="36"/>
    </row>
    <row r="97" ht="18" customHeight="1" spans="1:16">
      <c r="A97" s="249" t="s">
        <v>458</v>
      </c>
      <c r="B97" s="249">
        <v>1</v>
      </c>
      <c r="C97" s="249">
        <v>22</v>
      </c>
      <c r="D97" s="249"/>
      <c r="E97" s="250">
        <v>56</v>
      </c>
      <c r="F97" s="35">
        <f>C97*E97</f>
        <v>1232</v>
      </c>
      <c r="G97" s="250">
        <v>0</v>
      </c>
      <c r="H97" s="35">
        <f>C97*G97</f>
        <v>0</v>
      </c>
      <c r="I97" s="250">
        <v>60</v>
      </c>
      <c r="J97" s="250">
        <v>12</v>
      </c>
      <c r="K97" s="35">
        <f>C97*I97*J97</f>
        <v>15840</v>
      </c>
      <c r="L97" s="35">
        <f>K97+H97+F97</f>
        <v>17072</v>
      </c>
      <c r="M97" s="35"/>
      <c r="N97" s="35"/>
      <c r="O97" s="10" t="s">
        <v>457</v>
      </c>
      <c r="P97" s="279"/>
    </row>
    <row r="98" ht="18" customHeight="1" spans="1:16">
      <c r="A98" s="249" t="s">
        <v>459</v>
      </c>
      <c r="B98" s="249">
        <v>1</v>
      </c>
      <c r="C98" s="249">
        <v>22</v>
      </c>
      <c r="D98" s="249"/>
      <c r="E98" s="250">
        <v>56</v>
      </c>
      <c r="F98" s="35">
        <f>C98*E98</f>
        <v>1232</v>
      </c>
      <c r="G98" s="250">
        <v>0</v>
      </c>
      <c r="H98" s="35">
        <f>C98*G98</f>
        <v>0</v>
      </c>
      <c r="I98" s="250">
        <v>60</v>
      </c>
      <c r="J98" s="250">
        <v>12</v>
      </c>
      <c r="K98" s="35">
        <f>C98*I98*J98</f>
        <v>15840</v>
      </c>
      <c r="L98" s="35">
        <f>K98+H98+F98</f>
        <v>17072</v>
      </c>
      <c r="M98" s="35"/>
      <c r="N98" s="35"/>
      <c r="O98" s="10" t="s">
        <v>457</v>
      </c>
      <c r="P98" s="279"/>
    </row>
    <row r="99" ht="18" customHeight="1" spans="1:16">
      <c r="A99" s="249" t="s">
        <v>460</v>
      </c>
      <c r="B99" s="249">
        <v>1</v>
      </c>
      <c r="C99" s="249">
        <v>22</v>
      </c>
      <c r="D99" s="249" t="s">
        <v>18</v>
      </c>
      <c r="E99" s="250">
        <v>56</v>
      </c>
      <c r="F99" s="35">
        <f>C99*E99</f>
        <v>1232</v>
      </c>
      <c r="G99" s="250">
        <v>0</v>
      </c>
      <c r="H99" s="35">
        <f>C99*G99</f>
        <v>0</v>
      </c>
      <c r="I99" s="250">
        <v>60</v>
      </c>
      <c r="J99" s="250">
        <v>12</v>
      </c>
      <c r="K99" s="35">
        <f>C99*I99*J99</f>
        <v>15840</v>
      </c>
      <c r="L99" s="35">
        <f>K99+H99+F99</f>
        <v>17072</v>
      </c>
      <c r="M99" s="35"/>
      <c r="N99" s="35"/>
      <c r="O99" s="10" t="s">
        <v>457</v>
      </c>
      <c r="P99" s="36"/>
    </row>
    <row r="100" s="2" customFormat="1" ht="18" customHeight="1" spans="1:16">
      <c r="A100" s="12" t="s">
        <v>25</v>
      </c>
      <c r="B100" s="251"/>
      <c r="C100" s="251"/>
      <c r="D100" s="251"/>
      <c r="E100" s="256"/>
      <c r="F100" s="42">
        <f>SUM(F96:F99)</f>
        <v>4928</v>
      </c>
      <c r="G100" s="256"/>
      <c r="H100" s="42">
        <f>SUM(H96:H99)</f>
        <v>0</v>
      </c>
      <c r="I100" s="256"/>
      <c r="J100" s="256"/>
      <c r="K100" s="42">
        <f>SUM(K96:K99)</f>
        <v>63360</v>
      </c>
      <c r="L100" s="42">
        <f>SUM(L96:L99)</f>
        <v>68288</v>
      </c>
      <c r="M100" s="263"/>
      <c r="N100" s="263"/>
      <c r="O100" s="266"/>
      <c r="P100" s="280"/>
    </row>
    <row r="101" ht="18" customHeight="1" spans="1:16">
      <c r="A101" s="249" t="s">
        <v>461</v>
      </c>
      <c r="B101" s="249">
        <v>1</v>
      </c>
      <c r="C101" s="249">
        <v>22</v>
      </c>
      <c r="D101" s="249" t="s">
        <v>18</v>
      </c>
      <c r="E101" s="250">
        <v>56</v>
      </c>
      <c r="F101" s="35">
        <f>C101*E101</f>
        <v>1232</v>
      </c>
      <c r="G101" s="250">
        <v>0</v>
      </c>
      <c r="H101" s="35">
        <f>C101*G101</f>
        <v>0</v>
      </c>
      <c r="I101" s="250">
        <v>60</v>
      </c>
      <c r="J101" s="250">
        <v>12</v>
      </c>
      <c r="K101" s="35">
        <f>C101*I101*J101</f>
        <v>15840</v>
      </c>
      <c r="L101" s="35">
        <f>K101+H101+F101</f>
        <v>17072</v>
      </c>
      <c r="M101" s="35"/>
      <c r="N101" s="35"/>
      <c r="O101" s="10" t="s">
        <v>457</v>
      </c>
      <c r="P101" s="37"/>
    </row>
    <row r="102" ht="18" customHeight="1" spans="1:16">
      <c r="A102" s="249" t="s">
        <v>462</v>
      </c>
      <c r="B102" s="249">
        <v>2</v>
      </c>
      <c r="C102" s="249">
        <v>44</v>
      </c>
      <c r="D102" s="249" t="s">
        <v>33</v>
      </c>
      <c r="E102" s="250">
        <v>56</v>
      </c>
      <c r="F102" s="35">
        <f>C102*E102</f>
        <v>2464</v>
      </c>
      <c r="G102" s="250">
        <v>0</v>
      </c>
      <c r="H102" s="35">
        <f>C102*G102</f>
        <v>0</v>
      </c>
      <c r="I102" s="250">
        <v>60</v>
      </c>
      <c r="J102" s="250">
        <v>12</v>
      </c>
      <c r="K102" s="35">
        <f>C102*I102*J102</f>
        <v>31680</v>
      </c>
      <c r="L102" s="35">
        <f>K102+H102+F102</f>
        <v>34144</v>
      </c>
      <c r="M102" s="35"/>
      <c r="N102" s="35"/>
      <c r="O102" s="10" t="s">
        <v>457</v>
      </c>
      <c r="P102" s="36"/>
    </row>
    <row r="103" ht="18" customHeight="1" spans="1:16">
      <c r="A103" s="10" t="s">
        <v>463</v>
      </c>
      <c r="B103" s="24">
        <v>1</v>
      </c>
      <c r="C103" s="10">
        <v>22</v>
      </c>
      <c r="D103" s="10" t="s">
        <v>18</v>
      </c>
      <c r="E103" s="250">
        <v>56</v>
      </c>
      <c r="F103" s="35">
        <f>C103*E103</f>
        <v>1232</v>
      </c>
      <c r="G103" s="250">
        <v>0</v>
      </c>
      <c r="H103" s="35">
        <f>C103*G103</f>
        <v>0</v>
      </c>
      <c r="I103" s="250">
        <v>60</v>
      </c>
      <c r="J103" s="250">
        <v>12</v>
      </c>
      <c r="K103" s="35">
        <f>C103*I103*J103</f>
        <v>15840</v>
      </c>
      <c r="L103" s="35">
        <f>K103+H103+F103</f>
        <v>17072</v>
      </c>
      <c r="M103" s="35"/>
      <c r="N103" s="35"/>
      <c r="O103" s="10" t="s">
        <v>457</v>
      </c>
      <c r="P103" s="281"/>
    </row>
    <row r="104" ht="18" customHeight="1" spans="1:16">
      <c r="A104" s="249" t="s">
        <v>464</v>
      </c>
      <c r="B104" s="249">
        <v>1</v>
      </c>
      <c r="C104" s="249">
        <v>22</v>
      </c>
      <c r="D104" s="249" t="s">
        <v>18</v>
      </c>
      <c r="E104" s="250">
        <v>56</v>
      </c>
      <c r="F104" s="35">
        <f>C104*E104</f>
        <v>1232</v>
      </c>
      <c r="G104" s="250">
        <v>0</v>
      </c>
      <c r="H104" s="35">
        <f>C104*G104</f>
        <v>0</v>
      </c>
      <c r="I104" s="250">
        <v>60</v>
      </c>
      <c r="J104" s="250">
        <v>12</v>
      </c>
      <c r="K104" s="35">
        <f>C104*I104*J104</f>
        <v>15840</v>
      </c>
      <c r="L104" s="35">
        <f>K104+H104+F104</f>
        <v>17072</v>
      </c>
      <c r="M104" s="35"/>
      <c r="N104" s="35"/>
      <c r="O104" s="10" t="s">
        <v>457</v>
      </c>
      <c r="P104" s="36"/>
    </row>
    <row r="105" ht="18" customHeight="1" spans="1:16">
      <c r="A105" s="249" t="s">
        <v>465</v>
      </c>
      <c r="B105" s="249">
        <v>1</v>
      </c>
      <c r="C105" s="249">
        <v>22</v>
      </c>
      <c r="D105" s="249" t="s">
        <v>18</v>
      </c>
      <c r="E105" s="250">
        <v>56</v>
      </c>
      <c r="F105" s="35">
        <f>C105*E105</f>
        <v>1232</v>
      </c>
      <c r="G105" s="250">
        <v>0</v>
      </c>
      <c r="H105" s="35">
        <f>C105*G105</f>
        <v>0</v>
      </c>
      <c r="I105" s="250">
        <v>60</v>
      </c>
      <c r="J105" s="250">
        <v>12</v>
      </c>
      <c r="K105" s="35">
        <f>C105*I105*J105</f>
        <v>15840</v>
      </c>
      <c r="L105" s="35">
        <f>K105+H105+F105</f>
        <v>17072</v>
      </c>
      <c r="M105" s="35"/>
      <c r="N105" s="35"/>
      <c r="O105" s="10" t="s">
        <v>457</v>
      </c>
      <c r="P105" s="36"/>
    </row>
    <row r="106" s="2" customFormat="1" ht="18" customHeight="1" spans="1:16">
      <c r="A106" s="12" t="s">
        <v>25</v>
      </c>
      <c r="B106" s="251"/>
      <c r="C106" s="251"/>
      <c r="D106" s="251"/>
      <c r="E106" s="256"/>
      <c r="F106" s="42">
        <f>SUM(F101:F105)</f>
        <v>7392</v>
      </c>
      <c r="G106" s="256"/>
      <c r="H106" s="42">
        <f>SUM(H101:H105)</f>
        <v>0</v>
      </c>
      <c r="I106" s="256"/>
      <c r="J106" s="256"/>
      <c r="K106" s="42">
        <f>SUM(K101:K105)</f>
        <v>95040</v>
      </c>
      <c r="L106" s="42">
        <f>SUM(L101:L105)</f>
        <v>102432</v>
      </c>
      <c r="M106" s="263"/>
      <c r="N106" s="263"/>
      <c r="O106" s="266"/>
      <c r="P106" s="280"/>
    </row>
    <row r="107" ht="18" customHeight="1" spans="1:16">
      <c r="A107" s="249" t="s">
        <v>466</v>
      </c>
      <c r="B107" s="249">
        <v>2</v>
      </c>
      <c r="C107" s="249">
        <v>44</v>
      </c>
      <c r="D107" s="249" t="s">
        <v>33</v>
      </c>
      <c r="E107" s="250">
        <v>56</v>
      </c>
      <c r="F107" s="35">
        <f t="shared" ref="F107:F112" si="23">C107*E107</f>
        <v>2464</v>
      </c>
      <c r="G107" s="250">
        <v>0</v>
      </c>
      <c r="H107" s="35">
        <f t="shared" ref="H107:H112" si="24">C107*G107</f>
        <v>0</v>
      </c>
      <c r="I107" s="250">
        <v>60</v>
      </c>
      <c r="J107" s="250">
        <v>12</v>
      </c>
      <c r="K107" s="35">
        <f t="shared" ref="K107:K112" si="25">C107*I107*J107</f>
        <v>31680</v>
      </c>
      <c r="L107" s="35">
        <f t="shared" ref="L107:L112" si="26">K107+H107+F107</f>
        <v>34144</v>
      </c>
      <c r="M107" s="35"/>
      <c r="N107" s="35"/>
      <c r="O107" s="249" t="s">
        <v>375</v>
      </c>
      <c r="P107" s="40"/>
    </row>
    <row r="108" ht="18" customHeight="1" spans="1:16">
      <c r="A108" s="249" t="s">
        <v>467</v>
      </c>
      <c r="B108" s="249">
        <v>2</v>
      </c>
      <c r="C108" s="249">
        <v>44</v>
      </c>
      <c r="D108" s="249" t="s">
        <v>33</v>
      </c>
      <c r="E108" s="250">
        <v>56</v>
      </c>
      <c r="F108" s="35">
        <f t="shared" si="23"/>
        <v>2464</v>
      </c>
      <c r="G108" s="250">
        <v>0</v>
      </c>
      <c r="H108" s="35">
        <f t="shared" si="24"/>
        <v>0</v>
      </c>
      <c r="I108" s="250">
        <v>60</v>
      </c>
      <c r="J108" s="250">
        <v>12</v>
      </c>
      <c r="K108" s="35">
        <f t="shared" si="25"/>
        <v>31680</v>
      </c>
      <c r="L108" s="35">
        <f t="shared" si="26"/>
        <v>34144</v>
      </c>
      <c r="M108" s="35"/>
      <c r="N108" s="35"/>
      <c r="O108" s="249" t="s">
        <v>375</v>
      </c>
      <c r="P108" s="40"/>
    </row>
    <row r="109" ht="18" customHeight="1" spans="1:16">
      <c r="A109" s="249" t="s">
        <v>468</v>
      </c>
      <c r="B109" s="249">
        <v>3</v>
      </c>
      <c r="C109" s="249">
        <v>66</v>
      </c>
      <c r="D109" s="249" t="s">
        <v>29</v>
      </c>
      <c r="E109" s="250">
        <v>56</v>
      </c>
      <c r="F109" s="35">
        <f t="shared" si="23"/>
        <v>3696</v>
      </c>
      <c r="G109" s="250">
        <v>0</v>
      </c>
      <c r="H109" s="35">
        <f t="shared" si="24"/>
        <v>0</v>
      </c>
      <c r="I109" s="250">
        <v>60</v>
      </c>
      <c r="J109" s="250">
        <v>12</v>
      </c>
      <c r="K109" s="35">
        <f t="shared" si="25"/>
        <v>47520</v>
      </c>
      <c r="L109" s="35">
        <f t="shared" si="26"/>
        <v>51216</v>
      </c>
      <c r="M109" s="35"/>
      <c r="N109" s="35"/>
      <c r="O109" s="249" t="s">
        <v>375</v>
      </c>
      <c r="P109" s="40"/>
    </row>
    <row r="110" ht="18" customHeight="1" spans="1:16">
      <c r="A110" s="249" t="s">
        <v>469</v>
      </c>
      <c r="B110" s="249">
        <v>1</v>
      </c>
      <c r="C110" s="249">
        <v>22</v>
      </c>
      <c r="D110" s="249" t="s">
        <v>33</v>
      </c>
      <c r="E110" s="250">
        <v>56</v>
      </c>
      <c r="F110" s="35">
        <f t="shared" si="23"/>
        <v>1232</v>
      </c>
      <c r="G110" s="250">
        <v>0</v>
      </c>
      <c r="H110" s="35">
        <f t="shared" si="24"/>
        <v>0</v>
      </c>
      <c r="I110" s="250">
        <v>60</v>
      </c>
      <c r="J110" s="250">
        <v>12</v>
      </c>
      <c r="K110" s="35">
        <f t="shared" si="25"/>
        <v>15840</v>
      </c>
      <c r="L110" s="35">
        <f t="shared" si="26"/>
        <v>17072</v>
      </c>
      <c r="M110" s="35"/>
      <c r="N110" s="35"/>
      <c r="O110" s="249" t="s">
        <v>375</v>
      </c>
      <c r="P110" s="40"/>
    </row>
    <row r="111" ht="18" customHeight="1" spans="1:16">
      <c r="A111" s="249" t="s">
        <v>470</v>
      </c>
      <c r="B111" s="249">
        <v>1</v>
      </c>
      <c r="C111" s="249">
        <v>22</v>
      </c>
      <c r="D111" s="249" t="s">
        <v>33</v>
      </c>
      <c r="E111" s="250">
        <v>56</v>
      </c>
      <c r="F111" s="35">
        <f t="shared" si="23"/>
        <v>1232</v>
      </c>
      <c r="G111" s="250">
        <v>0</v>
      </c>
      <c r="H111" s="35">
        <f t="shared" si="24"/>
        <v>0</v>
      </c>
      <c r="I111" s="250">
        <v>60</v>
      </c>
      <c r="J111" s="250">
        <v>12</v>
      </c>
      <c r="K111" s="35">
        <f t="shared" si="25"/>
        <v>15840</v>
      </c>
      <c r="L111" s="35">
        <f t="shared" si="26"/>
        <v>17072</v>
      </c>
      <c r="M111" s="35"/>
      <c r="N111" s="35"/>
      <c r="O111" s="249" t="s">
        <v>375</v>
      </c>
      <c r="P111" s="40"/>
    </row>
    <row r="112" ht="18" customHeight="1" spans="1:16">
      <c r="A112" s="249" t="s">
        <v>471</v>
      </c>
      <c r="B112" s="249">
        <v>1</v>
      </c>
      <c r="C112" s="249">
        <v>22</v>
      </c>
      <c r="D112" s="249" t="s">
        <v>18</v>
      </c>
      <c r="E112" s="250">
        <v>56</v>
      </c>
      <c r="F112" s="35">
        <f t="shared" si="23"/>
        <v>1232</v>
      </c>
      <c r="G112" s="250">
        <v>0</v>
      </c>
      <c r="H112" s="35">
        <f t="shared" si="24"/>
        <v>0</v>
      </c>
      <c r="I112" s="250">
        <v>60</v>
      </c>
      <c r="J112" s="250">
        <v>12</v>
      </c>
      <c r="K112" s="35">
        <f t="shared" si="25"/>
        <v>15840</v>
      </c>
      <c r="L112" s="35">
        <f t="shared" si="26"/>
        <v>17072</v>
      </c>
      <c r="M112" s="35"/>
      <c r="N112" s="35"/>
      <c r="O112" s="249" t="s">
        <v>375</v>
      </c>
      <c r="P112" s="282"/>
    </row>
    <row r="113" spans="1:16">
      <c r="A113" s="249" t="s">
        <v>472</v>
      </c>
      <c r="B113" s="249">
        <v>2</v>
      </c>
      <c r="C113" s="249">
        <v>44</v>
      </c>
      <c r="D113" s="249" t="s">
        <v>29</v>
      </c>
      <c r="E113" s="250">
        <v>56</v>
      </c>
      <c r="F113" s="35">
        <f t="shared" ref="F113:F118" si="27">C113*E113</f>
        <v>2464</v>
      </c>
      <c r="G113" s="250">
        <v>0</v>
      </c>
      <c r="H113" s="35">
        <f t="shared" ref="H113:H118" si="28">C113*G113</f>
        <v>0</v>
      </c>
      <c r="I113" s="250">
        <v>60</v>
      </c>
      <c r="J113" s="250">
        <v>12</v>
      </c>
      <c r="K113" s="35">
        <f t="shared" ref="K113:K118" si="29">C113*I113*J113</f>
        <v>31680</v>
      </c>
      <c r="L113" s="35">
        <f t="shared" ref="L113:L118" si="30">K113+H113+F113</f>
        <v>34144</v>
      </c>
      <c r="M113" s="35"/>
      <c r="N113" s="35"/>
      <c r="O113" s="249" t="s">
        <v>375</v>
      </c>
      <c r="P113" s="40"/>
    </row>
    <row r="114" ht="18" customHeight="1" spans="1:16">
      <c r="A114" s="249" t="s">
        <v>374</v>
      </c>
      <c r="B114" s="249">
        <v>1</v>
      </c>
      <c r="C114" s="249">
        <v>22</v>
      </c>
      <c r="D114" s="249" t="s">
        <v>18</v>
      </c>
      <c r="E114" s="250">
        <v>56</v>
      </c>
      <c r="F114" s="35">
        <f t="shared" si="27"/>
        <v>1232</v>
      </c>
      <c r="G114" s="250">
        <v>0</v>
      </c>
      <c r="H114" s="35">
        <f t="shared" si="28"/>
        <v>0</v>
      </c>
      <c r="I114" s="250">
        <v>60</v>
      </c>
      <c r="J114" s="250">
        <v>12</v>
      </c>
      <c r="K114" s="35">
        <f t="shared" si="29"/>
        <v>15840</v>
      </c>
      <c r="L114" s="35">
        <f t="shared" si="30"/>
        <v>17072</v>
      </c>
      <c r="M114" s="35"/>
      <c r="N114" s="35"/>
      <c r="O114" s="249" t="s">
        <v>375</v>
      </c>
      <c r="P114" s="40"/>
    </row>
    <row r="115" ht="18" customHeight="1" spans="1:16">
      <c r="A115" s="249" t="s">
        <v>473</v>
      </c>
      <c r="B115" s="249">
        <v>2</v>
      </c>
      <c r="C115" s="249">
        <v>44</v>
      </c>
      <c r="D115" s="249" t="s">
        <v>33</v>
      </c>
      <c r="E115" s="250">
        <v>56</v>
      </c>
      <c r="F115" s="35">
        <f t="shared" si="27"/>
        <v>2464</v>
      </c>
      <c r="G115" s="250">
        <v>0</v>
      </c>
      <c r="H115" s="35">
        <f t="shared" si="28"/>
        <v>0</v>
      </c>
      <c r="I115" s="250">
        <v>60</v>
      </c>
      <c r="J115" s="250">
        <v>12</v>
      </c>
      <c r="K115" s="35">
        <f t="shared" si="29"/>
        <v>31680</v>
      </c>
      <c r="L115" s="35">
        <f t="shared" si="30"/>
        <v>34144</v>
      </c>
      <c r="M115" s="35"/>
      <c r="N115" s="35"/>
      <c r="O115" s="249" t="s">
        <v>375</v>
      </c>
      <c r="P115" s="40"/>
    </row>
    <row r="116" ht="22.5" customHeight="1" spans="1:16">
      <c r="A116" s="249" t="s">
        <v>474</v>
      </c>
      <c r="B116" s="249">
        <v>1</v>
      </c>
      <c r="C116" s="249">
        <v>22</v>
      </c>
      <c r="D116" s="249" t="s">
        <v>18</v>
      </c>
      <c r="E116" s="250">
        <v>56</v>
      </c>
      <c r="F116" s="35">
        <f t="shared" si="27"/>
        <v>1232</v>
      </c>
      <c r="G116" s="250">
        <v>0</v>
      </c>
      <c r="H116" s="35">
        <f t="shared" si="28"/>
        <v>0</v>
      </c>
      <c r="I116" s="250">
        <v>60</v>
      </c>
      <c r="J116" s="250">
        <v>12</v>
      </c>
      <c r="K116" s="35">
        <f t="shared" si="29"/>
        <v>15840</v>
      </c>
      <c r="L116" s="35">
        <f t="shared" si="30"/>
        <v>17072</v>
      </c>
      <c r="M116" s="35"/>
      <c r="N116" s="35"/>
      <c r="O116" s="249" t="s">
        <v>375</v>
      </c>
      <c r="P116" s="40"/>
    </row>
    <row r="117" ht="22.5" customHeight="1" spans="1:16">
      <c r="A117" s="249" t="s">
        <v>97</v>
      </c>
      <c r="B117" s="66" t="s">
        <v>65</v>
      </c>
      <c r="C117" s="249">
        <v>7.3</v>
      </c>
      <c r="D117" s="249" t="s">
        <v>33</v>
      </c>
      <c r="E117" s="250">
        <v>56</v>
      </c>
      <c r="F117" s="35">
        <f t="shared" si="27"/>
        <v>408.8</v>
      </c>
      <c r="G117" s="250">
        <v>0</v>
      </c>
      <c r="H117" s="35">
        <f t="shared" si="28"/>
        <v>0</v>
      </c>
      <c r="I117" s="250">
        <v>60</v>
      </c>
      <c r="J117" s="250">
        <v>12</v>
      </c>
      <c r="K117" s="35">
        <f t="shared" si="29"/>
        <v>5256</v>
      </c>
      <c r="L117" s="35">
        <f t="shared" si="30"/>
        <v>5664.8</v>
      </c>
      <c r="M117" s="35"/>
      <c r="N117" s="35"/>
      <c r="O117" s="249" t="s">
        <v>375</v>
      </c>
      <c r="P117" s="40"/>
    </row>
    <row r="118" ht="18" customHeight="1" spans="1:16">
      <c r="A118" s="249" t="s">
        <v>475</v>
      </c>
      <c r="B118" s="249">
        <v>1</v>
      </c>
      <c r="C118" s="249">
        <v>22</v>
      </c>
      <c r="D118" s="249" t="s">
        <v>18</v>
      </c>
      <c r="E118" s="250">
        <v>56</v>
      </c>
      <c r="F118" s="35">
        <f t="shared" si="27"/>
        <v>1232</v>
      </c>
      <c r="G118" s="250">
        <v>0</v>
      </c>
      <c r="H118" s="35">
        <f t="shared" si="28"/>
        <v>0</v>
      </c>
      <c r="I118" s="250">
        <v>60</v>
      </c>
      <c r="J118" s="250">
        <v>12</v>
      </c>
      <c r="K118" s="35">
        <f t="shared" si="29"/>
        <v>15840</v>
      </c>
      <c r="L118" s="35">
        <f t="shared" si="30"/>
        <v>17072</v>
      </c>
      <c r="M118" s="35"/>
      <c r="N118" s="35"/>
      <c r="O118" s="249" t="s">
        <v>375</v>
      </c>
      <c r="P118" s="40"/>
    </row>
    <row r="119" s="2" customFormat="1" ht="18" customHeight="1" spans="1:16">
      <c r="A119" s="12" t="s">
        <v>25</v>
      </c>
      <c r="B119" s="251"/>
      <c r="C119" s="251"/>
      <c r="D119" s="251"/>
      <c r="E119" s="251"/>
      <c r="F119" s="42">
        <f>SUM(F107:F118)</f>
        <v>21352.8</v>
      </c>
      <c r="G119" s="42"/>
      <c r="H119" s="42">
        <f ca="1">SUM(H107:H120)</f>
        <v>0</v>
      </c>
      <c r="I119" s="42"/>
      <c r="J119" s="42"/>
      <c r="K119" s="42">
        <f>SUM(K107:K118)</f>
        <v>274536</v>
      </c>
      <c r="L119" s="42">
        <f>SUM(L107:L118)</f>
        <v>295888.8</v>
      </c>
      <c r="M119" s="263"/>
      <c r="N119" s="263"/>
      <c r="O119" s="269"/>
      <c r="P119" s="44"/>
    </row>
    <row r="120" ht="18" customHeight="1" spans="1:16">
      <c r="A120" s="249" t="s">
        <v>476</v>
      </c>
      <c r="B120" s="249">
        <v>2</v>
      </c>
      <c r="C120" s="249">
        <v>44</v>
      </c>
      <c r="D120" s="249" t="s">
        <v>33</v>
      </c>
      <c r="E120" s="250">
        <v>56</v>
      </c>
      <c r="F120" s="35">
        <f t="shared" ref="F120:F126" si="31">C120*E120</f>
        <v>2464</v>
      </c>
      <c r="G120" s="250">
        <v>0</v>
      </c>
      <c r="H120" s="35">
        <f t="shared" ref="H120:H126" si="32">C120*G120</f>
        <v>0</v>
      </c>
      <c r="I120" s="250">
        <v>60</v>
      </c>
      <c r="J120" s="250">
        <v>12</v>
      </c>
      <c r="K120" s="35">
        <f t="shared" ref="K120:K126" si="33">C120*I120*J120</f>
        <v>31680</v>
      </c>
      <c r="L120" s="35">
        <f t="shared" ref="L120:L131" si="34">K120+H120+F120</f>
        <v>34144</v>
      </c>
      <c r="M120" s="35"/>
      <c r="N120" s="35"/>
      <c r="O120" s="255" t="s">
        <v>477</v>
      </c>
      <c r="P120" s="40"/>
    </row>
    <row r="121" ht="18" customHeight="1" spans="1:16">
      <c r="A121" s="255" t="s">
        <v>478</v>
      </c>
      <c r="B121" s="255">
        <v>2</v>
      </c>
      <c r="C121" s="255">
        <v>44</v>
      </c>
      <c r="D121" s="255" t="s">
        <v>33</v>
      </c>
      <c r="E121" s="250">
        <v>56</v>
      </c>
      <c r="F121" s="35">
        <f t="shared" si="31"/>
        <v>2464</v>
      </c>
      <c r="G121" s="250">
        <v>0</v>
      </c>
      <c r="H121" s="35">
        <f t="shared" si="32"/>
        <v>0</v>
      </c>
      <c r="I121" s="250">
        <v>60</v>
      </c>
      <c r="J121" s="250">
        <v>12</v>
      </c>
      <c r="K121" s="35">
        <f t="shared" si="33"/>
        <v>31680</v>
      </c>
      <c r="L121" s="35">
        <f t="shared" si="34"/>
        <v>34144</v>
      </c>
      <c r="M121" s="35"/>
      <c r="N121" s="35"/>
      <c r="O121" s="255" t="s">
        <v>477</v>
      </c>
      <c r="P121" s="40"/>
    </row>
    <row r="122" ht="18" customHeight="1" spans="1:16">
      <c r="A122" s="255" t="s">
        <v>479</v>
      </c>
      <c r="B122" s="255">
        <v>1</v>
      </c>
      <c r="C122" s="255">
        <v>22</v>
      </c>
      <c r="D122" s="255" t="s">
        <v>18</v>
      </c>
      <c r="E122" s="250">
        <v>56</v>
      </c>
      <c r="F122" s="35">
        <f t="shared" si="31"/>
        <v>1232</v>
      </c>
      <c r="G122" s="250">
        <v>0</v>
      </c>
      <c r="H122" s="35">
        <f t="shared" si="32"/>
        <v>0</v>
      </c>
      <c r="I122" s="250">
        <v>60</v>
      </c>
      <c r="J122" s="250">
        <v>12</v>
      </c>
      <c r="K122" s="35">
        <f t="shared" si="33"/>
        <v>15840</v>
      </c>
      <c r="L122" s="35">
        <f t="shared" si="34"/>
        <v>17072</v>
      </c>
      <c r="M122" s="35"/>
      <c r="N122" s="35"/>
      <c r="O122" s="249" t="s">
        <v>477</v>
      </c>
      <c r="P122" s="40"/>
    </row>
    <row r="123" ht="18" customHeight="1" spans="1:16">
      <c r="A123" s="255" t="s">
        <v>480</v>
      </c>
      <c r="B123" s="255">
        <v>1</v>
      </c>
      <c r="C123" s="255">
        <v>22</v>
      </c>
      <c r="D123" s="255" t="s">
        <v>18</v>
      </c>
      <c r="E123" s="250">
        <v>56</v>
      </c>
      <c r="F123" s="35">
        <f t="shared" si="31"/>
        <v>1232</v>
      </c>
      <c r="G123" s="250">
        <v>0</v>
      </c>
      <c r="H123" s="35">
        <f t="shared" si="32"/>
        <v>0</v>
      </c>
      <c r="I123" s="250">
        <v>60</v>
      </c>
      <c r="J123" s="250">
        <v>12</v>
      </c>
      <c r="K123" s="35">
        <f t="shared" si="33"/>
        <v>15840</v>
      </c>
      <c r="L123" s="35">
        <f t="shared" si="34"/>
        <v>17072</v>
      </c>
      <c r="M123" s="35"/>
      <c r="N123" s="35"/>
      <c r="O123" s="255" t="s">
        <v>477</v>
      </c>
      <c r="P123" s="40"/>
    </row>
    <row r="124" ht="18" customHeight="1" spans="1:16">
      <c r="A124" s="249" t="s">
        <v>481</v>
      </c>
      <c r="B124" s="249">
        <v>1</v>
      </c>
      <c r="C124" s="249">
        <v>22</v>
      </c>
      <c r="D124" s="249" t="s">
        <v>18</v>
      </c>
      <c r="E124" s="250">
        <v>56</v>
      </c>
      <c r="F124" s="35">
        <f t="shared" si="31"/>
        <v>1232</v>
      </c>
      <c r="G124" s="250">
        <v>0</v>
      </c>
      <c r="H124" s="35">
        <f t="shared" si="32"/>
        <v>0</v>
      </c>
      <c r="I124" s="250">
        <v>60</v>
      </c>
      <c r="J124" s="250">
        <v>12</v>
      </c>
      <c r="K124" s="35">
        <f t="shared" si="33"/>
        <v>15840</v>
      </c>
      <c r="L124" s="35">
        <f t="shared" si="34"/>
        <v>17072</v>
      </c>
      <c r="M124" s="35"/>
      <c r="N124" s="35"/>
      <c r="O124" s="249" t="s">
        <v>482</v>
      </c>
      <c r="P124" s="283"/>
    </row>
    <row r="125" ht="18" customHeight="1" spans="1:18">
      <c r="A125" s="255" t="s">
        <v>483</v>
      </c>
      <c r="B125" s="255">
        <v>1</v>
      </c>
      <c r="C125" s="255">
        <v>22</v>
      </c>
      <c r="D125" s="255" t="s">
        <v>33</v>
      </c>
      <c r="E125" s="250">
        <v>56</v>
      </c>
      <c r="F125" s="35">
        <f t="shared" si="31"/>
        <v>1232</v>
      </c>
      <c r="G125" s="250">
        <v>0</v>
      </c>
      <c r="H125" s="35">
        <f t="shared" si="32"/>
        <v>0</v>
      </c>
      <c r="I125" s="250">
        <v>60</v>
      </c>
      <c r="J125" s="250">
        <v>12</v>
      </c>
      <c r="K125" s="35">
        <f t="shared" si="33"/>
        <v>15840</v>
      </c>
      <c r="L125" s="35">
        <f t="shared" si="34"/>
        <v>17072</v>
      </c>
      <c r="M125" s="35"/>
      <c r="N125" s="35"/>
      <c r="O125" s="255" t="s">
        <v>477</v>
      </c>
      <c r="P125" s="40"/>
      <c r="R125" s="285"/>
    </row>
    <row r="126" ht="18" customHeight="1" spans="1:16">
      <c r="A126" s="255" t="s">
        <v>484</v>
      </c>
      <c r="B126" s="255">
        <v>3</v>
      </c>
      <c r="C126" s="255">
        <v>66</v>
      </c>
      <c r="D126" s="255" t="s">
        <v>33</v>
      </c>
      <c r="E126" s="250">
        <v>56</v>
      </c>
      <c r="F126" s="35">
        <f t="shared" si="31"/>
        <v>3696</v>
      </c>
      <c r="G126" s="250">
        <v>0</v>
      </c>
      <c r="H126" s="35">
        <f t="shared" si="32"/>
        <v>0</v>
      </c>
      <c r="I126" s="250">
        <v>60</v>
      </c>
      <c r="J126" s="250">
        <v>12</v>
      </c>
      <c r="K126" s="35">
        <f t="shared" si="33"/>
        <v>47520</v>
      </c>
      <c r="L126" s="35">
        <f t="shared" si="34"/>
        <v>51216</v>
      </c>
      <c r="M126" s="35"/>
      <c r="N126" s="35"/>
      <c r="O126" s="255" t="s">
        <v>477</v>
      </c>
      <c r="P126" s="40"/>
    </row>
    <row r="127" spans="1:18">
      <c r="A127" s="249" t="s">
        <v>485</v>
      </c>
      <c r="B127" s="249">
        <v>2</v>
      </c>
      <c r="C127" s="249">
        <v>44</v>
      </c>
      <c r="D127" s="249" t="s">
        <v>33</v>
      </c>
      <c r="E127" s="250">
        <v>56</v>
      </c>
      <c r="F127" s="35">
        <f t="shared" ref="F127:F132" si="35">C127*E127</f>
        <v>2464</v>
      </c>
      <c r="G127" s="250">
        <v>0</v>
      </c>
      <c r="H127" s="35">
        <f t="shared" ref="H127:H132" si="36">C127*G127</f>
        <v>0</v>
      </c>
      <c r="I127" s="250">
        <v>60</v>
      </c>
      <c r="J127" s="250">
        <v>12</v>
      </c>
      <c r="K127" s="35">
        <f t="shared" ref="K127:K132" si="37">C127*I127*J127</f>
        <v>31680</v>
      </c>
      <c r="L127" s="35">
        <f t="shared" si="34"/>
        <v>34144</v>
      </c>
      <c r="M127" s="35"/>
      <c r="N127" s="35"/>
      <c r="O127" s="255" t="s">
        <v>477</v>
      </c>
      <c r="P127" s="40"/>
      <c r="R127" s="4"/>
    </row>
    <row r="128" spans="1:18">
      <c r="A128" s="255" t="s">
        <v>486</v>
      </c>
      <c r="B128" s="255">
        <v>1</v>
      </c>
      <c r="C128" s="255">
        <v>22</v>
      </c>
      <c r="D128" s="255" t="s">
        <v>33</v>
      </c>
      <c r="E128" s="250">
        <v>56</v>
      </c>
      <c r="F128" s="35">
        <f t="shared" si="35"/>
        <v>1232</v>
      </c>
      <c r="G128" s="250">
        <v>0</v>
      </c>
      <c r="H128" s="35">
        <f t="shared" si="36"/>
        <v>0</v>
      </c>
      <c r="I128" s="250">
        <v>60</v>
      </c>
      <c r="J128" s="250">
        <v>12</v>
      </c>
      <c r="K128" s="35">
        <f t="shared" si="37"/>
        <v>15840</v>
      </c>
      <c r="L128" s="35">
        <f t="shared" si="34"/>
        <v>17072</v>
      </c>
      <c r="M128" s="35"/>
      <c r="N128" s="35"/>
      <c r="O128" s="10" t="s">
        <v>482</v>
      </c>
      <c r="P128" s="40"/>
      <c r="R128" s="4"/>
    </row>
    <row r="129" spans="1:19">
      <c r="A129" s="10" t="s">
        <v>487</v>
      </c>
      <c r="B129" s="10">
        <v>2</v>
      </c>
      <c r="C129" s="10">
        <v>44</v>
      </c>
      <c r="D129" s="10" t="s">
        <v>33</v>
      </c>
      <c r="E129" s="250">
        <v>56</v>
      </c>
      <c r="F129" s="35">
        <f t="shared" si="35"/>
        <v>2464</v>
      </c>
      <c r="G129" s="250">
        <v>0</v>
      </c>
      <c r="H129" s="35">
        <f t="shared" si="36"/>
        <v>0</v>
      </c>
      <c r="I129" s="250">
        <v>60</v>
      </c>
      <c r="J129" s="250">
        <v>12</v>
      </c>
      <c r="K129" s="35">
        <f t="shared" si="37"/>
        <v>31680</v>
      </c>
      <c r="L129" s="35">
        <f t="shared" si="34"/>
        <v>34144</v>
      </c>
      <c r="M129" s="35"/>
      <c r="N129" s="35"/>
      <c r="O129" s="255" t="s">
        <v>477</v>
      </c>
      <c r="P129" s="40"/>
      <c r="R129" s="4"/>
      <c r="S129" s="270"/>
    </row>
    <row r="130" ht="18" customHeight="1" spans="1:18">
      <c r="A130" s="255" t="s">
        <v>488</v>
      </c>
      <c r="B130" s="255">
        <v>1</v>
      </c>
      <c r="C130" s="255">
        <v>22</v>
      </c>
      <c r="D130" s="255" t="s">
        <v>18</v>
      </c>
      <c r="E130" s="250">
        <v>56</v>
      </c>
      <c r="F130" s="35">
        <f t="shared" si="35"/>
        <v>1232</v>
      </c>
      <c r="G130" s="250">
        <v>0</v>
      </c>
      <c r="H130" s="35">
        <f t="shared" si="36"/>
        <v>0</v>
      </c>
      <c r="I130" s="250">
        <v>60</v>
      </c>
      <c r="J130" s="250">
        <v>12</v>
      </c>
      <c r="K130" s="35">
        <f t="shared" si="37"/>
        <v>15840</v>
      </c>
      <c r="L130" s="35">
        <f t="shared" si="34"/>
        <v>17072</v>
      </c>
      <c r="M130" s="35"/>
      <c r="N130" s="35"/>
      <c r="O130" s="255" t="s">
        <v>477</v>
      </c>
      <c r="P130" s="40"/>
      <c r="R130" s="4"/>
    </row>
    <row r="131" ht="20.25" customHeight="1" spans="1:19">
      <c r="A131" s="249" t="s">
        <v>489</v>
      </c>
      <c r="B131" s="10">
        <v>1</v>
      </c>
      <c r="C131" s="10">
        <v>22</v>
      </c>
      <c r="D131" s="10" t="s">
        <v>29</v>
      </c>
      <c r="E131" s="250">
        <v>56</v>
      </c>
      <c r="F131" s="35">
        <f t="shared" si="35"/>
        <v>1232</v>
      </c>
      <c r="G131" s="250">
        <v>0</v>
      </c>
      <c r="H131" s="35">
        <f t="shared" si="36"/>
        <v>0</v>
      </c>
      <c r="I131" s="250">
        <v>60</v>
      </c>
      <c r="J131" s="250">
        <v>12</v>
      </c>
      <c r="K131" s="35">
        <f t="shared" si="37"/>
        <v>15840</v>
      </c>
      <c r="L131" s="35">
        <f t="shared" si="34"/>
        <v>17072</v>
      </c>
      <c r="M131" s="35"/>
      <c r="N131" s="35"/>
      <c r="O131" s="255" t="s">
        <v>477</v>
      </c>
      <c r="P131" s="40"/>
      <c r="Q131" s="335"/>
      <c r="S131" s="336"/>
    </row>
    <row r="132" ht="22.5" customHeight="1" spans="1:16">
      <c r="A132" s="10" t="s">
        <v>490</v>
      </c>
      <c r="B132" s="10">
        <v>1</v>
      </c>
      <c r="C132" s="39">
        <v>22</v>
      </c>
      <c r="D132" s="10" t="s">
        <v>18</v>
      </c>
      <c r="E132" s="10">
        <v>56</v>
      </c>
      <c r="F132" s="11">
        <f t="shared" si="35"/>
        <v>1232</v>
      </c>
      <c r="G132" s="10">
        <v>0</v>
      </c>
      <c r="H132" s="11">
        <f t="shared" si="36"/>
        <v>0</v>
      </c>
      <c r="I132" s="250">
        <v>60</v>
      </c>
      <c r="J132" s="10">
        <v>12</v>
      </c>
      <c r="K132" s="11">
        <f t="shared" si="37"/>
        <v>15840</v>
      </c>
      <c r="L132" s="11">
        <f>F132+H132+K132</f>
        <v>17072</v>
      </c>
      <c r="M132" s="11"/>
      <c r="N132" s="11"/>
      <c r="O132" s="10" t="s">
        <v>491</v>
      </c>
      <c r="P132" s="275"/>
    </row>
    <row r="133" s="2" customFormat="1" spans="1:18">
      <c r="A133" s="12" t="s">
        <v>25</v>
      </c>
      <c r="B133" s="258"/>
      <c r="C133" s="258"/>
      <c r="D133" s="258"/>
      <c r="E133" s="256"/>
      <c r="F133" s="42">
        <f>SUM(F120:F132)</f>
        <v>23408</v>
      </c>
      <c r="G133" s="256">
        <f>SUM(G127:G132)</f>
        <v>0</v>
      </c>
      <c r="H133" s="42">
        <f>SUM(H127:H132)</f>
        <v>0</v>
      </c>
      <c r="I133" s="256"/>
      <c r="J133" s="256"/>
      <c r="K133" s="42">
        <f>SUM(K120:K132)</f>
        <v>300960</v>
      </c>
      <c r="L133" s="42">
        <f>SUM(L120:L132)</f>
        <v>324368</v>
      </c>
      <c r="M133" s="263"/>
      <c r="N133" s="263"/>
      <c r="O133" s="39"/>
      <c r="P133" s="44"/>
      <c r="R133" s="337"/>
    </row>
    <row r="134" ht="18" customHeight="1" spans="1:16">
      <c r="A134" s="249" t="s">
        <v>492</v>
      </c>
      <c r="B134" s="249">
        <v>3</v>
      </c>
      <c r="C134" s="249">
        <v>66</v>
      </c>
      <c r="D134" s="249" t="s">
        <v>18</v>
      </c>
      <c r="E134" s="250">
        <v>56</v>
      </c>
      <c r="F134" s="35">
        <f t="shared" ref="F134:F139" si="38">C134*E134</f>
        <v>3696</v>
      </c>
      <c r="G134" s="250">
        <v>0</v>
      </c>
      <c r="H134" s="35">
        <f t="shared" ref="H134:H139" si="39">C134*G134</f>
        <v>0</v>
      </c>
      <c r="I134" s="250">
        <v>60</v>
      </c>
      <c r="J134" s="250">
        <v>12</v>
      </c>
      <c r="K134" s="35">
        <f t="shared" ref="K134:K139" si="40">C134*I134*J134</f>
        <v>47520</v>
      </c>
      <c r="L134" s="35">
        <f t="shared" ref="L134:L139" si="41">K134+H134+F134</f>
        <v>51216</v>
      </c>
      <c r="M134" s="35"/>
      <c r="N134" s="35"/>
      <c r="O134" s="249" t="s">
        <v>493</v>
      </c>
      <c r="P134" s="40"/>
    </row>
    <row r="135" ht="18" customHeight="1" spans="1:16">
      <c r="A135" s="12" t="s">
        <v>25</v>
      </c>
      <c r="B135" s="252"/>
      <c r="C135" s="252"/>
      <c r="D135" s="252"/>
      <c r="E135" s="253"/>
      <c r="F135" s="42">
        <f>SUM(F134)</f>
        <v>3696</v>
      </c>
      <c r="G135" s="256"/>
      <c r="H135" s="42"/>
      <c r="I135" s="256"/>
      <c r="J135" s="256"/>
      <c r="K135" s="42">
        <f>SUM(K134)</f>
        <v>47520</v>
      </c>
      <c r="L135" s="42">
        <f>SUM(L134)</f>
        <v>51216</v>
      </c>
      <c r="M135" s="263"/>
      <c r="N135" s="35"/>
      <c r="O135" s="249"/>
      <c r="P135" s="40"/>
    </row>
    <row r="136" ht="18" customHeight="1" spans="1:16">
      <c r="A136" s="249" t="s">
        <v>494</v>
      </c>
      <c r="B136" s="249"/>
      <c r="C136" s="249">
        <v>205</v>
      </c>
      <c r="D136" s="249" t="s">
        <v>158</v>
      </c>
      <c r="E136" s="250"/>
      <c r="F136" s="35">
        <f t="shared" si="38"/>
        <v>0</v>
      </c>
      <c r="G136" s="250">
        <v>0</v>
      </c>
      <c r="H136" s="35">
        <f t="shared" si="39"/>
        <v>0</v>
      </c>
      <c r="I136" s="250">
        <v>60</v>
      </c>
      <c r="J136" s="250">
        <v>12</v>
      </c>
      <c r="K136" s="35">
        <f t="shared" si="40"/>
        <v>147600</v>
      </c>
      <c r="L136" s="35">
        <f t="shared" si="41"/>
        <v>147600</v>
      </c>
      <c r="M136" s="35"/>
      <c r="N136" s="35"/>
      <c r="O136" s="249" t="s">
        <v>493</v>
      </c>
      <c r="P136" s="265" t="s">
        <v>42</v>
      </c>
    </row>
    <row r="137" s="2" customFormat="1" ht="18" customHeight="1" spans="1:16">
      <c r="A137" s="12" t="s">
        <v>25</v>
      </c>
      <c r="B137" s="251"/>
      <c r="C137" s="251"/>
      <c r="D137" s="251"/>
      <c r="E137" s="251"/>
      <c r="F137" s="42"/>
      <c r="G137" s="256">
        <f>SUM(G136)</f>
        <v>0</v>
      </c>
      <c r="H137" s="42"/>
      <c r="I137" s="251"/>
      <c r="J137" s="251"/>
      <c r="K137" s="42">
        <f>SUM(K136)</f>
        <v>147600</v>
      </c>
      <c r="L137" s="42">
        <f>SUM(L136)</f>
        <v>147600</v>
      </c>
      <c r="M137" s="263"/>
      <c r="N137" s="263"/>
      <c r="O137" s="266"/>
      <c r="P137" s="267"/>
    </row>
    <row r="138" s="181" customFormat="1" ht="18" customHeight="1" spans="1:16">
      <c r="A138" s="41" t="s">
        <v>495</v>
      </c>
      <c r="B138" s="286">
        <v>1</v>
      </c>
      <c r="C138" s="286">
        <v>80</v>
      </c>
      <c r="D138" s="286"/>
      <c r="E138" s="286">
        <v>0</v>
      </c>
      <c r="F138" s="35">
        <f t="shared" si="38"/>
        <v>0</v>
      </c>
      <c r="G138" s="250">
        <v>0</v>
      </c>
      <c r="H138" s="35">
        <f t="shared" si="39"/>
        <v>0</v>
      </c>
      <c r="I138" s="286">
        <v>60</v>
      </c>
      <c r="J138" s="286">
        <v>7</v>
      </c>
      <c r="K138" s="35">
        <f t="shared" si="40"/>
        <v>33600</v>
      </c>
      <c r="L138" s="35">
        <f t="shared" si="41"/>
        <v>33600</v>
      </c>
      <c r="M138" s="263"/>
      <c r="N138" s="263"/>
      <c r="O138" s="249" t="s">
        <v>496</v>
      </c>
      <c r="P138" s="318" t="s">
        <v>497</v>
      </c>
    </row>
    <row r="139" s="2" customFormat="1" ht="18" customHeight="1" spans="1:24">
      <c r="A139" s="249" t="s">
        <v>406</v>
      </c>
      <c r="B139" s="249">
        <v>1</v>
      </c>
      <c r="C139" s="249">
        <v>22</v>
      </c>
      <c r="D139" s="249" t="s">
        <v>29</v>
      </c>
      <c r="E139" s="250">
        <v>28</v>
      </c>
      <c r="F139" s="35">
        <f t="shared" si="38"/>
        <v>616</v>
      </c>
      <c r="G139" s="250">
        <v>0</v>
      </c>
      <c r="H139" s="35">
        <f t="shared" si="39"/>
        <v>0</v>
      </c>
      <c r="I139" s="250">
        <v>60</v>
      </c>
      <c r="J139" s="250">
        <v>4</v>
      </c>
      <c r="K139" s="35">
        <f t="shared" si="40"/>
        <v>5280</v>
      </c>
      <c r="L139" s="35">
        <f t="shared" si="41"/>
        <v>5896</v>
      </c>
      <c r="M139" s="35"/>
      <c r="N139" s="35"/>
      <c r="O139" s="249" t="s">
        <v>496</v>
      </c>
      <c r="P139" s="36" t="s">
        <v>498</v>
      </c>
      <c r="R139" s="273"/>
      <c r="S139" s="1"/>
      <c r="T139" s="1"/>
      <c r="U139" s="1"/>
      <c r="V139" s="1"/>
      <c r="W139" s="1"/>
      <c r="X139" s="1"/>
    </row>
    <row r="140" s="181" customFormat="1" ht="18" customHeight="1" spans="1:16">
      <c r="A140" s="12" t="s">
        <v>25</v>
      </c>
      <c r="B140" s="251"/>
      <c r="C140" s="251"/>
      <c r="D140" s="251"/>
      <c r="E140" s="251"/>
      <c r="F140" s="42">
        <f>SUM(F138:F139)</f>
        <v>616</v>
      </c>
      <c r="G140" s="253">
        <v>0</v>
      </c>
      <c r="H140" s="254">
        <f t="shared" ref="H140:H145" si="42">C140*G140</f>
        <v>0</v>
      </c>
      <c r="I140" s="251"/>
      <c r="J140" s="251"/>
      <c r="K140" s="42">
        <f>SUM(K138:K139)</f>
        <v>38880</v>
      </c>
      <c r="L140" s="42">
        <f>SUM(L138:L139)</f>
        <v>39496</v>
      </c>
      <c r="M140" s="263"/>
      <c r="N140" s="263"/>
      <c r="O140" s="266"/>
      <c r="P140" s="319"/>
    </row>
    <row r="141" ht="18" customHeight="1" spans="1:16">
      <c r="A141" s="287" t="s">
        <v>499</v>
      </c>
      <c r="B141" s="10">
        <v>1</v>
      </c>
      <c r="C141" s="10">
        <v>22</v>
      </c>
      <c r="D141" s="255" t="s">
        <v>33</v>
      </c>
      <c r="E141" s="250">
        <v>56</v>
      </c>
      <c r="F141" s="35">
        <f>C141*E141</f>
        <v>1232</v>
      </c>
      <c r="G141" s="250">
        <v>0</v>
      </c>
      <c r="H141" s="35">
        <f t="shared" si="42"/>
        <v>0</v>
      </c>
      <c r="I141" s="250">
        <v>60</v>
      </c>
      <c r="J141" s="250">
        <v>12</v>
      </c>
      <c r="K141" s="35">
        <f>C141*I141*J141</f>
        <v>15840</v>
      </c>
      <c r="L141" s="35">
        <f>K141+H141+F141</f>
        <v>17072</v>
      </c>
      <c r="M141" s="35"/>
      <c r="N141" s="35"/>
      <c r="O141" s="10" t="s">
        <v>500</v>
      </c>
      <c r="P141" s="37"/>
    </row>
    <row r="142" ht="18" customHeight="1" spans="1:16">
      <c r="A142" s="287" t="s">
        <v>501</v>
      </c>
      <c r="B142" s="10">
        <v>1</v>
      </c>
      <c r="C142" s="10">
        <v>22</v>
      </c>
      <c r="D142" s="249" t="s">
        <v>18</v>
      </c>
      <c r="E142" s="250">
        <v>56</v>
      </c>
      <c r="F142" s="35">
        <f>C142*E142</f>
        <v>1232</v>
      </c>
      <c r="G142" s="250">
        <v>0</v>
      </c>
      <c r="H142" s="35">
        <f t="shared" si="42"/>
        <v>0</v>
      </c>
      <c r="I142" s="250">
        <v>60</v>
      </c>
      <c r="J142" s="250">
        <v>12</v>
      </c>
      <c r="K142" s="35">
        <f>C142*I142*J142</f>
        <v>15840</v>
      </c>
      <c r="L142" s="35">
        <f>K142+H142+F142</f>
        <v>17072</v>
      </c>
      <c r="M142" s="35"/>
      <c r="N142" s="35"/>
      <c r="O142" s="10" t="s">
        <v>500</v>
      </c>
      <c r="P142" s="37"/>
    </row>
    <row r="143" ht="18" customHeight="1" spans="1:16">
      <c r="A143" s="287" t="s">
        <v>502</v>
      </c>
      <c r="B143" s="10">
        <v>1</v>
      </c>
      <c r="C143" s="10">
        <v>22</v>
      </c>
      <c r="D143" s="249" t="s">
        <v>18</v>
      </c>
      <c r="E143" s="250">
        <v>56</v>
      </c>
      <c r="F143" s="35">
        <f>C143*E143</f>
        <v>1232</v>
      </c>
      <c r="G143" s="250">
        <v>0</v>
      </c>
      <c r="H143" s="35">
        <f t="shared" si="42"/>
        <v>0</v>
      </c>
      <c r="I143" s="250">
        <v>60</v>
      </c>
      <c r="J143" s="250">
        <v>12</v>
      </c>
      <c r="K143" s="35">
        <f>C143*I143*J143</f>
        <v>15840</v>
      </c>
      <c r="L143" s="35">
        <f>K143+H143+F143</f>
        <v>17072</v>
      </c>
      <c r="M143" s="35"/>
      <c r="N143" s="35"/>
      <c r="O143" s="10" t="s">
        <v>500</v>
      </c>
      <c r="P143" s="37"/>
    </row>
    <row r="144" ht="18" customHeight="1" spans="1:16">
      <c r="A144" s="249" t="s">
        <v>503</v>
      </c>
      <c r="B144" s="249">
        <v>1</v>
      </c>
      <c r="C144" s="249">
        <v>22</v>
      </c>
      <c r="D144" s="255" t="s">
        <v>33</v>
      </c>
      <c r="E144" s="250">
        <v>56</v>
      </c>
      <c r="F144" s="35">
        <f>C144*E144</f>
        <v>1232</v>
      </c>
      <c r="G144" s="250">
        <v>0</v>
      </c>
      <c r="H144" s="35">
        <f t="shared" si="42"/>
        <v>0</v>
      </c>
      <c r="I144" s="250">
        <v>60</v>
      </c>
      <c r="J144" s="250">
        <v>12</v>
      </c>
      <c r="K144" s="35">
        <f>C144*I144*J144</f>
        <v>15840</v>
      </c>
      <c r="L144" s="35">
        <f>K144+H144+F144</f>
        <v>17072</v>
      </c>
      <c r="M144" s="35"/>
      <c r="N144" s="35"/>
      <c r="O144" s="249" t="s">
        <v>500</v>
      </c>
      <c r="P144" s="40"/>
    </row>
    <row r="145" ht="18" customHeight="1" spans="1:16">
      <c r="A145" s="249" t="s">
        <v>504</v>
      </c>
      <c r="B145" s="249">
        <v>2</v>
      </c>
      <c r="C145" s="249">
        <v>44</v>
      </c>
      <c r="D145" s="255" t="s">
        <v>33</v>
      </c>
      <c r="E145" s="250">
        <v>56</v>
      </c>
      <c r="F145" s="35">
        <f>C145*E145</f>
        <v>2464</v>
      </c>
      <c r="G145" s="250">
        <v>0</v>
      </c>
      <c r="H145" s="35">
        <f t="shared" si="42"/>
        <v>0</v>
      </c>
      <c r="I145" s="250">
        <v>60</v>
      </c>
      <c r="J145" s="250">
        <v>12</v>
      </c>
      <c r="K145" s="35">
        <f>C145*I145*J145</f>
        <v>31680</v>
      </c>
      <c r="L145" s="35">
        <f>K145+H145+F145</f>
        <v>34144</v>
      </c>
      <c r="M145" s="35"/>
      <c r="N145" s="35"/>
      <c r="O145" s="10" t="s">
        <v>500</v>
      </c>
      <c r="P145" s="40"/>
    </row>
    <row r="146" s="2" customFormat="1" ht="18" customHeight="1" spans="1:16">
      <c r="A146" s="12" t="s">
        <v>25</v>
      </c>
      <c r="B146" s="251"/>
      <c r="C146" s="251"/>
      <c r="D146" s="251"/>
      <c r="E146" s="251"/>
      <c r="F146" s="42">
        <f>SUM(F141:F145)</f>
        <v>7392</v>
      </c>
      <c r="G146" s="251">
        <f>SUM(G137:G145)</f>
        <v>0</v>
      </c>
      <c r="H146" s="42">
        <f>SUM(H137:H145)</f>
        <v>0</v>
      </c>
      <c r="I146" s="251"/>
      <c r="J146" s="251"/>
      <c r="K146" s="42">
        <f>SUM(K141:K145)</f>
        <v>95040</v>
      </c>
      <c r="L146" s="42">
        <f>SUM(L141:L145)</f>
        <v>102432</v>
      </c>
      <c r="M146" s="263"/>
      <c r="N146" s="263"/>
      <c r="O146" s="39"/>
      <c r="P146" s="44"/>
    </row>
    <row r="147" ht="18" customHeight="1" spans="1:19">
      <c r="A147" s="255" t="s">
        <v>505</v>
      </c>
      <c r="B147" s="255">
        <v>0.5</v>
      </c>
      <c r="C147" s="255">
        <v>11</v>
      </c>
      <c r="D147" s="255" t="s">
        <v>18</v>
      </c>
      <c r="E147" s="250">
        <v>56</v>
      </c>
      <c r="F147" s="35">
        <f t="shared" ref="F147:F152" si="43">C147*E147</f>
        <v>616</v>
      </c>
      <c r="G147" s="250">
        <v>0</v>
      </c>
      <c r="H147" s="35">
        <f t="shared" ref="H147:H152" si="44">C147*G147</f>
        <v>0</v>
      </c>
      <c r="I147" s="250">
        <v>60</v>
      </c>
      <c r="J147" s="250">
        <v>12</v>
      </c>
      <c r="K147" s="35">
        <f t="shared" ref="K147:K152" si="45">C147*I147*J147</f>
        <v>7920</v>
      </c>
      <c r="L147" s="35">
        <f t="shared" ref="L147:L152" si="46">K147+H147+F147</f>
        <v>8536</v>
      </c>
      <c r="M147" s="35"/>
      <c r="N147" s="35"/>
      <c r="O147" s="255" t="s">
        <v>506</v>
      </c>
      <c r="P147" s="40"/>
      <c r="R147" s="270"/>
      <c r="S147" s="270"/>
    </row>
    <row r="148" ht="18" customHeight="1" spans="1:16">
      <c r="A148" s="255" t="s">
        <v>507</v>
      </c>
      <c r="B148" s="255">
        <v>2</v>
      </c>
      <c r="C148" s="255">
        <v>44</v>
      </c>
      <c r="D148" s="255" t="s">
        <v>18</v>
      </c>
      <c r="E148" s="250">
        <v>56</v>
      </c>
      <c r="F148" s="35">
        <f t="shared" si="43"/>
        <v>2464</v>
      </c>
      <c r="G148" s="250">
        <v>0</v>
      </c>
      <c r="H148" s="35">
        <f t="shared" si="44"/>
        <v>0</v>
      </c>
      <c r="I148" s="250">
        <v>60</v>
      </c>
      <c r="J148" s="250">
        <v>12</v>
      </c>
      <c r="K148" s="35">
        <f t="shared" si="45"/>
        <v>31680</v>
      </c>
      <c r="L148" s="35">
        <f t="shared" si="46"/>
        <v>34144</v>
      </c>
      <c r="M148" s="35"/>
      <c r="N148" s="35"/>
      <c r="O148" s="255" t="s">
        <v>506</v>
      </c>
      <c r="P148" s="40"/>
    </row>
    <row r="149" ht="18" customHeight="1" spans="1:16">
      <c r="A149" s="255" t="s">
        <v>508</v>
      </c>
      <c r="B149" s="255">
        <v>1</v>
      </c>
      <c r="C149" s="255">
        <v>22</v>
      </c>
      <c r="D149" s="255" t="s">
        <v>33</v>
      </c>
      <c r="E149" s="250">
        <v>56</v>
      </c>
      <c r="F149" s="35">
        <f t="shared" si="43"/>
        <v>1232</v>
      </c>
      <c r="G149" s="250">
        <v>0</v>
      </c>
      <c r="H149" s="35">
        <f t="shared" si="44"/>
        <v>0</v>
      </c>
      <c r="I149" s="250">
        <v>60</v>
      </c>
      <c r="J149" s="250">
        <v>12</v>
      </c>
      <c r="K149" s="35">
        <f t="shared" si="45"/>
        <v>15840</v>
      </c>
      <c r="L149" s="35">
        <f t="shared" si="46"/>
        <v>17072</v>
      </c>
      <c r="M149" s="35"/>
      <c r="N149" s="35"/>
      <c r="O149" s="255" t="s">
        <v>506</v>
      </c>
      <c r="P149" s="40"/>
    </row>
    <row r="150" ht="18" customHeight="1" spans="1:16">
      <c r="A150" s="255" t="s">
        <v>509</v>
      </c>
      <c r="B150" s="255">
        <v>1</v>
      </c>
      <c r="C150" s="255">
        <v>22</v>
      </c>
      <c r="D150" s="255" t="s">
        <v>33</v>
      </c>
      <c r="E150" s="250">
        <v>56</v>
      </c>
      <c r="F150" s="35">
        <f t="shared" si="43"/>
        <v>1232</v>
      </c>
      <c r="G150" s="250">
        <v>0</v>
      </c>
      <c r="H150" s="35">
        <f t="shared" si="44"/>
        <v>0</v>
      </c>
      <c r="I150" s="250">
        <v>60</v>
      </c>
      <c r="J150" s="250">
        <v>12</v>
      </c>
      <c r="K150" s="35">
        <f t="shared" si="45"/>
        <v>15840</v>
      </c>
      <c r="L150" s="35">
        <f t="shared" si="46"/>
        <v>17072</v>
      </c>
      <c r="M150" s="35"/>
      <c r="N150" s="35"/>
      <c r="O150" s="255" t="s">
        <v>506</v>
      </c>
      <c r="P150" s="40"/>
    </row>
    <row r="151" ht="18" customHeight="1" spans="1:16">
      <c r="A151" s="255" t="s">
        <v>510</v>
      </c>
      <c r="B151" s="255">
        <v>1</v>
      </c>
      <c r="C151" s="255">
        <v>22</v>
      </c>
      <c r="D151" s="255" t="s">
        <v>18</v>
      </c>
      <c r="E151" s="250">
        <v>56</v>
      </c>
      <c r="F151" s="35">
        <f t="shared" si="43"/>
        <v>1232</v>
      </c>
      <c r="G151" s="250">
        <v>0</v>
      </c>
      <c r="H151" s="35">
        <f t="shared" si="44"/>
        <v>0</v>
      </c>
      <c r="I151" s="250">
        <v>60</v>
      </c>
      <c r="J151" s="250">
        <v>12</v>
      </c>
      <c r="K151" s="35">
        <f t="shared" si="45"/>
        <v>15840</v>
      </c>
      <c r="L151" s="35">
        <f t="shared" si="46"/>
        <v>17072</v>
      </c>
      <c r="M151" s="35"/>
      <c r="N151" s="35"/>
      <c r="O151" s="255" t="s">
        <v>506</v>
      </c>
      <c r="P151" s="40"/>
    </row>
    <row r="152" ht="18" customHeight="1" spans="1:16">
      <c r="A152" s="249" t="s">
        <v>511</v>
      </c>
      <c r="B152" s="249">
        <v>1</v>
      </c>
      <c r="C152" s="249">
        <v>22</v>
      </c>
      <c r="D152" s="255" t="s">
        <v>18</v>
      </c>
      <c r="E152" s="250">
        <v>56</v>
      </c>
      <c r="F152" s="35">
        <f t="shared" si="43"/>
        <v>1232</v>
      </c>
      <c r="G152" s="250">
        <v>0</v>
      </c>
      <c r="H152" s="35">
        <f t="shared" si="44"/>
        <v>0</v>
      </c>
      <c r="I152" s="250">
        <v>60</v>
      </c>
      <c r="J152" s="250">
        <v>12</v>
      </c>
      <c r="K152" s="35">
        <f t="shared" si="45"/>
        <v>15840</v>
      </c>
      <c r="L152" s="35">
        <f t="shared" si="46"/>
        <v>17072</v>
      </c>
      <c r="M152" s="35"/>
      <c r="N152" s="35"/>
      <c r="O152" s="255" t="s">
        <v>506</v>
      </c>
      <c r="P152" s="40"/>
    </row>
    <row r="153" s="2" customFormat="1" ht="18" customHeight="1" spans="1:17">
      <c r="A153" s="12" t="s">
        <v>25</v>
      </c>
      <c r="B153" s="251"/>
      <c r="C153" s="251"/>
      <c r="D153" s="251"/>
      <c r="E153" s="251"/>
      <c r="F153" s="42">
        <f>SUM(F147:F152)</f>
        <v>8008</v>
      </c>
      <c r="G153" s="256">
        <f>SUM(G147:G152)</f>
        <v>0</v>
      </c>
      <c r="H153" s="42">
        <f>SUM(H147:H152)</f>
        <v>0</v>
      </c>
      <c r="I153" s="251"/>
      <c r="J153" s="251"/>
      <c r="K153" s="42">
        <f>SUM(K147:K152)</f>
        <v>102960</v>
      </c>
      <c r="L153" s="42">
        <f>SUM(L147:L152)</f>
        <v>110968</v>
      </c>
      <c r="M153" s="263"/>
      <c r="N153" s="263"/>
      <c r="O153" s="269"/>
      <c r="P153" s="44"/>
      <c r="Q153" s="272"/>
    </row>
    <row r="154" ht="18" customHeight="1" spans="1:17">
      <c r="A154" s="255" t="s">
        <v>512</v>
      </c>
      <c r="B154" s="255">
        <v>1</v>
      </c>
      <c r="C154" s="255">
        <v>22</v>
      </c>
      <c r="D154" s="255" t="s">
        <v>18</v>
      </c>
      <c r="E154" s="250">
        <v>56</v>
      </c>
      <c r="F154" s="35">
        <f>C154*E154</f>
        <v>1232</v>
      </c>
      <c r="G154" s="250">
        <v>0</v>
      </c>
      <c r="H154" s="35">
        <f>C154*G154</f>
        <v>0</v>
      </c>
      <c r="I154" s="250">
        <v>60</v>
      </c>
      <c r="J154" s="250">
        <v>12</v>
      </c>
      <c r="K154" s="35">
        <f>C154*I154*J154</f>
        <v>15840</v>
      </c>
      <c r="L154" s="35">
        <f>K154+H154+F154</f>
        <v>17072</v>
      </c>
      <c r="M154" s="35"/>
      <c r="N154" s="35"/>
      <c r="O154" s="10" t="s">
        <v>513</v>
      </c>
      <c r="P154" s="40"/>
      <c r="Q154" s="338"/>
    </row>
    <row r="155" s="2" customFormat="1" ht="18" customHeight="1" spans="1:17">
      <c r="A155" s="12" t="s">
        <v>25</v>
      </c>
      <c r="B155" s="251"/>
      <c r="C155" s="251"/>
      <c r="D155" s="251"/>
      <c r="E155" s="251"/>
      <c r="F155" s="42">
        <f>SUM(F154:F154)</f>
        <v>1232</v>
      </c>
      <c r="G155" s="251">
        <f>SUM(G156:G159)</f>
        <v>0</v>
      </c>
      <c r="H155" s="42">
        <f>SUM(H156:H159)</f>
        <v>0</v>
      </c>
      <c r="I155" s="251"/>
      <c r="J155" s="251"/>
      <c r="K155" s="42">
        <f>SUM(K154:K154)</f>
        <v>15840</v>
      </c>
      <c r="L155" s="42">
        <f>SUM(L154:L154)</f>
        <v>17072</v>
      </c>
      <c r="M155" s="263"/>
      <c r="N155" s="263"/>
      <c r="O155" s="266"/>
      <c r="P155" s="44"/>
      <c r="Q155" s="272"/>
    </row>
    <row r="156" ht="18" customHeight="1" spans="1:17">
      <c r="A156" s="249" t="s">
        <v>514</v>
      </c>
      <c r="B156" s="249">
        <v>2</v>
      </c>
      <c r="C156" s="249">
        <v>44</v>
      </c>
      <c r="D156" s="249" t="s">
        <v>29</v>
      </c>
      <c r="E156" s="250">
        <v>56</v>
      </c>
      <c r="F156" s="35">
        <f>C156*E156</f>
        <v>2464</v>
      </c>
      <c r="G156" s="250">
        <v>0</v>
      </c>
      <c r="H156" s="35">
        <f>C156*G156</f>
        <v>0</v>
      </c>
      <c r="I156" s="250">
        <v>60</v>
      </c>
      <c r="J156" s="250">
        <v>12</v>
      </c>
      <c r="K156" s="35">
        <f>C156*I156*J156</f>
        <v>31680</v>
      </c>
      <c r="L156" s="35">
        <f>K156+H156+F156</f>
        <v>34144</v>
      </c>
      <c r="M156" s="35"/>
      <c r="N156" s="35"/>
      <c r="O156" s="249" t="s">
        <v>513</v>
      </c>
      <c r="P156" s="40"/>
      <c r="Q156" s="270"/>
    </row>
    <row r="157" s="2" customFormat="1" ht="18" customHeight="1" spans="1:16">
      <c r="A157" s="10" t="s">
        <v>515</v>
      </c>
      <c r="B157" s="249">
        <v>1</v>
      </c>
      <c r="C157" s="249">
        <v>22</v>
      </c>
      <c r="D157" s="255" t="s">
        <v>18</v>
      </c>
      <c r="E157" s="249">
        <v>56</v>
      </c>
      <c r="F157" s="35">
        <f>C157*E157</f>
        <v>1232</v>
      </c>
      <c r="G157" s="266"/>
      <c r="H157" s="35">
        <f>C157*G157</f>
        <v>0</v>
      </c>
      <c r="I157" s="250">
        <v>60</v>
      </c>
      <c r="J157" s="250">
        <v>12</v>
      </c>
      <c r="K157" s="35">
        <f>C157*I157*J157</f>
        <v>15840</v>
      </c>
      <c r="L157" s="35">
        <f>K157+H157+F157</f>
        <v>17072</v>
      </c>
      <c r="M157" s="35"/>
      <c r="N157" s="263"/>
      <c r="O157" s="249" t="s">
        <v>513</v>
      </c>
      <c r="P157" s="320"/>
    </row>
    <row r="158" s="2" customFormat="1" ht="18" customHeight="1" spans="1:16">
      <c r="A158" s="12" t="s">
        <v>25</v>
      </c>
      <c r="B158" s="252"/>
      <c r="C158" s="252"/>
      <c r="D158" s="257"/>
      <c r="E158" s="252"/>
      <c r="F158" s="42">
        <f>SUM(F156:F157)</f>
        <v>3696</v>
      </c>
      <c r="G158" s="251"/>
      <c r="H158" s="42"/>
      <c r="I158" s="256"/>
      <c r="J158" s="256"/>
      <c r="K158" s="42">
        <f>SUM(K156:K157)</f>
        <v>47520</v>
      </c>
      <c r="L158" s="42">
        <f>SUM(L156:L157)</f>
        <v>51216</v>
      </c>
      <c r="M158" s="263"/>
      <c r="N158" s="263"/>
      <c r="O158" s="249"/>
      <c r="P158" s="320"/>
    </row>
    <row r="159" ht="18" customHeight="1" spans="1:16">
      <c r="A159" s="249" t="s">
        <v>516</v>
      </c>
      <c r="B159" s="249">
        <v>2.5</v>
      </c>
      <c r="C159" s="249">
        <v>55</v>
      </c>
      <c r="D159" s="249" t="s">
        <v>18</v>
      </c>
      <c r="E159" s="250">
        <v>56</v>
      </c>
      <c r="F159" s="35">
        <f>C159*E159</f>
        <v>3080</v>
      </c>
      <c r="G159" s="250">
        <v>0</v>
      </c>
      <c r="H159" s="35">
        <f>C159*G159</f>
        <v>0</v>
      </c>
      <c r="I159" s="250">
        <v>60</v>
      </c>
      <c r="J159" s="250">
        <v>12</v>
      </c>
      <c r="K159" s="35">
        <f>C159*I159*J159</f>
        <v>39600</v>
      </c>
      <c r="L159" s="35">
        <f>K159+H159+F159</f>
        <v>42680</v>
      </c>
      <c r="M159" s="35"/>
      <c r="N159" s="35"/>
      <c r="O159" s="249" t="s">
        <v>513</v>
      </c>
      <c r="P159" s="40"/>
    </row>
    <row r="160" s="2" customFormat="1" ht="18" customHeight="1" spans="1:16">
      <c r="A160" s="10" t="s">
        <v>517</v>
      </c>
      <c r="B160" s="249">
        <v>1</v>
      </c>
      <c r="C160" s="249">
        <v>22</v>
      </c>
      <c r="D160" s="255" t="s">
        <v>18</v>
      </c>
      <c r="E160" s="249">
        <v>56</v>
      </c>
      <c r="F160" s="35">
        <f>C160*E160</f>
        <v>1232</v>
      </c>
      <c r="G160" s="266"/>
      <c r="H160" s="35">
        <f>C160*G160</f>
        <v>0</v>
      </c>
      <c r="I160" s="250">
        <v>60</v>
      </c>
      <c r="J160" s="250">
        <v>12</v>
      </c>
      <c r="K160" s="35">
        <f>C160*I160*J160</f>
        <v>15840</v>
      </c>
      <c r="L160" s="35">
        <f>K160+H160+F160</f>
        <v>17072</v>
      </c>
      <c r="M160" s="35"/>
      <c r="N160" s="263"/>
      <c r="O160" s="249" t="s">
        <v>513</v>
      </c>
      <c r="P160" s="320"/>
    </row>
    <row r="161" s="2" customFormat="1" ht="18" customHeight="1" spans="1:16">
      <c r="A161" s="12" t="s">
        <v>25</v>
      </c>
      <c r="B161" s="251"/>
      <c r="C161" s="251"/>
      <c r="D161" s="251"/>
      <c r="E161" s="251"/>
      <c r="F161" s="42">
        <f>SUM(F159:F160)</f>
        <v>4312</v>
      </c>
      <c r="G161" s="251"/>
      <c r="H161" s="42">
        <f>SUM(H157:H160)</f>
        <v>0</v>
      </c>
      <c r="I161" s="251"/>
      <c r="J161" s="251"/>
      <c r="K161" s="42">
        <f>SUM(K159:K160)</f>
        <v>55440</v>
      </c>
      <c r="L161" s="42">
        <f>SUM(L159:L160)</f>
        <v>59752</v>
      </c>
      <c r="M161" s="263"/>
      <c r="N161" s="263"/>
      <c r="O161" s="266"/>
      <c r="P161" s="44"/>
    </row>
    <row r="162" s="242" customFormat="1" ht="21.95" customHeight="1" spans="1:16">
      <c r="A162" s="288" t="s">
        <v>518</v>
      </c>
      <c r="B162" s="288" t="s">
        <v>74</v>
      </c>
      <c r="C162" s="289">
        <v>162</v>
      </c>
      <c r="D162" s="288"/>
      <c r="E162" s="290" t="s">
        <v>240</v>
      </c>
      <c r="F162" s="291">
        <f>C162*E162</f>
        <v>9072</v>
      </c>
      <c r="G162" s="292">
        <v>75.33</v>
      </c>
      <c r="H162" s="291">
        <f>G162*C162</f>
        <v>12203.46</v>
      </c>
      <c r="I162" s="290" t="s">
        <v>241</v>
      </c>
      <c r="J162" s="290" t="s">
        <v>242</v>
      </c>
      <c r="K162" s="291">
        <f>C162*I162*J162</f>
        <v>116640</v>
      </c>
      <c r="L162" s="291">
        <f>K162+H162+F162</f>
        <v>137915.46</v>
      </c>
      <c r="M162" s="291"/>
      <c r="N162" s="321"/>
      <c r="O162" s="322" t="s">
        <v>519</v>
      </c>
      <c r="P162" s="323"/>
    </row>
    <row r="163" s="242" customFormat="1" ht="21.95" customHeight="1" spans="1:16">
      <c r="A163" s="288" t="s">
        <v>520</v>
      </c>
      <c r="B163" s="288" t="s">
        <v>74</v>
      </c>
      <c r="C163" s="289">
        <v>16</v>
      </c>
      <c r="D163" s="288"/>
      <c r="E163" s="290" t="s">
        <v>240</v>
      </c>
      <c r="F163" s="291">
        <f t="shared" ref="F163:F177" si="47">C163*E163</f>
        <v>896</v>
      </c>
      <c r="G163" s="292">
        <v>75.33</v>
      </c>
      <c r="H163" s="291">
        <f>G163*C163</f>
        <v>1205.28</v>
      </c>
      <c r="I163" s="290" t="s">
        <v>241</v>
      </c>
      <c r="J163" s="290" t="s">
        <v>242</v>
      </c>
      <c r="K163" s="291">
        <f t="shared" ref="K163:K177" si="48">C163*I163*J163</f>
        <v>11520</v>
      </c>
      <c r="L163" s="291">
        <f t="shared" ref="L163:L177" si="49">K163+H163+F163</f>
        <v>13621.28</v>
      </c>
      <c r="M163" s="291"/>
      <c r="N163" s="321"/>
      <c r="O163" s="322" t="s">
        <v>519</v>
      </c>
      <c r="P163" s="323"/>
    </row>
    <row r="164" s="242" customFormat="1" ht="21.95" customHeight="1" spans="1:16">
      <c r="A164" s="288" t="s">
        <v>521</v>
      </c>
      <c r="B164" s="288" t="s">
        <v>74</v>
      </c>
      <c r="C164" s="289">
        <v>9</v>
      </c>
      <c r="D164" s="288"/>
      <c r="E164" s="290" t="s">
        <v>240</v>
      </c>
      <c r="F164" s="291">
        <f t="shared" si="47"/>
        <v>504</v>
      </c>
      <c r="G164" s="292">
        <v>75.33</v>
      </c>
      <c r="H164" s="291">
        <f>G164*C164</f>
        <v>677.97</v>
      </c>
      <c r="I164" s="290" t="s">
        <v>241</v>
      </c>
      <c r="J164" s="290" t="s">
        <v>242</v>
      </c>
      <c r="K164" s="291">
        <f t="shared" si="48"/>
        <v>6480</v>
      </c>
      <c r="L164" s="291">
        <f t="shared" si="49"/>
        <v>7661.97</v>
      </c>
      <c r="M164" s="291"/>
      <c r="N164" s="321"/>
      <c r="O164" s="322" t="s">
        <v>519</v>
      </c>
      <c r="P164" s="323"/>
    </row>
    <row r="165" s="243" customFormat="1" ht="21.95" customHeight="1" spans="1:16">
      <c r="A165" s="293" t="s">
        <v>522</v>
      </c>
      <c r="B165" s="294">
        <v>1</v>
      </c>
      <c r="C165" s="294">
        <v>33</v>
      </c>
      <c r="D165" s="288" t="s">
        <v>18</v>
      </c>
      <c r="E165" s="295">
        <v>56</v>
      </c>
      <c r="F165" s="291">
        <f>C165*E165*1.5</f>
        <v>2772</v>
      </c>
      <c r="G165" s="290">
        <v>0</v>
      </c>
      <c r="H165" s="291">
        <v>0</v>
      </c>
      <c r="I165" s="290" t="s">
        <v>241</v>
      </c>
      <c r="J165" s="295">
        <v>21</v>
      </c>
      <c r="K165" s="291">
        <f t="shared" si="48"/>
        <v>41580</v>
      </c>
      <c r="L165" s="291">
        <f t="shared" si="49"/>
        <v>44352</v>
      </c>
      <c r="M165" s="291"/>
      <c r="N165" s="290"/>
      <c r="O165" s="322" t="s">
        <v>519</v>
      </c>
      <c r="P165" s="323" t="s">
        <v>523</v>
      </c>
    </row>
    <row r="166" s="244" customFormat="1" ht="20.45" customHeight="1" spans="1:16">
      <c r="A166" s="296" t="s">
        <v>524</v>
      </c>
      <c r="B166" s="296">
        <v>1</v>
      </c>
      <c r="C166" s="41">
        <v>30</v>
      </c>
      <c r="D166" s="297" t="s">
        <v>18</v>
      </c>
      <c r="E166" s="298">
        <v>56</v>
      </c>
      <c r="F166" s="299">
        <f t="shared" si="47"/>
        <v>1680</v>
      </c>
      <c r="G166" s="300">
        <v>0</v>
      </c>
      <c r="H166" s="299">
        <v>0</v>
      </c>
      <c r="I166" s="300">
        <v>60</v>
      </c>
      <c r="J166" s="324">
        <v>12</v>
      </c>
      <c r="K166" s="325">
        <f t="shared" si="48"/>
        <v>21600</v>
      </c>
      <c r="L166" s="35">
        <f t="shared" si="49"/>
        <v>23280</v>
      </c>
      <c r="M166" s="35"/>
      <c r="N166" s="250"/>
      <c r="O166" s="10" t="s">
        <v>519</v>
      </c>
      <c r="P166" s="227"/>
    </row>
    <row r="167" s="245" customFormat="1" ht="20.45" customHeight="1" spans="1:16">
      <c r="A167" s="12" t="s">
        <v>25</v>
      </c>
      <c r="B167" s="301"/>
      <c r="C167" s="12"/>
      <c r="D167" s="192"/>
      <c r="E167" s="258"/>
      <c r="F167" s="259">
        <f>SUM(F162:F166)</f>
        <v>14924</v>
      </c>
      <c r="G167" s="302"/>
      <c r="H167" s="259">
        <f>SUM(H162:H166)</f>
        <v>14086.71</v>
      </c>
      <c r="I167" s="302"/>
      <c r="J167" s="256"/>
      <c r="K167" s="42">
        <f>SUM(K162:K166)</f>
        <v>197820</v>
      </c>
      <c r="L167" s="42">
        <f>SUM(L162:L166)</f>
        <v>226830.71</v>
      </c>
      <c r="M167" s="263"/>
      <c r="N167" s="326"/>
      <c r="O167" s="10"/>
      <c r="P167" s="37"/>
    </row>
    <row r="168" s="246" customFormat="1" ht="21.95" customHeight="1" spans="1:16">
      <c r="A168" s="303" t="s">
        <v>525</v>
      </c>
      <c r="B168" s="66">
        <v>1</v>
      </c>
      <c r="C168" s="66">
        <v>22</v>
      </c>
      <c r="D168" s="66" t="s">
        <v>33</v>
      </c>
      <c r="E168" s="66">
        <v>56</v>
      </c>
      <c r="F168" s="35">
        <f t="shared" si="47"/>
        <v>1232</v>
      </c>
      <c r="G168" s="66">
        <v>0</v>
      </c>
      <c r="H168" s="35">
        <f t="shared" ref="H168:H177" si="50">C168*G168</f>
        <v>0</v>
      </c>
      <c r="I168" s="66" t="s">
        <v>241</v>
      </c>
      <c r="J168" s="66">
        <v>12</v>
      </c>
      <c r="K168" s="35">
        <f t="shared" si="48"/>
        <v>15840</v>
      </c>
      <c r="L168" s="35">
        <f t="shared" si="49"/>
        <v>17072</v>
      </c>
      <c r="M168" s="35"/>
      <c r="N168" s="66"/>
      <c r="O168" s="303" t="s">
        <v>526</v>
      </c>
      <c r="P168" s="327"/>
    </row>
    <row r="169" s="246" customFormat="1" ht="21.95" customHeight="1" spans="1:16">
      <c r="A169" s="304" t="s">
        <v>527</v>
      </c>
      <c r="B169" s="305">
        <v>1</v>
      </c>
      <c r="C169" s="305">
        <v>22</v>
      </c>
      <c r="D169" s="305" t="s">
        <v>29</v>
      </c>
      <c r="E169" s="66">
        <v>56</v>
      </c>
      <c r="F169" s="35">
        <f t="shared" si="47"/>
        <v>1232</v>
      </c>
      <c r="G169" s="66">
        <v>0</v>
      </c>
      <c r="H169" s="35">
        <f t="shared" si="50"/>
        <v>0</v>
      </c>
      <c r="I169" s="66" t="s">
        <v>241</v>
      </c>
      <c r="J169" s="66">
        <v>12</v>
      </c>
      <c r="K169" s="35">
        <f t="shared" si="48"/>
        <v>15840</v>
      </c>
      <c r="L169" s="35">
        <f t="shared" si="49"/>
        <v>17072</v>
      </c>
      <c r="M169" s="35"/>
      <c r="N169" s="66"/>
      <c r="O169" s="303" t="s">
        <v>526</v>
      </c>
      <c r="P169" s="327"/>
    </row>
    <row r="170" s="246" customFormat="1" ht="21.95" customHeight="1" spans="1:16">
      <c r="A170" s="303" t="s">
        <v>528</v>
      </c>
      <c r="B170" s="66">
        <v>1</v>
      </c>
      <c r="C170" s="66">
        <v>22</v>
      </c>
      <c r="D170" s="66" t="s">
        <v>18</v>
      </c>
      <c r="E170" s="66">
        <v>56</v>
      </c>
      <c r="F170" s="35">
        <f t="shared" si="47"/>
        <v>1232</v>
      </c>
      <c r="G170" s="66">
        <v>0</v>
      </c>
      <c r="H170" s="35">
        <f t="shared" si="50"/>
        <v>0</v>
      </c>
      <c r="I170" s="66" t="s">
        <v>241</v>
      </c>
      <c r="J170" s="66">
        <v>12</v>
      </c>
      <c r="K170" s="35">
        <f t="shared" si="48"/>
        <v>15840</v>
      </c>
      <c r="L170" s="35">
        <f t="shared" si="49"/>
        <v>17072</v>
      </c>
      <c r="M170" s="35"/>
      <c r="N170" s="66"/>
      <c r="O170" s="303" t="s">
        <v>526</v>
      </c>
      <c r="P170" s="327"/>
    </row>
    <row r="171" s="246" customFormat="1" ht="21.95" customHeight="1" spans="1:16">
      <c r="A171" s="303" t="s">
        <v>529</v>
      </c>
      <c r="B171" s="66">
        <v>2</v>
      </c>
      <c r="C171" s="66">
        <v>44</v>
      </c>
      <c r="D171" s="66" t="s">
        <v>18</v>
      </c>
      <c r="E171" s="66">
        <v>56</v>
      </c>
      <c r="F171" s="35">
        <f t="shared" si="47"/>
        <v>2464</v>
      </c>
      <c r="G171" s="66">
        <v>0</v>
      </c>
      <c r="H171" s="35">
        <f t="shared" si="50"/>
        <v>0</v>
      </c>
      <c r="I171" s="66" t="s">
        <v>241</v>
      </c>
      <c r="J171" s="66">
        <v>12</v>
      </c>
      <c r="K171" s="35">
        <f t="shared" si="48"/>
        <v>31680</v>
      </c>
      <c r="L171" s="35">
        <f t="shared" si="49"/>
        <v>34144</v>
      </c>
      <c r="M171" s="35"/>
      <c r="N171" s="66"/>
      <c r="O171" s="303" t="s">
        <v>526</v>
      </c>
      <c r="P171" s="327"/>
    </row>
    <row r="172" s="246" customFormat="1" ht="21.95" customHeight="1" spans="1:16">
      <c r="A172" s="303" t="s">
        <v>530</v>
      </c>
      <c r="B172" s="66">
        <v>0.5</v>
      </c>
      <c r="C172" s="66">
        <v>11</v>
      </c>
      <c r="D172" s="66" t="s">
        <v>18</v>
      </c>
      <c r="E172" s="66">
        <v>56</v>
      </c>
      <c r="F172" s="35">
        <f t="shared" si="47"/>
        <v>616</v>
      </c>
      <c r="G172" s="66">
        <v>0</v>
      </c>
      <c r="H172" s="35">
        <f t="shared" si="50"/>
        <v>0</v>
      </c>
      <c r="I172" s="66" t="s">
        <v>241</v>
      </c>
      <c r="J172" s="66">
        <v>12</v>
      </c>
      <c r="K172" s="35">
        <f t="shared" si="48"/>
        <v>7920</v>
      </c>
      <c r="L172" s="35">
        <f t="shared" si="49"/>
        <v>8536</v>
      </c>
      <c r="M172" s="35"/>
      <c r="N172" s="66"/>
      <c r="O172" s="303" t="s">
        <v>526</v>
      </c>
      <c r="P172" s="327"/>
    </row>
    <row r="173" s="246" customFormat="1" ht="21.95" customHeight="1" spans="1:16">
      <c r="A173" s="303" t="s">
        <v>531</v>
      </c>
      <c r="B173" s="66">
        <v>1</v>
      </c>
      <c r="C173" s="66">
        <v>22</v>
      </c>
      <c r="D173" s="66" t="s">
        <v>18</v>
      </c>
      <c r="E173" s="66">
        <v>56</v>
      </c>
      <c r="F173" s="35">
        <f t="shared" si="47"/>
        <v>1232</v>
      </c>
      <c r="G173" s="66">
        <v>0</v>
      </c>
      <c r="H173" s="35">
        <f t="shared" si="50"/>
        <v>0</v>
      </c>
      <c r="I173" s="66" t="s">
        <v>241</v>
      </c>
      <c r="J173" s="66">
        <v>12</v>
      </c>
      <c r="K173" s="35">
        <f t="shared" si="48"/>
        <v>15840</v>
      </c>
      <c r="L173" s="35">
        <f t="shared" si="49"/>
        <v>17072</v>
      </c>
      <c r="M173" s="35"/>
      <c r="N173" s="66"/>
      <c r="O173" s="303" t="s">
        <v>526</v>
      </c>
      <c r="P173" s="327"/>
    </row>
    <row r="174" s="246" customFormat="1" ht="21.95" customHeight="1" spans="1:16">
      <c r="A174" s="303" t="s">
        <v>532</v>
      </c>
      <c r="B174" s="66">
        <v>2</v>
      </c>
      <c r="C174" s="66">
        <v>44</v>
      </c>
      <c r="D174" s="66" t="s">
        <v>33</v>
      </c>
      <c r="E174" s="66">
        <v>56</v>
      </c>
      <c r="F174" s="35">
        <f t="shared" si="47"/>
        <v>2464</v>
      </c>
      <c r="G174" s="66">
        <v>0</v>
      </c>
      <c r="H174" s="35">
        <f t="shared" si="50"/>
        <v>0</v>
      </c>
      <c r="I174" s="66" t="s">
        <v>241</v>
      </c>
      <c r="J174" s="66">
        <v>12</v>
      </c>
      <c r="K174" s="35">
        <f t="shared" si="48"/>
        <v>31680</v>
      </c>
      <c r="L174" s="35">
        <f t="shared" si="49"/>
        <v>34144</v>
      </c>
      <c r="M174" s="35"/>
      <c r="N174" s="66"/>
      <c r="O174" s="303" t="s">
        <v>526</v>
      </c>
      <c r="P174" s="327"/>
    </row>
    <row r="175" s="246" customFormat="1" ht="21.95" customHeight="1" spans="1:16">
      <c r="A175" s="303" t="s">
        <v>533</v>
      </c>
      <c r="B175" s="66">
        <v>1</v>
      </c>
      <c r="C175" s="66">
        <v>22</v>
      </c>
      <c r="D175" s="66" t="s">
        <v>18</v>
      </c>
      <c r="E175" s="66">
        <v>56</v>
      </c>
      <c r="F175" s="35">
        <f t="shared" si="47"/>
        <v>1232</v>
      </c>
      <c r="G175" s="66">
        <v>0</v>
      </c>
      <c r="H175" s="35">
        <f t="shared" si="50"/>
        <v>0</v>
      </c>
      <c r="I175" s="66" t="s">
        <v>241</v>
      </c>
      <c r="J175" s="66">
        <v>12</v>
      </c>
      <c r="K175" s="35">
        <f t="shared" si="48"/>
        <v>15840</v>
      </c>
      <c r="L175" s="35">
        <f t="shared" si="49"/>
        <v>17072</v>
      </c>
      <c r="M175" s="35"/>
      <c r="N175" s="66"/>
      <c r="O175" s="303" t="s">
        <v>526</v>
      </c>
      <c r="P175" s="327"/>
    </row>
    <row r="176" s="246" customFormat="1" ht="21.95" customHeight="1" spans="1:16">
      <c r="A176" s="303" t="s">
        <v>534</v>
      </c>
      <c r="B176" s="66">
        <v>1.5</v>
      </c>
      <c r="C176" s="66">
        <v>33</v>
      </c>
      <c r="D176" s="66" t="s">
        <v>29</v>
      </c>
      <c r="E176" s="66">
        <v>56</v>
      </c>
      <c r="F176" s="35">
        <f t="shared" si="47"/>
        <v>1848</v>
      </c>
      <c r="G176" s="66">
        <v>0</v>
      </c>
      <c r="H176" s="35">
        <f t="shared" si="50"/>
        <v>0</v>
      </c>
      <c r="I176" s="66" t="s">
        <v>241</v>
      </c>
      <c r="J176" s="66">
        <v>12</v>
      </c>
      <c r="K176" s="35">
        <f t="shared" si="48"/>
        <v>23760</v>
      </c>
      <c r="L176" s="35">
        <f t="shared" si="49"/>
        <v>25608</v>
      </c>
      <c r="M176" s="35"/>
      <c r="N176" s="66"/>
      <c r="O176" s="303" t="s">
        <v>526</v>
      </c>
      <c r="P176" s="327"/>
    </row>
    <row r="177" s="246" customFormat="1" ht="21.95" customHeight="1" spans="1:16">
      <c r="A177" s="303" t="s">
        <v>535</v>
      </c>
      <c r="B177" s="66">
        <v>1</v>
      </c>
      <c r="C177" s="66">
        <v>22</v>
      </c>
      <c r="D177" s="66" t="s">
        <v>18</v>
      </c>
      <c r="E177" s="66">
        <v>56</v>
      </c>
      <c r="F177" s="35">
        <f t="shared" si="47"/>
        <v>1232</v>
      </c>
      <c r="G177" s="66">
        <v>0</v>
      </c>
      <c r="H177" s="35">
        <f t="shared" si="50"/>
        <v>0</v>
      </c>
      <c r="I177" s="66" t="s">
        <v>241</v>
      </c>
      <c r="J177" s="66">
        <v>12</v>
      </c>
      <c r="K177" s="35">
        <f t="shared" si="48"/>
        <v>15840</v>
      </c>
      <c r="L177" s="35">
        <f t="shared" si="49"/>
        <v>17072</v>
      </c>
      <c r="M177" s="35"/>
      <c r="N177" s="66"/>
      <c r="O177" s="303" t="s">
        <v>526</v>
      </c>
      <c r="P177" s="327"/>
    </row>
    <row r="178" s="247" customFormat="1" ht="21.95" customHeight="1" spans="1:16">
      <c r="A178" s="12" t="s">
        <v>25</v>
      </c>
      <c r="B178" s="306"/>
      <c r="C178" s="306"/>
      <c r="D178" s="306"/>
      <c r="E178" s="307"/>
      <c r="F178" s="42">
        <f>SUM(F168:F177)</f>
        <v>14784</v>
      </c>
      <c r="G178" s="307"/>
      <c r="H178" s="42"/>
      <c r="I178" s="307"/>
      <c r="J178" s="307"/>
      <c r="K178" s="42">
        <f>SUM(K168:K177)</f>
        <v>190080</v>
      </c>
      <c r="L178" s="42">
        <f>SUM(L168:L177)</f>
        <v>204864</v>
      </c>
      <c r="M178" s="263"/>
      <c r="N178" s="328"/>
      <c r="O178" s="329"/>
      <c r="P178" s="330"/>
    </row>
    <row r="179" s="246" customFormat="1" ht="21.95" customHeight="1" spans="1:16">
      <c r="A179" s="303" t="s">
        <v>536</v>
      </c>
      <c r="B179" s="66">
        <v>1.5</v>
      </c>
      <c r="C179" s="66">
        <v>33</v>
      </c>
      <c r="D179" s="66" t="s">
        <v>29</v>
      </c>
      <c r="E179" s="66">
        <v>56</v>
      </c>
      <c r="F179" s="35">
        <f t="shared" ref="F179:F181" si="51">C179*E179</f>
        <v>1848</v>
      </c>
      <c r="G179" s="66">
        <v>0</v>
      </c>
      <c r="H179" s="35">
        <f t="shared" ref="H179:H187" si="52">C179*G179</f>
        <v>0</v>
      </c>
      <c r="I179" s="66" t="s">
        <v>241</v>
      </c>
      <c r="J179" s="66">
        <v>12</v>
      </c>
      <c r="K179" s="35">
        <f t="shared" ref="K179:K181" si="53">C179*I179*J179</f>
        <v>23760</v>
      </c>
      <c r="L179" s="35">
        <f t="shared" ref="L179:L181" si="54">K179+H179+F179</f>
        <v>25608</v>
      </c>
      <c r="M179" s="35"/>
      <c r="N179" s="66"/>
      <c r="O179" s="303" t="s">
        <v>526</v>
      </c>
      <c r="P179" s="327"/>
    </row>
    <row r="180" s="246" customFormat="1" ht="21.95" customHeight="1" spans="1:16">
      <c r="A180" s="303" t="s">
        <v>537</v>
      </c>
      <c r="B180" s="305">
        <v>1</v>
      </c>
      <c r="C180" s="305">
        <v>22</v>
      </c>
      <c r="D180" s="66" t="s">
        <v>18</v>
      </c>
      <c r="E180" s="66">
        <v>56</v>
      </c>
      <c r="F180" s="35">
        <f t="shared" si="51"/>
        <v>1232</v>
      </c>
      <c r="G180" s="66">
        <v>0</v>
      </c>
      <c r="H180" s="35">
        <v>0</v>
      </c>
      <c r="I180" s="66" t="s">
        <v>241</v>
      </c>
      <c r="J180" s="66">
        <v>12</v>
      </c>
      <c r="K180" s="35">
        <f t="shared" si="53"/>
        <v>15840</v>
      </c>
      <c r="L180" s="35">
        <f t="shared" si="54"/>
        <v>17072</v>
      </c>
      <c r="M180" s="35"/>
      <c r="N180" s="66"/>
      <c r="O180" s="303" t="s">
        <v>526</v>
      </c>
      <c r="P180" s="327"/>
    </row>
    <row r="181" s="246" customFormat="1" ht="21.95" customHeight="1" spans="1:16">
      <c r="A181" s="303" t="s">
        <v>538</v>
      </c>
      <c r="B181" s="66">
        <v>4.5</v>
      </c>
      <c r="C181" s="66">
        <v>110</v>
      </c>
      <c r="D181" s="66" t="s">
        <v>18</v>
      </c>
      <c r="E181" s="66">
        <v>56</v>
      </c>
      <c r="F181" s="35">
        <f t="shared" si="51"/>
        <v>6160</v>
      </c>
      <c r="G181" s="66">
        <v>0</v>
      </c>
      <c r="H181" s="35">
        <f t="shared" si="52"/>
        <v>0</v>
      </c>
      <c r="I181" s="66" t="s">
        <v>241</v>
      </c>
      <c r="J181" s="66">
        <v>12</v>
      </c>
      <c r="K181" s="35">
        <f t="shared" si="53"/>
        <v>79200</v>
      </c>
      <c r="L181" s="35">
        <f t="shared" si="54"/>
        <v>85360</v>
      </c>
      <c r="M181" s="35"/>
      <c r="N181" s="66"/>
      <c r="O181" s="303" t="s">
        <v>526</v>
      </c>
      <c r="P181" s="327"/>
    </row>
    <row r="182" s="246" customFormat="1" ht="21.95" customHeight="1" spans="1:16">
      <c r="A182" s="12" t="s">
        <v>25</v>
      </c>
      <c r="B182" s="308"/>
      <c r="C182" s="308"/>
      <c r="D182" s="308"/>
      <c r="E182" s="309"/>
      <c r="F182" s="42">
        <f>SUM(F179:F181)</f>
        <v>9240</v>
      </c>
      <c r="G182" s="309"/>
      <c r="H182" s="254"/>
      <c r="I182" s="309"/>
      <c r="J182" s="309"/>
      <c r="K182" s="42">
        <f>SUM(K179:K181)</f>
        <v>118800</v>
      </c>
      <c r="L182" s="42">
        <f>SUM(L179:L181)</f>
        <v>128040</v>
      </c>
      <c r="M182" s="263"/>
      <c r="N182" s="328"/>
      <c r="O182" s="303"/>
      <c r="P182" s="327"/>
    </row>
    <row r="183" s="246" customFormat="1" ht="21.95" customHeight="1" spans="1:16">
      <c r="A183" s="303" t="s">
        <v>534</v>
      </c>
      <c r="B183" s="66">
        <v>1</v>
      </c>
      <c r="C183" s="66">
        <v>22</v>
      </c>
      <c r="D183" s="66" t="s">
        <v>18</v>
      </c>
      <c r="E183" s="66">
        <v>56</v>
      </c>
      <c r="F183" s="35">
        <f t="shared" ref="F183:F187" si="55">C183*E183</f>
        <v>1232</v>
      </c>
      <c r="G183" s="66">
        <v>0</v>
      </c>
      <c r="H183" s="35">
        <f t="shared" si="52"/>
        <v>0</v>
      </c>
      <c r="I183" s="66" t="s">
        <v>241</v>
      </c>
      <c r="J183" s="66">
        <v>12</v>
      </c>
      <c r="K183" s="35">
        <f t="shared" ref="K183:K187" si="56">C183*I183*J183</f>
        <v>15840</v>
      </c>
      <c r="L183" s="35">
        <f t="shared" ref="L183:L187" si="57">K183+H183+F183</f>
        <v>17072</v>
      </c>
      <c r="M183" s="35"/>
      <c r="N183" s="66"/>
      <c r="O183" s="303" t="s">
        <v>526</v>
      </c>
      <c r="P183" s="327"/>
    </row>
    <row r="184" s="246" customFormat="1" ht="21.95" customHeight="1" spans="1:16">
      <c r="A184" s="303" t="s">
        <v>96</v>
      </c>
      <c r="B184" s="66">
        <v>2</v>
      </c>
      <c r="C184" s="66">
        <v>46</v>
      </c>
      <c r="D184" s="66"/>
      <c r="E184" s="66"/>
      <c r="F184" s="35">
        <v>0</v>
      </c>
      <c r="G184" s="66">
        <v>0</v>
      </c>
      <c r="H184" s="35">
        <f t="shared" si="52"/>
        <v>0</v>
      </c>
      <c r="I184" s="66" t="s">
        <v>539</v>
      </c>
      <c r="J184" s="66">
        <v>12</v>
      </c>
      <c r="K184" s="35">
        <f t="shared" si="56"/>
        <v>11040</v>
      </c>
      <c r="L184" s="35">
        <f t="shared" si="57"/>
        <v>11040</v>
      </c>
      <c r="M184" s="35"/>
      <c r="N184" s="66"/>
      <c r="O184" s="303" t="s">
        <v>526</v>
      </c>
      <c r="P184" s="327"/>
    </row>
    <row r="185" s="246" customFormat="1" ht="21.95" customHeight="1" spans="1:16">
      <c r="A185" s="303" t="s">
        <v>306</v>
      </c>
      <c r="B185" s="66">
        <v>1</v>
      </c>
      <c r="C185" s="66">
        <v>25</v>
      </c>
      <c r="D185" s="66" t="s">
        <v>18</v>
      </c>
      <c r="E185" s="66">
        <v>56</v>
      </c>
      <c r="F185" s="35">
        <f t="shared" si="55"/>
        <v>1400</v>
      </c>
      <c r="G185" s="66">
        <v>0</v>
      </c>
      <c r="H185" s="35">
        <f t="shared" si="52"/>
        <v>0</v>
      </c>
      <c r="I185" s="66" t="s">
        <v>241</v>
      </c>
      <c r="J185" s="66">
        <v>12</v>
      </c>
      <c r="K185" s="35">
        <f t="shared" si="56"/>
        <v>18000</v>
      </c>
      <c r="L185" s="35">
        <f t="shared" si="57"/>
        <v>19400</v>
      </c>
      <c r="M185" s="35"/>
      <c r="N185" s="66"/>
      <c r="O185" s="303" t="s">
        <v>526</v>
      </c>
      <c r="P185" s="327"/>
    </row>
    <row r="186" s="246" customFormat="1" ht="21.95" customHeight="1" spans="1:16">
      <c r="A186" s="303" t="s">
        <v>540</v>
      </c>
      <c r="B186" s="66">
        <v>1</v>
      </c>
      <c r="C186" s="66">
        <v>25</v>
      </c>
      <c r="D186" s="66" t="s">
        <v>18</v>
      </c>
      <c r="E186" s="66">
        <v>56</v>
      </c>
      <c r="F186" s="35">
        <f t="shared" si="55"/>
        <v>1400</v>
      </c>
      <c r="G186" s="66">
        <v>0</v>
      </c>
      <c r="H186" s="35">
        <f t="shared" si="52"/>
        <v>0</v>
      </c>
      <c r="I186" s="66" t="s">
        <v>241</v>
      </c>
      <c r="J186" s="66">
        <v>12</v>
      </c>
      <c r="K186" s="35">
        <f t="shared" si="56"/>
        <v>18000</v>
      </c>
      <c r="L186" s="35">
        <f t="shared" si="57"/>
        <v>19400</v>
      </c>
      <c r="M186" s="35"/>
      <c r="N186" s="66"/>
      <c r="O186" s="303" t="s">
        <v>526</v>
      </c>
      <c r="P186" s="327"/>
    </row>
    <row r="187" s="246" customFormat="1" ht="21.95" customHeight="1" spans="1:16">
      <c r="A187" s="303" t="s">
        <v>541</v>
      </c>
      <c r="B187" s="66">
        <v>2</v>
      </c>
      <c r="C187" s="66">
        <v>50</v>
      </c>
      <c r="D187" s="66" t="s">
        <v>18</v>
      </c>
      <c r="E187" s="66">
        <v>56</v>
      </c>
      <c r="F187" s="35">
        <f t="shared" si="55"/>
        <v>2800</v>
      </c>
      <c r="G187" s="66">
        <v>0</v>
      </c>
      <c r="H187" s="35">
        <f t="shared" si="52"/>
        <v>0</v>
      </c>
      <c r="I187" s="66" t="s">
        <v>241</v>
      </c>
      <c r="J187" s="66">
        <v>12</v>
      </c>
      <c r="K187" s="35">
        <f t="shared" si="56"/>
        <v>36000</v>
      </c>
      <c r="L187" s="35">
        <f t="shared" si="57"/>
        <v>38800</v>
      </c>
      <c r="M187" s="35"/>
      <c r="N187" s="66"/>
      <c r="O187" s="303" t="s">
        <v>526</v>
      </c>
      <c r="P187" s="327"/>
    </row>
    <row r="188" s="247" customFormat="1" ht="21.95" customHeight="1" spans="1:16">
      <c r="A188" s="12" t="s">
        <v>25</v>
      </c>
      <c r="B188" s="307"/>
      <c r="C188" s="307"/>
      <c r="D188" s="307"/>
      <c r="E188" s="307"/>
      <c r="F188" s="42">
        <f>SUM(F183:F187)</f>
        <v>6832</v>
      </c>
      <c r="G188" s="307"/>
      <c r="H188" s="42"/>
      <c r="I188" s="307"/>
      <c r="J188" s="307"/>
      <c r="K188" s="42">
        <f>SUM(K183:K187)</f>
        <v>98880</v>
      </c>
      <c r="L188" s="42">
        <f>SUM(L183:L187)</f>
        <v>105712</v>
      </c>
      <c r="M188" s="263"/>
      <c r="N188" s="328"/>
      <c r="O188" s="329"/>
      <c r="P188" s="330"/>
    </row>
    <row r="189" s="247" customFormat="1" ht="21.95" customHeight="1" spans="1:16">
      <c r="A189" s="310" t="s">
        <v>542</v>
      </c>
      <c r="B189" s="311" t="s">
        <v>74</v>
      </c>
      <c r="C189" s="311" t="s">
        <v>543</v>
      </c>
      <c r="D189" s="312" t="s">
        <v>18</v>
      </c>
      <c r="E189" s="311" t="s">
        <v>544</v>
      </c>
      <c r="F189" s="313">
        <f>C189*E189</f>
        <v>616</v>
      </c>
      <c r="G189" s="312">
        <v>0</v>
      </c>
      <c r="H189" s="313">
        <f>C189*G189</f>
        <v>0</v>
      </c>
      <c r="I189" s="312" t="s">
        <v>241</v>
      </c>
      <c r="J189" s="312" t="s">
        <v>545</v>
      </c>
      <c r="K189" s="313">
        <f>C189*I189*J189</f>
        <v>5280</v>
      </c>
      <c r="L189" s="313">
        <f>K189+H189+F189</f>
        <v>5896</v>
      </c>
      <c r="M189" s="263"/>
      <c r="N189" s="328"/>
      <c r="O189" s="303" t="s">
        <v>526</v>
      </c>
      <c r="P189" s="330"/>
    </row>
    <row r="190" s="1" customFormat="1" ht="18" customHeight="1" spans="1:16">
      <c r="A190" s="12" t="s">
        <v>25</v>
      </c>
      <c r="B190" s="307"/>
      <c r="C190" s="307"/>
      <c r="D190" s="307"/>
      <c r="E190" s="307"/>
      <c r="F190" s="42">
        <f>SUM(F189:F189)</f>
        <v>616</v>
      </c>
      <c r="G190" s="307"/>
      <c r="H190" s="42"/>
      <c r="I190" s="307"/>
      <c r="J190" s="307"/>
      <c r="K190" s="42">
        <f>SUM(K189:K189)</f>
        <v>5280</v>
      </c>
      <c r="L190" s="42">
        <f>SUM(L189:L189)</f>
        <v>5896</v>
      </c>
      <c r="M190" s="234"/>
      <c r="N190" s="234"/>
      <c r="O190" s="331"/>
      <c r="P190" s="332"/>
    </row>
    <row r="191" ht="41.25" customHeight="1" spans="1:19">
      <c r="A191" s="314" t="s">
        <v>190</v>
      </c>
      <c r="B191" s="315"/>
      <c r="C191" s="314"/>
      <c r="D191" s="315"/>
      <c r="E191" s="316"/>
      <c r="F191" s="317">
        <f>F20+F23+F28+F31+F33+F36+F56+F61+F65+F67+F71+F87+F95+F100+F106+F119+F133+F135+F137+F140+F146+F153+F155+F158+F161+F167+F178+F182+F188+F190</f>
        <v>268116.8</v>
      </c>
      <c r="G191" s="317">
        <f>G20+G23+G28+G31+G33+G36+G56+G61+G65+G67+G71+G87+G95+G100+G106+G119+G133+G135+G137+G146+G153+G155+G158+G161+G167</f>
        <v>0</v>
      </c>
      <c r="H191" s="317">
        <f>H87+H167</f>
        <v>21337.59</v>
      </c>
      <c r="I191" s="317">
        <f>I20+I23+I28+I31+I33+I36+I56+I61+I65+I67+I71+I87+I95+I100+I106+I119+I133+I135+I137+I146+I153+I155+I158+I161+I167</f>
        <v>0</v>
      </c>
      <c r="J191" s="317">
        <f>J20+J23+J28+J31+J33+J36+J56+J61+J65+J67+J71+J87+J95+J100+J106+J119+J133+J135+J137+J146+J153+J155+J158+J161+J167</f>
        <v>0</v>
      </c>
      <c r="K191" s="317">
        <f>K20+K23+K28+K31+K33+K36+K56+K61+K65+K67+K71+K87+K95+K100+K106+K119+K133+K135+K137+K140+K146+K153+K155+K158+K161+K167+K178+K182+K188+K190</f>
        <v>3790356</v>
      </c>
      <c r="L191" s="317">
        <f>L20+L23+L28+L31+L33+L36+L56+L61+L65+L67+L71+L87+L95+L100+L106+L119+L133+L135+L137+L140+L146+L153+L155+L158+L161+L167+L178+L182+L188+L190</f>
        <v>4079810.39</v>
      </c>
      <c r="M191" s="174"/>
      <c r="N191" s="174"/>
      <c r="O191" s="333"/>
      <c r="P191" s="334"/>
      <c r="R191" s="270"/>
      <c r="S191" s="270"/>
    </row>
    <row r="192" s="1" customFormat="1" ht="18.75" customHeight="1" spans="1:17">
      <c r="A192" s="30" t="s">
        <v>191</v>
      </c>
      <c r="B192" s="30"/>
      <c r="C192" s="30"/>
      <c r="D192" s="30"/>
      <c r="E192" s="30"/>
      <c r="F192" s="30"/>
      <c r="G192" s="30"/>
      <c r="H192" s="30"/>
      <c r="I192" s="30"/>
      <c r="J192" s="30"/>
      <c r="K192" s="30"/>
      <c r="L192" s="30"/>
      <c r="M192" s="30"/>
      <c r="N192" s="30"/>
      <c r="O192" s="30"/>
      <c r="P192" s="30"/>
      <c r="Q192" s="53"/>
    </row>
    <row r="193" s="57" customFormat="1" ht="23.25" customHeight="1" spans="1:16">
      <c r="A193" s="57" t="s">
        <v>192</v>
      </c>
      <c r="B193" s="68"/>
      <c r="C193" s="68"/>
      <c r="D193" s="68"/>
      <c r="E193" s="68"/>
      <c r="F193" s="69"/>
      <c r="G193" s="68"/>
      <c r="H193" s="69"/>
      <c r="I193" s="68"/>
      <c r="J193" s="68"/>
      <c r="K193" s="69"/>
      <c r="L193" s="69"/>
      <c r="M193" s="69"/>
      <c r="N193" s="68"/>
      <c r="O193" s="68"/>
      <c r="P193" s="68"/>
    </row>
    <row r="194" ht="39" customHeight="1" spans="1:2">
      <c r="A194" s="339"/>
      <c r="B194" s="339"/>
    </row>
    <row r="195" ht="30" customHeight="1" spans="1:10">
      <c r="A195" s="339"/>
      <c r="B195" s="339"/>
      <c r="D195" s="340" t="s">
        <v>319</v>
      </c>
      <c r="E195" s="340"/>
      <c r="F195" s="3">
        <f>F84+F85+F86</f>
        <v>8064</v>
      </c>
      <c r="H195" s="341" t="s">
        <v>546</v>
      </c>
      <c r="I195" s="343">
        <f>H87</f>
        <v>7250.88</v>
      </c>
      <c r="J195" s="343"/>
    </row>
    <row r="196" ht="30" customHeight="1" spans="1:11">
      <c r="A196" s="339"/>
      <c r="B196" s="339"/>
      <c r="D196" s="342" t="s">
        <v>195</v>
      </c>
      <c r="E196" s="342"/>
      <c r="F196" s="3">
        <f>F191-F195</f>
        <v>260052.8</v>
      </c>
      <c r="H196" s="341" t="s">
        <v>194</v>
      </c>
      <c r="J196" s="344">
        <f>H191-I195</f>
        <v>14086.71</v>
      </c>
      <c r="K196" s="344"/>
    </row>
    <row r="197" ht="30" customHeight="1" spans="1:2">
      <c r="A197" s="339"/>
      <c r="B197" s="339"/>
    </row>
    <row r="198" ht="30" customHeight="1" spans="1:2">
      <c r="A198" s="339"/>
      <c r="B198" s="339"/>
    </row>
    <row r="199" ht="30" customHeight="1" spans="1:2">
      <c r="A199" s="339"/>
      <c r="B199" s="339"/>
    </row>
    <row r="200" ht="30" customHeight="1" spans="1:2">
      <c r="A200" s="339"/>
      <c r="B200" s="339"/>
    </row>
    <row r="201" ht="30" customHeight="1" spans="1:2">
      <c r="A201" s="339"/>
      <c r="B201" s="339"/>
    </row>
    <row r="202" ht="30" customHeight="1" spans="1:2">
      <c r="A202" s="339"/>
      <c r="B202" s="339"/>
    </row>
    <row r="203" ht="30" customHeight="1" spans="1:1">
      <c r="A203" s="339"/>
    </row>
    <row r="204" ht="30" customHeight="1" spans="1:1">
      <c r="A204" s="339"/>
    </row>
  </sheetData>
  <autoFilter ref="A2:X193">
    <extLst/>
  </autoFilter>
  <mergeCells count="7">
    <mergeCell ref="A1:P1"/>
    <mergeCell ref="A192:P192"/>
    <mergeCell ref="D195:E195"/>
    <mergeCell ref="I195:J195"/>
    <mergeCell ref="D196:E196"/>
    <mergeCell ref="J196:K196"/>
    <mergeCell ref="P3:P5"/>
  </mergeCells>
  <pageMargins left="0.747916666666667" right="0.354166666666667" top="0.55" bottom="0.590277777777778" header="0.432638888888889" footer="0.511805555555556"/>
  <pageSetup paperSize="8" scale="76" fitToHeight="6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  <pageSetUpPr fitToPage="1"/>
  </sheetPr>
  <dimension ref="A1:Q42"/>
  <sheetViews>
    <sheetView topLeftCell="A16" workbookViewId="0">
      <selection activeCell="R28" sqref="R28"/>
    </sheetView>
  </sheetViews>
  <sheetFormatPr defaultColWidth="10.25" defaultRowHeight="16.5"/>
  <cols>
    <col min="1" max="1" width="9" style="182" customWidth="1"/>
    <col min="2" max="3" width="3.875" style="182" customWidth="1"/>
    <col min="4" max="4" width="8.625" style="182" customWidth="1"/>
    <col min="5" max="5" width="6.25" style="182" customWidth="1"/>
    <col min="6" max="6" width="8.875" style="183" customWidth="1"/>
    <col min="7" max="7" width="8.125" style="182" customWidth="1"/>
    <col min="8" max="8" width="10.25" style="183"/>
    <col min="9" max="9" width="5.875" style="182" customWidth="1"/>
    <col min="10" max="10" width="5.25" style="182" customWidth="1"/>
    <col min="11" max="11" width="11.25" style="183" customWidth="1"/>
    <col min="12" max="13" width="11.5" style="183" customWidth="1"/>
    <col min="14" max="14" width="8.625" style="183" customWidth="1"/>
    <col min="15" max="15" width="7.75" style="182" customWidth="1"/>
    <col min="16" max="16" width="11.375" style="182" customWidth="1"/>
    <col min="17" max="16384" width="10.25" style="57"/>
  </cols>
  <sheetData>
    <row r="1" ht="39" customHeight="1" spans="1:16">
      <c r="A1" s="184" t="s">
        <v>547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4"/>
      <c r="N1" s="184"/>
      <c r="O1" s="184"/>
      <c r="P1" s="184"/>
    </row>
    <row r="2" s="1" customFormat="1" ht="80.25" customHeight="1" spans="1:16">
      <c r="A2" s="6" t="s">
        <v>1</v>
      </c>
      <c r="B2" s="6" t="s">
        <v>2</v>
      </c>
      <c r="C2" s="6" t="s">
        <v>3</v>
      </c>
      <c r="D2" s="7" t="s">
        <v>4</v>
      </c>
      <c r="E2" s="8" t="s">
        <v>5</v>
      </c>
      <c r="F2" s="9" t="s">
        <v>6</v>
      </c>
      <c r="G2" s="8" t="s">
        <v>7</v>
      </c>
      <c r="H2" s="9" t="s">
        <v>8</v>
      </c>
      <c r="I2" s="8" t="s">
        <v>9</v>
      </c>
      <c r="J2" s="8" t="s">
        <v>10</v>
      </c>
      <c r="K2" s="9" t="s">
        <v>11</v>
      </c>
      <c r="L2" s="9" t="s">
        <v>12</v>
      </c>
      <c r="M2" s="31" t="s">
        <v>13</v>
      </c>
      <c r="N2" s="32" t="s">
        <v>14</v>
      </c>
      <c r="O2" s="33" t="s">
        <v>15</v>
      </c>
      <c r="P2" s="34" t="s">
        <v>16</v>
      </c>
    </row>
    <row r="3" s="176" customFormat="1" ht="23.25" customHeight="1" spans="1:17">
      <c r="A3" s="124" t="s">
        <v>548</v>
      </c>
      <c r="B3" s="124">
        <v>1</v>
      </c>
      <c r="C3" s="124">
        <v>22</v>
      </c>
      <c r="D3" s="124" t="s">
        <v>18</v>
      </c>
      <c r="E3" s="124">
        <v>0</v>
      </c>
      <c r="F3" s="143">
        <f>C3*E3</f>
        <v>0</v>
      </c>
      <c r="G3" s="124">
        <v>0</v>
      </c>
      <c r="H3" s="143">
        <f>G3*C3</f>
        <v>0</v>
      </c>
      <c r="I3" s="124">
        <v>0</v>
      </c>
      <c r="J3" s="209">
        <v>12</v>
      </c>
      <c r="K3" s="210">
        <f>C3*I3*J3</f>
        <v>0</v>
      </c>
      <c r="L3" s="210">
        <f>K3+H3+F3</f>
        <v>0</v>
      </c>
      <c r="M3" s="210"/>
      <c r="N3" s="210"/>
      <c r="O3" s="124" t="s">
        <v>549</v>
      </c>
      <c r="P3" s="154"/>
      <c r="Q3" s="180"/>
    </row>
    <row r="4" s="177" customFormat="1" ht="23.25" customHeight="1" spans="1:16">
      <c r="A4" s="185" t="s">
        <v>25</v>
      </c>
      <c r="B4" s="185"/>
      <c r="C4" s="185"/>
      <c r="D4" s="185"/>
      <c r="E4" s="185"/>
      <c r="F4" s="186">
        <v>0</v>
      </c>
      <c r="G4" s="187"/>
      <c r="H4" s="186"/>
      <c r="I4" s="187"/>
      <c r="J4" s="211"/>
      <c r="K4" s="90">
        <v>0</v>
      </c>
      <c r="L4" s="90">
        <v>0</v>
      </c>
      <c r="M4" s="105"/>
      <c r="N4" s="105"/>
      <c r="O4" s="212"/>
      <c r="P4" s="213"/>
    </row>
    <row r="5" s="176" customFormat="1" ht="25.5" customHeight="1" spans="1:16">
      <c r="A5" s="124" t="s">
        <v>550</v>
      </c>
      <c r="B5" s="124">
        <v>1</v>
      </c>
      <c r="C5" s="124">
        <v>12.5</v>
      </c>
      <c r="D5" s="124" t="s">
        <v>18</v>
      </c>
      <c r="E5" s="124">
        <v>56</v>
      </c>
      <c r="F5" s="143">
        <f t="shared" ref="F5:F14" si="0">C5*E5</f>
        <v>700</v>
      </c>
      <c r="G5" s="124">
        <v>75.53</v>
      </c>
      <c r="H5" s="143">
        <f t="shared" ref="H5:H8" si="1">G5*C5</f>
        <v>944.125</v>
      </c>
      <c r="I5" s="124">
        <v>60</v>
      </c>
      <c r="J5" s="209">
        <v>12</v>
      </c>
      <c r="K5" s="210">
        <f t="shared" ref="K5:K14" si="2">C5*I5*J5</f>
        <v>9000</v>
      </c>
      <c r="L5" s="210">
        <f t="shared" ref="L5:L14" si="3">K5+H5+F5</f>
        <v>10644.125</v>
      </c>
      <c r="M5" s="214"/>
      <c r="N5" s="214"/>
      <c r="O5" s="215" t="s">
        <v>551</v>
      </c>
      <c r="P5" s="154"/>
    </row>
    <row r="6" s="176" customFormat="1" ht="25.5" customHeight="1" spans="1:16">
      <c r="A6" s="124" t="s">
        <v>552</v>
      </c>
      <c r="B6" s="124">
        <v>1</v>
      </c>
      <c r="C6" s="124">
        <v>24</v>
      </c>
      <c r="D6" s="124" t="s">
        <v>18</v>
      </c>
      <c r="E6" s="124">
        <v>56</v>
      </c>
      <c r="F6" s="143">
        <f t="shared" si="0"/>
        <v>1344</v>
      </c>
      <c r="G6" s="124">
        <v>75.53</v>
      </c>
      <c r="H6" s="143">
        <f t="shared" si="1"/>
        <v>1812.72</v>
      </c>
      <c r="I6" s="124">
        <v>60</v>
      </c>
      <c r="J6" s="209">
        <v>12</v>
      </c>
      <c r="K6" s="210">
        <f t="shared" si="2"/>
        <v>17280</v>
      </c>
      <c r="L6" s="210">
        <f t="shared" si="3"/>
        <v>20436.72</v>
      </c>
      <c r="M6" s="214"/>
      <c r="N6" s="214"/>
      <c r="O6" s="215" t="s">
        <v>551</v>
      </c>
      <c r="P6" s="154"/>
    </row>
    <row r="7" s="178" customFormat="1" ht="24" customHeight="1" spans="1:16">
      <c r="A7" s="124" t="s">
        <v>553</v>
      </c>
      <c r="B7" s="124">
        <v>1</v>
      </c>
      <c r="C7" s="124">
        <v>24</v>
      </c>
      <c r="D7" s="124" t="s">
        <v>18</v>
      </c>
      <c r="E7" s="124">
        <v>56</v>
      </c>
      <c r="F7" s="143">
        <f t="shared" si="0"/>
        <v>1344</v>
      </c>
      <c r="G7" s="124">
        <v>75.53</v>
      </c>
      <c r="H7" s="143">
        <f t="shared" si="1"/>
        <v>1812.72</v>
      </c>
      <c r="I7" s="124">
        <v>60</v>
      </c>
      <c r="J7" s="209">
        <v>12</v>
      </c>
      <c r="K7" s="210">
        <f t="shared" si="2"/>
        <v>17280</v>
      </c>
      <c r="L7" s="210">
        <f t="shared" si="3"/>
        <v>20436.72</v>
      </c>
      <c r="M7" s="214"/>
      <c r="N7" s="214"/>
      <c r="O7" s="215" t="s">
        <v>551</v>
      </c>
      <c r="P7" s="154"/>
    </row>
    <row r="8" s="176" customFormat="1" ht="23.25" customHeight="1" spans="1:16">
      <c r="A8" s="124" t="s">
        <v>554</v>
      </c>
      <c r="B8" s="124">
        <v>1</v>
      </c>
      <c r="C8" s="124">
        <v>24</v>
      </c>
      <c r="D8" s="124" t="s">
        <v>18</v>
      </c>
      <c r="E8" s="124">
        <v>56</v>
      </c>
      <c r="F8" s="143">
        <f t="shared" si="0"/>
        <v>1344</v>
      </c>
      <c r="G8" s="124">
        <v>75.53</v>
      </c>
      <c r="H8" s="143">
        <f t="shared" si="1"/>
        <v>1812.72</v>
      </c>
      <c r="I8" s="124">
        <v>60</v>
      </c>
      <c r="J8" s="209">
        <v>12</v>
      </c>
      <c r="K8" s="210">
        <f t="shared" si="2"/>
        <v>17280</v>
      </c>
      <c r="L8" s="210">
        <f t="shared" si="3"/>
        <v>20436.72</v>
      </c>
      <c r="M8" s="214"/>
      <c r="N8" s="214"/>
      <c r="O8" s="215" t="s">
        <v>551</v>
      </c>
      <c r="P8" s="154"/>
    </row>
    <row r="9" s="176" customFormat="1" ht="23.25" customHeight="1" spans="1:16">
      <c r="A9" s="124" t="s">
        <v>555</v>
      </c>
      <c r="B9" s="124">
        <v>1</v>
      </c>
      <c r="C9" s="124">
        <v>66</v>
      </c>
      <c r="D9" s="124" t="s">
        <v>18</v>
      </c>
      <c r="E9" s="124">
        <v>56</v>
      </c>
      <c r="F9" s="143">
        <f t="shared" si="0"/>
        <v>3696</v>
      </c>
      <c r="G9" s="124">
        <v>75.53</v>
      </c>
      <c r="H9" s="147">
        <f>C9*G9</f>
        <v>4984.98</v>
      </c>
      <c r="I9" s="124">
        <v>60</v>
      </c>
      <c r="J9" s="209">
        <v>12</v>
      </c>
      <c r="K9" s="210">
        <f t="shared" si="2"/>
        <v>47520</v>
      </c>
      <c r="L9" s="210">
        <f t="shared" si="3"/>
        <v>56200.98</v>
      </c>
      <c r="M9" s="214"/>
      <c r="N9" s="214"/>
      <c r="O9" s="215" t="s">
        <v>551</v>
      </c>
      <c r="P9" s="154"/>
    </row>
    <row r="10" s="176" customFormat="1" ht="23.25" customHeight="1" spans="1:16">
      <c r="A10" s="124" t="s">
        <v>556</v>
      </c>
      <c r="B10" s="124">
        <v>1</v>
      </c>
      <c r="C10" s="124">
        <v>120</v>
      </c>
      <c r="D10" s="188" t="s">
        <v>18</v>
      </c>
      <c r="E10" s="124">
        <v>56</v>
      </c>
      <c r="F10" s="143">
        <f t="shared" si="0"/>
        <v>6720</v>
      </c>
      <c r="G10" s="124">
        <v>75.53</v>
      </c>
      <c r="H10" s="147">
        <f t="shared" ref="H10" si="4">C10*G10</f>
        <v>9063.6</v>
      </c>
      <c r="I10" s="124">
        <v>60</v>
      </c>
      <c r="J10" s="209">
        <v>12</v>
      </c>
      <c r="K10" s="210">
        <f t="shared" si="2"/>
        <v>86400</v>
      </c>
      <c r="L10" s="210">
        <f t="shared" si="3"/>
        <v>102183.6</v>
      </c>
      <c r="M10" s="214"/>
      <c r="N10" s="214"/>
      <c r="O10" s="215" t="s">
        <v>551</v>
      </c>
      <c r="P10" s="154"/>
    </row>
    <row r="11" s="79" customFormat="1" ht="23.25" customHeight="1" spans="1:17">
      <c r="A11" s="89" t="s">
        <v>557</v>
      </c>
      <c r="B11" s="89">
        <v>1</v>
      </c>
      <c r="C11" s="89">
        <v>56</v>
      </c>
      <c r="D11" s="89" t="s">
        <v>18</v>
      </c>
      <c r="E11" s="89">
        <v>56</v>
      </c>
      <c r="F11" s="147">
        <f t="shared" si="0"/>
        <v>3136</v>
      </c>
      <c r="G11" s="89">
        <v>75.53</v>
      </c>
      <c r="H11" s="147">
        <f>G11*C11</f>
        <v>4229.68</v>
      </c>
      <c r="I11" s="124">
        <v>60</v>
      </c>
      <c r="J11" s="209">
        <v>12</v>
      </c>
      <c r="K11" s="85">
        <f t="shared" si="2"/>
        <v>40320</v>
      </c>
      <c r="L11" s="85">
        <f t="shared" si="3"/>
        <v>47685.68</v>
      </c>
      <c r="M11" s="214"/>
      <c r="N11" s="214"/>
      <c r="O11" s="215" t="s">
        <v>551</v>
      </c>
      <c r="P11" s="101"/>
      <c r="Q11" s="1"/>
    </row>
    <row r="12" s="79" customFormat="1" ht="23.25" customHeight="1" spans="1:17">
      <c r="A12" s="89" t="s">
        <v>558</v>
      </c>
      <c r="B12" s="89">
        <v>5</v>
      </c>
      <c r="C12" s="89">
        <v>120</v>
      </c>
      <c r="D12" s="89" t="s">
        <v>18</v>
      </c>
      <c r="E12" s="89">
        <v>28</v>
      </c>
      <c r="F12" s="147">
        <f t="shared" si="0"/>
        <v>3360</v>
      </c>
      <c r="G12" s="89">
        <v>75.53</v>
      </c>
      <c r="H12" s="147">
        <f>C12*G12</f>
        <v>9063.6</v>
      </c>
      <c r="I12" s="124">
        <v>60</v>
      </c>
      <c r="J12" s="92">
        <v>12</v>
      </c>
      <c r="K12" s="147">
        <f t="shared" si="2"/>
        <v>86400</v>
      </c>
      <c r="L12" s="147">
        <f t="shared" si="3"/>
        <v>98823.6</v>
      </c>
      <c r="M12" s="147"/>
      <c r="N12" s="147"/>
      <c r="O12" s="215" t="s">
        <v>551</v>
      </c>
      <c r="P12" s="101"/>
      <c r="Q12" s="240"/>
    </row>
    <row r="13" s="178" customFormat="1" ht="24" customHeight="1" spans="1:17">
      <c r="A13" s="124" t="s">
        <v>559</v>
      </c>
      <c r="B13" s="124">
        <v>1</v>
      </c>
      <c r="C13" s="124">
        <v>66</v>
      </c>
      <c r="D13" s="124" t="s">
        <v>18</v>
      </c>
      <c r="E13" s="124">
        <v>56</v>
      </c>
      <c r="F13" s="143">
        <f t="shared" si="0"/>
        <v>3696</v>
      </c>
      <c r="G13" s="124">
        <v>75.53</v>
      </c>
      <c r="H13" s="143">
        <f>G13*C13</f>
        <v>4984.98</v>
      </c>
      <c r="I13" s="124">
        <v>60</v>
      </c>
      <c r="J13" s="209">
        <v>12</v>
      </c>
      <c r="K13" s="210">
        <f t="shared" si="2"/>
        <v>47520</v>
      </c>
      <c r="L13" s="210">
        <f t="shared" si="3"/>
        <v>56200.98</v>
      </c>
      <c r="M13" s="85"/>
      <c r="N13" s="85"/>
      <c r="O13" s="215" t="s">
        <v>551</v>
      </c>
      <c r="P13" s="154"/>
      <c r="Q13" s="176"/>
    </row>
    <row r="14" s="176" customFormat="1" ht="23.25" customHeight="1" spans="1:16">
      <c r="A14" s="124" t="s">
        <v>560</v>
      </c>
      <c r="B14" s="124">
        <v>1</v>
      </c>
      <c r="C14" s="124">
        <v>24</v>
      </c>
      <c r="D14" s="124" t="s">
        <v>18</v>
      </c>
      <c r="E14" s="124">
        <v>56</v>
      </c>
      <c r="F14" s="143">
        <f t="shared" si="0"/>
        <v>1344</v>
      </c>
      <c r="G14" s="124">
        <v>75.53</v>
      </c>
      <c r="H14" s="143">
        <f>G14*C14</f>
        <v>1812.72</v>
      </c>
      <c r="I14" s="124">
        <v>60</v>
      </c>
      <c r="J14" s="209">
        <v>12</v>
      </c>
      <c r="K14" s="210">
        <f t="shared" si="2"/>
        <v>17280</v>
      </c>
      <c r="L14" s="210">
        <f t="shared" si="3"/>
        <v>20436.72</v>
      </c>
      <c r="M14" s="85"/>
      <c r="N14" s="85"/>
      <c r="O14" s="215" t="s">
        <v>551</v>
      </c>
      <c r="P14" s="154"/>
    </row>
    <row r="15" s="179" customFormat="1" ht="23.25" customHeight="1" spans="1:17">
      <c r="A15" s="185" t="s">
        <v>25</v>
      </c>
      <c r="B15" s="95"/>
      <c r="C15" s="95"/>
      <c r="D15" s="95"/>
      <c r="E15" s="95"/>
      <c r="F15" s="189">
        <f>SUM(F5:F14)</f>
        <v>26684</v>
      </c>
      <c r="G15" s="190"/>
      <c r="H15" s="189">
        <f>SUM(H5:H14)</f>
        <v>40521.845</v>
      </c>
      <c r="I15" s="190"/>
      <c r="J15" s="216"/>
      <c r="K15" s="97">
        <f>SUM(K5:K14)</f>
        <v>386280</v>
      </c>
      <c r="L15" s="97">
        <f>SUM(L5:L14)</f>
        <v>453485.845</v>
      </c>
      <c r="M15" s="105"/>
      <c r="N15" s="105"/>
      <c r="O15" s="212"/>
      <c r="P15" s="217"/>
      <c r="Q15" s="2"/>
    </row>
    <row r="16" s="180" customFormat="1" ht="25.5" customHeight="1" spans="1:17">
      <c r="A16" s="191" t="s">
        <v>561</v>
      </c>
      <c r="B16" s="191">
        <v>1</v>
      </c>
      <c r="C16" s="191">
        <v>200</v>
      </c>
      <c r="D16" s="191" t="s">
        <v>29</v>
      </c>
      <c r="E16" s="191">
        <f>56*2</f>
        <v>112</v>
      </c>
      <c r="F16" s="149">
        <f>C16*E16</f>
        <v>22400</v>
      </c>
      <c r="G16" s="191">
        <v>0</v>
      </c>
      <c r="H16" s="143">
        <f>G16*C16</f>
        <v>0</v>
      </c>
      <c r="I16" s="191">
        <v>60</v>
      </c>
      <c r="J16" s="218">
        <v>12</v>
      </c>
      <c r="K16" s="219">
        <f>C16*I16*J16</f>
        <v>144000</v>
      </c>
      <c r="L16" s="219">
        <f>K16+H16+F16</f>
        <v>166400</v>
      </c>
      <c r="M16" s="220"/>
      <c r="N16" s="220"/>
      <c r="O16" s="215" t="s">
        <v>551</v>
      </c>
      <c r="P16" s="221" t="s">
        <v>562</v>
      </c>
      <c r="Q16" s="176"/>
    </row>
    <row r="17" s="176" customFormat="1" ht="23.25" customHeight="1" spans="1:17">
      <c r="A17" s="124" t="s">
        <v>563</v>
      </c>
      <c r="B17" s="124"/>
      <c r="C17" s="124">
        <v>617</v>
      </c>
      <c r="D17" s="124" t="s">
        <v>158</v>
      </c>
      <c r="E17" s="124">
        <v>0</v>
      </c>
      <c r="F17" s="143">
        <f>C17*E17</f>
        <v>0</v>
      </c>
      <c r="G17" s="124">
        <v>0</v>
      </c>
      <c r="H17" s="143">
        <f>G17*C17</f>
        <v>0</v>
      </c>
      <c r="I17" s="124">
        <v>60</v>
      </c>
      <c r="J17" s="209">
        <v>12</v>
      </c>
      <c r="K17" s="210">
        <f>C17*I17*J17</f>
        <v>444240</v>
      </c>
      <c r="L17" s="210">
        <f>K17+H17+F17</f>
        <v>444240</v>
      </c>
      <c r="M17" s="85"/>
      <c r="N17" s="85"/>
      <c r="O17" s="89" t="s">
        <v>551</v>
      </c>
      <c r="P17" s="154" t="s">
        <v>42</v>
      </c>
      <c r="Q17" s="241"/>
    </row>
    <row r="18" s="177" customFormat="1" ht="23.25" customHeight="1" spans="1:17">
      <c r="A18" s="12"/>
      <c r="B18" s="12"/>
      <c r="C18" s="12"/>
      <c r="D18" s="12"/>
      <c r="E18" s="12"/>
      <c r="F18" s="14">
        <f>SUM(F16:F17)</f>
        <v>22400</v>
      </c>
      <c r="G18" s="192"/>
      <c r="H18" s="14"/>
      <c r="I18" s="192"/>
      <c r="J18" s="192"/>
      <c r="K18" s="14">
        <f>SUM(K16:K17)</f>
        <v>588240</v>
      </c>
      <c r="L18" s="14">
        <f>SUM(L16:L17)</f>
        <v>610640</v>
      </c>
      <c r="M18" s="38"/>
      <c r="N18" s="38"/>
      <c r="O18" s="39"/>
      <c r="P18" s="222"/>
      <c r="Q18" s="181"/>
    </row>
    <row r="19" s="180" customFormat="1" ht="36" customHeight="1" spans="1:16">
      <c r="A19" s="193" t="s">
        <v>125</v>
      </c>
      <c r="B19" s="193">
        <v>1</v>
      </c>
      <c r="C19" s="193">
        <v>104</v>
      </c>
      <c r="D19" s="193" t="s">
        <v>29</v>
      </c>
      <c r="E19" s="193">
        <v>56</v>
      </c>
      <c r="F19" s="194">
        <f>C19*E19</f>
        <v>5824</v>
      </c>
      <c r="G19" s="124">
        <v>0</v>
      </c>
      <c r="H19" s="194">
        <v>0</v>
      </c>
      <c r="I19" s="193">
        <v>30</v>
      </c>
      <c r="J19" s="209">
        <v>12</v>
      </c>
      <c r="K19" s="210">
        <f>C19*I19*J19</f>
        <v>37440</v>
      </c>
      <c r="L19" s="194">
        <f>F19+H19+K19</f>
        <v>43264</v>
      </c>
      <c r="M19" s="46"/>
      <c r="N19" s="46"/>
      <c r="O19" s="223" t="s">
        <v>549</v>
      </c>
      <c r="P19" s="224" t="s">
        <v>564</v>
      </c>
    </row>
    <row r="20" s="180" customFormat="1" ht="25.5" customHeight="1" spans="1:16">
      <c r="A20" s="193" t="s">
        <v>125</v>
      </c>
      <c r="B20" s="193">
        <v>1</v>
      </c>
      <c r="C20" s="193">
        <v>100</v>
      </c>
      <c r="D20" s="193" t="s">
        <v>29</v>
      </c>
      <c r="E20" s="193">
        <v>56</v>
      </c>
      <c r="F20" s="194">
        <f>C20*E20</f>
        <v>5600</v>
      </c>
      <c r="G20" s="124">
        <v>0</v>
      </c>
      <c r="H20" s="194">
        <v>0</v>
      </c>
      <c r="I20" s="193">
        <v>30</v>
      </c>
      <c r="J20" s="193">
        <v>12</v>
      </c>
      <c r="K20" s="210">
        <f>C20*I20*J20</f>
        <v>36000</v>
      </c>
      <c r="L20" s="194">
        <f>F20+H20+K20</f>
        <v>41600</v>
      </c>
      <c r="M20" s="46"/>
      <c r="N20" s="46"/>
      <c r="O20" s="223" t="s">
        <v>549</v>
      </c>
      <c r="P20" s="225"/>
    </row>
    <row r="21" s="176" customFormat="1" ht="23.25" customHeight="1" spans="1:17">
      <c r="A21" s="41" t="s">
        <v>565</v>
      </c>
      <c r="B21" s="41">
        <v>1</v>
      </c>
      <c r="C21" s="41">
        <v>60</v>
      </c>
      <c r="D21" s="41" t="s">
        <v>29</v>
      </c>
      <c r="E21" s="41">
        <v>0</v>
      </c>
      <c r="F21" s="195">
        <v>0</v>
      </c>
      <c r="G21" s="41">
        <v>0</v>
      </c>
      <c r="H21" s="195">
        <v>0</v>
      </c>
      <c r="I21" s="41">
        <v>60</v>
      </c>
      <c r="J21" s="41">
        <v>12</v>
      </c>
      <c r="K21" s="195">
        <f>C21*I21*J21</f>
        <v>43200</v>
      </c>
      <c r="L21" s="195">
        <f>F21+H21+K21</f>
        <v>43200</v>
      </c>
      <c r="M21" s="11"/>
      <c r="N21" s="11"/>
      <c r="O21" s="223" t="s">
        <v>549</v>
      </c>
      <c r="P21" s="226" t="s">
        <v>566</v>
      </c>
      <c r="Q21" s="180"/>
    </row>
    <row r="22" s="180" customFormat="1" ht="23.25" customHeight="1" spans="1:17">
      <c r="A22" s="124" t="s">
        <v>567</v>
      </c>
      <c r="B22" s="124">
        <v>1</v>
      </c>
      <c r="C22" s="124">
        <v>22</v>
      </c>
      <c r="D22" s="124" t="s">
        <v>33</v>
      </c>
      <c r="E22" s="124">
        <v>56</v>
      </c>
      <c r="F22" s="143">
        <f>C22*E22</f>
        <v>1232</v>
      </c>
      <c r="G22" s="124">
        <v>0</v>
      </c>
      <c r="H22" s="143">
        <f>G22*C22</f>
        <v>0</v>
      </c>
      <c r="I22" s="124">
        <v>60</v>
      </c>
      <c r="J22" s="209">
        <v>12</v>
      </c>
      <c r="K22" s="210">
        <f>C22*I22*J22</f>
        <v>15840</v>
      </c>
      <c r="L22" s="210">
        <f>K22+H22+F22</f>
        <v>17072</v>
      </c>
      <c r="M22" s="85"/>
      <c r="N22" s="85"/>
      <c r="O22" s="223" t="s">
        <v>549</v>
      </c>
      <c r="P22" s="154"/>
      <c r="Q22" s="176"/>
    </row>
    <row r="23" s="176" customFormat="1" ht="23.25" customHeight="1" spans="1:17">
      <c r="A23" s="185" t="s">
        <v>25</v>
      </c>
      <c r="B23" s="13"/>
      <c r="C23" s="13"/>
      <c r="D23" s="13"/>
      <c r="E23" s="13"/>
      <c r="F23" s="14">
        <f>SUM(F19:F22)</f>
        <v>12656</v>
      </c>
      <c r="G23" s="12"/>
      <c r="H23" s="14"/>
      <c r="I23" s="12"/>
      <c r="J23" s="12"/>
      <c r="K23" s="14">
        <f>SUM(K19:K22)</f>
        <v>132480</v>
      </c>
      <c r="L23" s="14">
        <f>SUM(L19:L22)</f>
        <v>145136</v>
      </c>
      <c r="M23" s="38"/>
      <c r="N23" s="38"/>
      <c r="O23" s="10"/>
      <c r="P23" s="227"/>
      <c r="Q23" s="180"/>
    </row>
    <row r="24" s="176" customFormat="1" ht="23.25" customHeight="1" spans="1:16">
      <c r="A24" s="124" t="s">
        <v>568</v>
      </c>
      <c r="B24" s="124"/>
      <c r="C24" s="124">
        <v>889</v>
      </c>
      <c r="D24" s="124" t="s">
        <v>158</v>
      </c>
      <c r="E24" s="124"/>
      <c r="F24" s="143">
        <f>C24*E24</f>
        <v>0</v>
      </c>
      <c r="G24" s="124">
        <v>0</v>
      </c>
      <c r="H24" s="143">
        <f>G24*C24</f>
        <v>0</v>
      </c>
      <c r="I24" s="124">
        <v>60</v>
      </c>
      <c r="J24" s="209">
        <v>12</v>
      </c>
      <c r="K24" s="210">
        <f>C24*I24*J24</f>
        <v>640080</v>
      </c>
      <c r="L24" s="210">
        <f>K24+H24+F24</f>
        <v>640080</v>
      </c>
      <c r="M24" s="214"/>
      <c r="N24" s="214"/>
      <c r="O24" s="223" t="s">
        <v>549</v>
      </c>
      <c r="P24" s="154" t="s">
        <v>42</v>
      </c>
    </row>
    <row r="25" s="176" customFormat="1" ht="23.25" customHeight="1" spans="1:16">
      <c r="A25" s="185" t="s">
        <v>25</v>
      </c>
      <c r="B25" s="196"/>
      <c r="C25" s="196"/>
      <c r="D25" s="197"/>
      <c r="E25" s="197"/>
      <c r="F25" s="186">
        <f>SUM(F24:F24)</f>
        <v>0</v>
      </c>
      <c r="G25" s="197"/>
      <c r="H25" s="198"/>
      <c r="I25" s="197"/>
      <c r="J25" s="228"/>
      <c r="K25" s="90">
        <f>SUM(K24:K24)</f>
        <v>640080</v>
      </c>
      <c r="L25" s="90">
        <f>SUM(L24:L24)</f>
        <v>640080</v>
      </c>
      <c r="M25" s="229"/>
      <c r="N25" s="214"/>
      <c r="O25" s="223"/>
      <c r="P25" s="230"/>
    </row>
    <row r="26" ht="23.25" customHeight="1" spans="1:17">
      <c r="A26" s="191" t="s">
        <v>569</v>
      </c>
      <c r="B26" s="191">
        <v>2</v>
      </c>
      <c r="C26" s="191">
        <v>44</v>
      </c>
      <c r="D26" s="124" t="s">
        <v>29</v>
      </c>
      <c r="E26" s="124">
        <v>56</v>
      </c>
      <c r="F26" s="143">
        <f>C26*E26</f>
        <v>2464</v>
      </c>
      <c r="G26" s="124">
        <v>0</v>
      </c>
      <c r="H26" s="143">
        <f>G26*C26</f>
        <v>0</v>
      </c>
      <c r="I26" s="124">
        <v>60</v>
      </c>
      <c r="J26" s="209">
        <v>12</v>
      </c>
      <c r="K26" s="210">
        <f>C26*I26*J26</f>
        <v>31680</v>
      </c>
      <c r="L26" s="210">
        <f>K26+H26+F26</f>
        <v>34144</v>
      </c>
      <c r="M26" s="85"/>
      <c r="N26" s="85"/>
      <c r="O26" s="223" t="s">
        <v>549</v>
      </c>
      <c r="P26" s="230"/>
      <c r="Q26" s="176"/>
    </row>
    <row r="27" s="176" customFormat="1" ht="23.25" customHeight="1" spans="1:16">
      <c r="A27" s="199" t="s">
        <v>570</v>
      </c>
      <c r="B27" s="124"/>
      <c r="C27" s="124">
        <v>60</v>
      </c>
      <c r="D27" s="124"/>
      <c r="E27" s="124">
        <v>0</v>
      </c>
      <c r="F27" s="143">
        <f>C27*E27</f>
        <v>0</v>
      </c>
      <c r="G27" s="124">
        <v>0</v>
      </c>
      <c r="H27" s="143">
        <f>G27*C27</f>
        <v>0</v>
      </c>
      <c r="I27" s="124">
        <v>60</v>
      </c>
      <c r="J27" s="209">
        <v>12</v>
      </c>
      <c r="K27" s="210">
        <f>C27*I27*J27</f>
        <v>43200</v>
      </c>
      <c r="L27" s="210">
        <f t="shared" ref="L27:L30" si="5">K27+H27+F27</f>
        <v>43200</v>
      </c>
      <c r="M27" s="85"/>
      <c r="N27" s="85"/>
      <c r="O27" s="89" t="s">
        <v>549</v>
      </c>
      <c r="P27" s="154" t="s">
        <v>42</v>
      </c>
    </row>
    <row r="28" s="176" customFormat="1" ht="23.25" customHeight="1" spans="1:16">
      <c r="A28" s="124" t="s">
        <v>571</v>
      </c>
      <c r="B28" s="124">
        <v>3</v>
      </c>
      <c r="C28" s="124">
        <v>66</v>
      </c>
      <c r="D28" s="124" t="s">
        <v>33</v>
      </c>
      <c r="E28" s="124">
        <v>56</v>
      </c>
      <c r="F28" s="143">
        <f>C28*E28</f>
        <v>3696</v>
      </c>
      <c r="G28" s="124">
        <v>0</v>
      </c>
      <c r="H28" s="143">
        <f>G28*C28</f>
        <v>0</v>
      </c>
      <c r="I28" s="124">
        <v>60</v>
      </c>
      <c r="J28" s="209">
        <v>12</v>
      </c>
      <c r="K28" s="210">
        <f>C28*I28*J28</f>
        <v>47520</v>
      </c>
      <c r="L28" s="210">
        <f t="shared" si="5"/>
        <v>51216</v>
      </c>
      <c r="M28" s="220"/>
      <c r="N28" s="220"/>
      <c r="O28" s="89" t="s">
        <v>549</v>
      </c>
      <c r="P28" s="154"/>
    </row>
    <row r="29" s="176" customFormat="1" ht="23.25" customHeight="1" spans="1:16">
      <c r="A29" s="124" t="s">
        <v>572</v>
      </c>
      <c r="B29" s="124">
        <v>1</v>
      </c>
      <c r="C29" s="124">
        <v>22</v>
      </c>
      <c r="D29" s="124" t="s">
        <v>33</v>
      </c>
      <c r="E29" s="124">
        <v>56</v>
      </c>
      <c r="F29" s="143">
        <f>C29*E29</f>
        <v>1232</v>
      </c>
      <c r="G29" s="124">
        <v>0</v>
      </c>
      <c r="H29" s="143">
        <f>G29*C29</f>
        <v>0</v>
      </c>
      <c r="I29" s="124">
        <v>60</v>
      </c>
      <c r="J29" s="209">
        <v>12</v>
      </c>
      <c r="K29" s="210">
        <f>C29*I29*J29</f>
        <v>15840</v>
      </c>
      <c r="L29" s="210">
        <f t="shared" si="5"/>
        <v>17072</v>
      </c>
      <c r="M29" s="220"/>
      <c r="N29" s="220"/>
      <c r="O29" s="89" t="s">
        <v>549</v>
      </c>
      <c r="P29" s="154"/>
    </row>
    <row r="30" s="176" customFormat="1" ht="23.25" customHeight="1" spans="1:16">
      <c r="A30" s="200" t="s">
        <v>573</v>
      </c>
      <c r="B30" s="201">
        <v>1</v>
      </c>
      <c r="C30" s="202">
        <v>33</v>
      </c>
      <c r="D30" s="203" t="s">
        <v>18</v>
      </c>
      <c r="E30" s="204">
        <v>28</v>
      </c>
      <c r="F30" s="205">
        <f>C30*E30</f>
        <v>924</v>
      </c>
      <c r="G30" s="206">
        <v>0</v>
      </c>
      <c r="H30" s="205">
        <v>0</v>
      </c>
      <c r="I30" s="206">
        <v>60</v>
      </c>
      <c r="J30" s="231">
        <v>12</v>
      </c>
      <c r="K30" s="232">
        <f>C30*I30*J30</f>
        <v>23760</v>
      </c>
      <c r="L30" s="233">
        <f t="shared" si="5"/>
        <v>24684</v>
      </c>
      <c r="M30" s="234"/>
      <c r="N30" s="220"/>
      <c r="O30" s="89" t="s">
        <v>549</v>
      </c>
      <c r="P30" s="235"/>
    </row>
    <row r="31" s="181" customFormat="1" ht="23.25" customHeight="1" spans="1:17">
      <c r="A31" s="185" t="s">
        <v>25</v>
      </c>
      <c r="B31" s="185"/>
      <c r="C31" s="185"/>
      <c r="D31" s="185"/>
      <c r="E31" s="185"/>
      <c r="F31" s="186">
        <f>SUM(F26:F30)</f>
        <v>8316</v>
      </c>
      <c r="G31" s="187"/>
      <c r="H31" s="186"/>
      <c r="I31" s="187"/>
      <c r="J31" s="211"/>
      <c r="K31" s="90">
        <f>SUM(K26:K30)</f>
        <v>162000</v>
      </c>
      <c r="L31" s="90">
        <f>SUM(L26:L30)</f>
        <v>170316</v>
      </c>
      <c r="M31" s="105"/>
      <c r="N31" s="105"/>
      <c r="O31" s="212"/>
      <c r="P31" s="213"/>
      <c r="Q31" s="177"/>
    </row>
    <row r="32" s="179" customFormat="1" ht="23.25" customHeight="1" spans="1:17">
      <c r="A32" s="98" t="s">
        <v>190</v>
      </c>
      <c r="B32" s="98"/>
      <c r="C32" s="98"/>
      <c r="D32" s="98"/>
      <c r="E32" s="98"/>
      <c r="F32" s="99">
        <f>F15+F18+F23+F25+F31</f>
        <v>70056</v>
      </c>
      <c r="G32" s="99">
        <f t="shared" ref="G32:L32" si="6">G15+G18+G23+G25+G31</f>
        <v>0</v>
      </c>
      <c r="H32" s="99">
        <f t="shared" si="6"/>
        <v>40521.845</v>
      </c>
      <c r="I32" s="99">
        <f t="shared" si="6"/>
        <v>0</v>
      </c>
      <c r="J32" s="99">
        <f t="shared" si="6"/>
        <v>0</v>
      </c>
      <c r="K32" s="99">
        <f t="shared" si="6"/>
        <v>1909080</v>
      </c>
      <c r="L32" s="99">
        <f t="shared" si="6"/>
        <v>2019657.845</v>
      </c>
      <c r="M32" s="236"/>
      <c r="N32" s="236"/>
      <c r="O32" s="237"/>
      <c r="P32" s="238"/>
      <c r="Q32" s="2"/>
    </row>
    <row r="33" s="1" customFormat="1" ht="18.75" customHeight="1" spans="1:17">
      <c r="A33" s="30" t="s">
        <v>191</v>
      </c>
      <c r="B33" s="30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53"/>
    </row>
    <row r="34" s="57" customFormat="1" ht="23.25" customHeight="1" spans="1:16">
      <c r="A34" s="57" t="s">
        <v>192</v>
      </c>
      <c r="B34" s="68"/>
      <c r="C34" s="68"/>
      <c r="D34" s="68"/>
      <c r="E34" s="68"/>
      <c r="F34" s="69"/>
      <c r="G34" s="68"/>
      <c r="H34" s="69"/>
      <c r="I34" s="68"/>
      <c r="J34" s="68"/>
      <c r="K34" s="69"/>
      <c r="L34" s="69"/>
      <c r="M34" s="69"/>
      <c r="N34" s="68"/>
      <c r="O34" s="68"/>
      <c r="P34" s="68"/>
    </row>
    <row r="35" s="53" customFormat="1" ht="33.6" customHeight="1" spans="1:17">
      <c r="A35" s="207"/>
      <c r="B35" s="207"/>
      <c r="C35" s="207"/>
      <c r="D35" s="207"/>
      <c r="E35" s="207"/>
      <c r="F35" s="207"/>
      <c r="G35" s="207"/>
      <c r="H35" s="207"/>
      <c r="I35" s="207"/>
      <c r="J35" s="207"/>
      <c r="K35" s="207"/>
      <c r="L35" s="207"/>
      <c r="M35" s="207"/>
      <c r="N35" s="207"/>
      <c r="O35" s="207"/>
      <c r="P35" s="207"/>
      <c r="Q35" s="207"/>
    </row>
    <row r="36" ht="23.25" customHeight="1" spans="1:16">
      <c r="A36" s="68"/>
      <c r="B36" s="68"/>
      <c r="C36" s="68"/>
      <c r="D36" s="68"/>
      <c r="E36" s="68"/>
      <c r="F36" s="69"/>
      <c r="G36" s="68"/>
      <c r="H36" s="69"/>
      <c r="I36" s="68"/>
      <c r="J36" s="68"/>
      <c r="K36" s="69"/>
      <c r="L36" s="69"/>
      <c r="M36" s="69"/>
      <c r="N36" s="68"/>
      <c r="O36" s="68"/>
      <c r="P36" s="68"/>
    </row>
    <row r="39" spans="5:7">
      <c r="E39" s="208" t="s">
        <v>193</v>
      </c>
      <c r="F39" s="208"/>
      <c r="G39" s="183">
        <f>F19+F20</f>
        <v>11424</v>
      </c>
    </row>
    <row r="40" ht="19.5" customHeight="1" spans="5:11">
      <c r="E40" s="208" t="s">
        <v>319</v>
      </c>
      <c r="F40" s="208"/>
      <c r="G40" s="183">
        <f>F15</f>
        <v>26684</v>
      </c>
      <c r="I40" s="239" t="s">
        <v>574</v>
      </c>
      <c r="K40" s="183">
        <f>H32</f>
        <v>40521.845</v>
      </c>
    </row>
    <row r="41" ht="20.25" customHeight="1" spans="5:7">
      <c r="E41" s="208" t="s">
        <v>195</v>
      </c>
      <c r="F41" s="208"/>
      <c r="G41" s="183">
        <f>F32-G40-G39</f>
        <v>31948</v>
      </c>
    </row>
    <row r="42" ht="40.5" customHeight="1" spans="7:7">
      <c r="G42" s="183"/>
    </row>
  </sheetData>
  <autoFilter ref="A2:Q36">
    <extLst/>
  </autoFilter>
  <sortState ref="A3:P24">
    <sortCondition ref="A3:A24"/>
  </sortState>
  <mergeCells count="6">
    <mergeCell ref="A1:P1"/>
    <mergeCell ref="A33:P33"/>
    <mergeCell ref="A35:Q35"/>
    <mergeCell ref="E39:F39"/>
    <mergeCell ref="E40:F40"/>
    <mergeCell ref="E41:F41"/>
  </mergeCells>
  <pageMargins left="0.747916666666667" right="0.354166666666667" top="0.747916666666667" bottom="0.707638888888889" header="0.511805555555556" footer="0.511805555555556"/>
  <pageSetup paperSize="8" scale="78" fitToHeight="2" orientation="landscape" horizontalDpi="1200" verticalDpi="12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Q13"/>
  <sheetViews>
    <sheetView tabSelected="1" workbookViewId="0">
      <selection activeCell="F10" sqref="F10:K10"/>
    </sheetView>
  </sheetViews>
  <sheetFormatPr defaultColWidth="9" defaultRowHeight="16.5"/>
  <cols>
    <col min="1" max="1" width="11.375" style="1" customWidth="1"/>
    <col min="2" max="3" width="6.625" style="1" customWidth="1"/>
    <col min="4" max="4" width="9" style="1"/>
    <col min="5" max="5" width="8.625" style="1" customWidth="1"/>
    <col min="6" max="6" width="9.375" style="3" customWidth="1"/>
    <col min="7" max="7" width="7.75" style="1" customWidth="1"/>
    <col min="8" max="8" width="9.125" style="3" customWidth="1"/>
    <col min="9" max="9" width="6.125" style="1" customWidth="1"/>
    <col min="10" max="10" width="6.5" style="1" customWidth="1"/>
    <col min="11" max="11" width="11.875" style="3" customWidth="1"/>
    <col min="12" max="13" width="11.75" style="3" customWidth="1"/>
    <col min="14" max="14" width="6" style="1" customWidth="1"/>
    <col min="15" max="15" width="6.625" style="1" customWidth="1"/>
    <col min="16" max="16" width="9" style="1" customWidth="1"/>
    <col min="17" max="16384" width="9" style="1"/>
  </cols>
  <sheetData>
    <row r="1" ht="36" customHeight="1" spans="1:16">
      <c r="A1" s="162" t="s">
        <v>575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162"/>
      <c r="O1" s="162"/>
      <c r="P1" s="162"/>
    </row>
    <row r="2" s="1" customFormat="1" ht="80.25" customHeight="1" spans="1:16">
      <c r="A2" s="6" t="s">
        <v>1</v>
      </c>
      <c r="B2" s="6" t="s">
        <v>2</v>
      </c>
      <c r="C2" s="6" t="s">
        <v>3</v>
      </c>
      <c r="D2" s="7" t="s">
        <v>4</v>
      </c>
      <c r="E2" s="8" t="s">
        <v>5</v>
      </c>
      <c r="F2" s="9" t="s">
        <v>6</v>
      </c>
      <c r="G2" s="8" t="s">
        <v>7</v>
      </c>
      <c r="H2" s="9" t="s">
        <v>8</v>
      </c>
      <c r="I2" s="8" t="s">
        <v>9</v>
      </c>
      <c r="J2" s="8" t="s">
        <v>10</v>
      </c>
      <c r="K2" s="9" t="s">
        <v>11</v>
      </c>
      <c r="L2" s="9" t="s">
        <v>12</v>
      </c>
      <c r="M2" s="31" t="s">
        <v>13</v>
      </c>
      <c r="N2" s="32" t="s">
        <v>14</v>
      </c>
      <c r="O2" s="33" t="s">
        <v>15</v>
      </c>
      <c r="P2" s="34" t="s">
        <v>16</v>
      </c>
    </row>
    <row r="3" ht="30" customHeight="1" spans="1:16">
      <c r="A3" s="163" t="s">
        <v>576</v>
      </c>
      <c r="B3" s="24" t="s">
        <v>74</v>
      </c>
      <c r="C3" s="10">
        <v>22</v>
      </c>
      <c r="D3" s="10" t="s">
        <v>18</v>
      </c>
      <c r="E3" s="10">
        <v>0</v>
      </c>
      <c r="F3" s="11">
        <f t="shared" ref="F3:F6" si="0">E3*C3</f>
        <v>0</v>
      </c>
      <c r="G3" s="10">
        <v>0</v>
      </c>
      <c r="H3" s="11">
        <v>0</v>
      </c>
      <c r="I3" s="10">
        <v>0</v>
      </c>
      <c r="J3" s="10">
        <v>0</v>
      </c>
      <c r="K3" s="35">
        <f>C3*I3*J3</f>
        <v>0</v>
      </c>
      <c r="L3" s="11">
        <f>K3+H3+F3</f>
        <v>0</v>
      </c>
      <c r="M3" s="11"/>
      <c r="N3" s="11"/>
      <c r="O3" s="24" t="s">
        <v>577</v>
      </c>
      <c r="P3" s="43"/>
    </row>
    <row r="4" ht="23.45" customHeight="1" spans="1:16">
      <c r="A4" s="10" t="s">
        <v>578</v>
      </c>
      <c r="B4" s="16"/>
      <c r="C4" s="10">
        <v>288</v>
      </c>
      <c r="D4" s="10" t="s">
        <v>41</v>
      </c>
      <c r="E4" s="10">
        <v>0</v>
      </c>
      <c r="F4" s="11">
        <f t="shared" si="0"/>
        <v>0</v>
      </c>
      <c r="G4" s="10">
        <v>0</v>
      </c>
      <c r="H4" s="11">
        <v>0</v>
      </c>
      <c r="I4" s="10">
        <v>60</v>
      </c>
      <c r="J4" s="10">
        <v>12</v>
      </c>
      <c r="K4" s="35">
        <f>C4*I4*J4</f>
        <v>207360</v>
      </c>
      <c r="L4" s="11">
        <f>K4+H4+F4</f>
        <v>207360</v>
      </c>
      <c r="M4" s="11"/>
      <c r="N4" s="11"/>
      <c r="O4" s="24" t="s">
        <v>577</v>
      </c>
      <c r="P4" s="165" t="s">
        <v>42</v>
      </c>
    </row>
    <row r="5" s="2" customFormat="1" ht="23.45" customHeight="1" spans="1:16">
      <c r="A5" s="12" t="s">
        <v>25</v>
      </c>
      <c r="B5" s="20"/>
      <c r="C5" s="12"/>
      <c r="D5" s="12"/>
      <c r="E5" s="20"/>
      <c r="F5" s="164"/>
      <c r="G5" s="20"/>
      <c r="H5" s="164"/>
      <c r="I5" s="12"/>
      <c r="J5" s="12"/>
      <c r="K5" s="42">
        <f>SUM(K3:K4)</f>
        <v>207360</v>
      </c>
      <c r="L5" s="14">
        <f>SUM(L3:L4)</f>
        <v>207360</v>
      </c>
      <c r="M5" s="38"/>
      <c r="N5" s="38"/>
      <c r="O5" s="166"/>
      <c r="P5" s="167"/>
    </row>
    <row r="6" ht="23.45" customHeight="1" spans="1:16">
      <c r="A6" s="10" t="s">
        <v>578</v>
      </c>
      <c r="B6" s="16"/>
      <c r="C6" s="10">
        <v>562</v>
      </c>
      <c r="D6" s="10" t="s">
        <v>41</v>
      </c>
      <c r="E6" s="10">
        <v>0</v>
      </c>
      <c r="F6" s="11">
        <f t="shared" si="0"/>
        <v>0</v>
      </c>
      <c r="G6" s="10">
        <v>0</v>
      </c>
      <c r="H6" s="11">
        <v>0</v>
      </c>
      <c r="I6" s="10">
        <v>60</v>
      </c>
      <c r="J6" s="10">
        <v>12</v>
      </c>
      <c r="K6" s="35">
        <f>C6*I6*J6</f>
        <v>404640</v>
      </c>
      <c r="L6" s="11">
        <f>K6+H6+F6</f>
        <v>404640</v>
      </c>
      <c r="M6" s="11"/>
      <c r="N6" s="11"/>
      <c r="O6" s="24" t="s">
        <v>577</v>
      </c>
      <c r="P6" s="165" t="s">
        <v>42</v>
      </c>
    </row>
    <row r="7" s="2" customFormat="1" ht="23.45" customHeight="1" spans="1:16">
      <c r="A7" s="12" t="s">
        <v>25</v>
      </c>
      <c r="B7" s="20"/>
      <c r="C7" s="12"/>
      <c r="D7" s="12"/>
      <c r="E7" s="20"/>
      <c r="F7" s="164"/>
      <c r="G7" s="20"/>
      <c r="H7" s="164"/>
      <c r="I7" s="12"/>
      <c r="J7" s="12"/>
      <c r="K7" s="42">
        <f>SUM(K6)</f>
        <v>404640</v>
      </c>
      <c r="L7" s="14">
        <f>SUM(L6)</f>
        <v>404640</v>
      </c>
      <c r="M7" s="38"/>
      <c r="N7" s="38"/>
      <c r="O7" s="166"/>
      <c r="P7" s="167"/>
    </row>
    <row r="8" ht="23.45" customHeight="1" spans="1:16">
      <c r="A8" s="10" t="s">
        <v>576</v>
      </c>
      <c r="B8" s="10"/>
      <c r="C8" s="10">
        <f>290-22</f>
        <v>268</v>
      </c>
      <c r="D8" s="10" t="s">
        <v>18</v>
      </c>
      <c r="E8" s="10">
        <v>56</v>
      </c>
      <c r="F8" s="11">
        <f>E8*C8</f>
        <v>15008</v>
      </c>
      <c r="G8" s="10">
        <v>75.53</v>
      </c>
      <c r="H8" s="11">
        <f>C8*G8</f>
        <v>20242.04</v>
      </c>
      <c r="I8" s="10">
        <v>60</v>
      </c>
      <c r="J8" s="10">
        <v>12</v>
      </c>
      <c r="K8" s="35">
        <f>C8*I8*J8</f>
        <v>192960</v>
      </c>
      <c r="L8" s="11">
        <f>K8+H8+F8</f>
        <v>228210.04</v>
      </c>
      <c r="M8" s="11"/>
      <c r="N8" s="11"/>
      <c r="O8" s="24" t="s">
        <v>577</v>
      </c>
      <c r="P8" s="168"/>
    </row>
    <row r="9" s="2" customFormat="1" ht="23.45" customHeight="1" spans="1:16">
      <c r="A9" s="20" t="s">
        <v>25</v>
      </c>
      <c r="B9" s="20"/>
      <c r="C9" s="20"/>
      <c r="D9" s="20"/>
      <c r="E9" s="20"/>
      <c r="F9" s="164">
        <f>SUM(F8)</f>
        <v>15008</v>
      </c>
      <c r="G9" s="20"/>
      <c r="H9" s="164">
        <f>SUM(H8)</f>
        <v>20242.04</v>
      </c>
      <c r="I9" s="20"/>
      <c r="J9" s="20"/>
      <c r="K9" s="169">
        <f>SUM(K8)</f>
        <v>192960</v>
      </c>
      <c r="L9" s="164">
        <f>SUM(L8)</f>
        <v>228210.04</v>
      </c>
      <c r="M9" s="170"/>
      <c r="N9" s="170"/>
      <c r="O9" s="171"/>
      <c r="P9" s="172"/>
    </row>
    <row r="10" s="2" customFormat="1" ht="30" customHeight="1" spans="1:16">
      <c r="A10" s="26" t="s">
        <v>190</v>
      </c>
      <c r="B10" s="26"/>
      <c r="C10" s="26">
        <f>SUM(C3:C8)</f>
        <v>1140</v>
      </c>
      <c r="D10" s="26"/>
      <c r="E10" s="26"/>
      <c r="F10" s="29">
        <f>F5+F7+F9</f>
        <v>15008</v>
      </c>
      <c r="G10" s="26"/>
      <c r="H10" s="29">
        <f t="shared" ref="H10:L10" si="1">H5+H7+H9</f>
        <v>20242.04</v>
      </c>
      <c r="I10" s="26"/>
      <c r="J10" s="26"/>
      <c r="K10" s="29">
        <f t="shared" si="1"/>
        <v>804960</v>
      </c>
      <c r="L10" s="29">
        <f t="shared" si="1"/>
        <v>840210.04</v>
      </c>
      <c r="M10" s="50"/>
      <c r="N10" s="173"/>
      <c r="O10" s="174"/>
      <c r="P10" s="175"/>
    </row>
    <row r="11" s="1" customFormat="1" ht="18.75" customHeight="1" spans="1:17">
      <c r="A11" s="30" t="s">
        <v>191</v>
      </c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53"/>
    </row>
    <row r="12" s="57" customFormat="1" ht="23.25" customHeight="1" spans="1:16">
      <c r="A12" s="57" t="s">
        <v>192</v>
      </c>
      <c r="B12" s="68"/>
      <c r="C12" s="68"/>
      <c r="D12" s="68"/>
      <c r="E12" s="68"/>
      <c r="F12" s="69"/>
      <c r="G12" s="68"/>
      <c r="H12" s="69"/>
      <c r="I12" s="68"/>
      <c r="J12" s="68"/>
      <c r="K12" s="69"/>
      <c r="L12" s="69"/>
      <c r="M12" s="69"/>
      <c r="N12" s="68"/>
      <c r="O12" s="68"/>
      <c r="P12" s="68"/>
    </row>
    <row r="13" ht="30" customHeight="1"/>
  </sheetData>
  <mergeCells count="2">
    <mergeCell ref="A1:P1"/>
    <mergeCell ref="A11:P11"/>
  </mergeCells>
  <pageMargins left="0.904166666666667" right="0.196527777777778" top="0.393055555555556" bottom="0.235416666666667" header="0.313888888888889" footer="0.196527777777778"/>
  <pageSetup paperSize="8" orientation="landscape" horizontalDpi="1200" verticalDpi="12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  <pageSetUpPr fitToPage="1"/>
  </sheetPr>
  <dimension ref="A1:Q51"/>
  <sheetViews>
    <sheetView workbookViewId="0">
      <pane ySplit="2" topLeftCell="A30" activePane="bottomLeft" state="frozen"/>
      <selection/>
      <selection pane="bottomLeft" activeCell="S36" sqref="S36"/>
    </sheetView>
  </sheetViews>
  <sheetFormatPr defaultColWidth="9" defaultRowHeight="17.25"/>
  <cols>
    <col min="1" max="1" width="11.25" style="117" customWidth="1"/>
    <col min="2" max="2" width="4.125" style="118" customWidth="1"/>
    <col min="3" max="3" width="6.125" style="118" customWidth="1"/>
    <col min="4" max="4" width="8.75" style="118"/>
    <col min="5" max="5" width="6.75" style="118" customWidth="1"/>
    <col min="6" max="6" width="10.625" style="119" customWidth="1"/>
    <col min="7" max="7" width="6.625" style="118" customWidth="1"/>
    <col min="8" max="8" width="10.75" style="119" customWidth="1"/>
    <col min="9" max="9" width="5.5" style="118" customWidth="1"/>
    <col min="10" max="10" width="4.375" style="120" customWidth="1"/>
    <col min="11" max="11" width="10.875" style="119" customWidth="1"/>
    <col min="12" max="13" width="11.5" style="119" customWidth="1"/>
    <col min="14" max="14" width="7" style="119" customWidth="1"/>
    <col min="15" max="15" width="8.125" style="118" customWidth="1"/>
    <col min="16" max="16" width="10.5" style="118" customWidth="1"/>
    <col min="17" max="16384" width="9" style="121"/>
  </cols>
  <sheetData>
    <row r="1" ht="32.25" customHeight="1" spans="1:16">
      <c r="A1" s="122" t="s">
        <v>579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</row>
    <row r="2" s="1" customFormat="1" ht="80.25" customHeight="1" spans="1:16">
      <c r="A2" s="6" t="s">
        <v>1</v>
      </c>
      <c r="B2" s="6" t="s">
        <v>2</v>
      </c>
      <c r="C2" s="6" t="s">
        <v>3</v>
      </c>
      <c r="D2" s="7" t="s">
        <v>4</v>
      </c>
      <c r="E2" s="8" t="s">
        <v>5</v>
      </c>
      <c r="F2" s="9" t="s">
        <v>6</v>
      </c>
      <c r="G2" s="8" t="s">
        <v>7</v>
      </c>
      <c r="H2" s="9" t="s">
        <v>8</v>
      </c>
      <c r="I2" s="8" t="s">
        <v>9</v>
      </c>
      <c r="J2" s="8" t="s">
        <v>10</v>
      </c>
      <c r="K2" s="9" t="s">
        <v>11</v>
      </c>
      <c r="L2" s="9" t="s">
        <v>12</v>
      </c>
      <c r="M2" s="31" t="s">
        <v>13</v>
      </c>
      <c r="N2" s="32" t="s">
        <v>14</v>
      </c>
      <c r="O2" s="33" t="s">
        <v>15</v>
      </c>
      <c r="P2" s="34" t="s">
        <v>16</v>
      </c>
    </row>
    <row r="3" s="81" customFormat="1" ht="22.5" customHeight="1" spans="1:16">
      <c r="A3" s="123" t="s">
        <v>580</v>
      </c>
      <c r="B3" s="124">
        <v>1</v>
      </c>
      <c r="C3" s="125">
        <v>22</v>
      </c>
      <c r="D3" s="124" t="s">
        <v>18</v>
      </c>
      <c r="E3" s="126">
        <v>0</v>
      </c>
      <c r="F3" s="127">
        <f>C3*E3</f>
        <v>0</v>
      </c>
      <c r="G3" s="126">
        <v>0</v>
      </c>
      <c r="H3" s="127">
        <f>C3*G3</f>
        <v>0</v>
      </c>
      <c r="I3" s="126">
        <v>0</v>
      </c>
      <c r="J3" s="142">
        <v>0</v>
      </c>
      <c r="K3" s="143">
        <f>C3*I3*J3</f>
        <v>0</v>
      </c>
      <c r="L3" s="143">
        <f>K3+H3+F3</f>
        <v>0</v>
      </c>
      <c r="M3" s="143"/>
      <c r="N3" s="143"/>
      <c r="O3" s="134" t="s">
        <v>581</v>
      </c>
      <c r="P3" s="144"/>
    </row>
    <row r="4" s="81" customFormat="1" ht="22.5" customHeight="1" spans="1:16">
      <c r="A4" s="128"/>
      <c r="B4" s="128"/>
      <c r="C4" s="129"/>
      <c r="D4" s="128"/>
      <c r="E4" s="130"/>
      <c r="F4" s="131">
        <f>SUM(F3:F3)</f>
        <v>0</v>
      </c>
      <c r="G4" s="130"/>
      <c r="H4" s="131">
        <f>SUM(H3:H3)</f>
        <v>0</v>
      </c>
      <c r="I4" s="130"/>
      <c r="J4" s="145"/>
      <c r="K4" s="146">
        <f>SUM(K3:K3)</f>
        <v>0</v>
      </c>
      <c r="L4" s="146">
        <f>SUM(L3:L3)</f>
        <v>0</v>
      </c>
      <c r="M4" s="147"/>
      <c r="N4" s="143"/>
      <c r="O4" s="134"/>
      <c r="P4" s="144"/>
    </row>
    <row r="5" s="81" customFormat="1" ht="22.5" customHeight="1" spans="1:16">
      <c r="A5" s="123" t="s">
        <v>582</v>
      </c>
      <c r="B5" s="124">
        <v>1</v>
      </c>
      <c r="C5" s="125">
        <v>22</v>
      </c>
      <c r="D5" s="124" t="s">
        <v>18</v>
      </c>
      <c r="E5" s="126">
        <v>56</v>
      </c>
      <c r="F5" s="127">
        <f t="shared" ref="F5:F11" si="0">C5*E5</f>
        <v>1232</v>
      </c>
      <c r="G5" s="126">
        <v>75.53</v>
      </c>
      <c r="H5" s="127">
        <f t="shared" ref="H5:H11" si="1">C5*G5</f>
        <v>1661.66</v>
      </c>
      <c r="I5" s="126">
        <v>60</v>
      </c>
      <c r="J5" s="142">
        <v>12</v>
      </c>
      <c r="K5" s="143">
        <f t="shared" ref="K5:K11" si="2">C5*I5*J5</f>
        <v>15840</v>
      </c>
      <c r="L5" s="143">
        <f t="shared" ref="L5:L11" si="3">K5+H5+F5</f>
        <v>18733.66</v>
      </c>
      <c r="M5" s="143"/>
      <c r="N5" s="143"/>
      <c r="O5" s="134" t="s">
        <v>583</v>
      </c>
      <c r="P5" s="148"/>
    </row>
    <row r="6" s="81" customFormat="1" ht="22.5" customHeight="1" spans="1:16">
      <c r="A6" s="123" t="s">
        <v>584</v>
      </c>
      <c r="B6" s="124">
        <v>1</v>
      </c>
      <c r="C6" s="125">
        <v>38</v>
      </c>
      <c r="D6" s="124" t="s">
        <v>18</v>
      </c>
      <c r="E6" s="126">
        <v>56</v>
      </c>
      <c r="F6" s="127">
        <f t="shared" si="0"/>
        <v>2128</v>
      </c>
      <c r="G6" s="126">
        <v>75.53</v>
      </c>
      <c r="H6" s="127">
        <f t="shared" si="1"/>
        <v>2870.14</v>
      </c>
      <c r="I6" s="126">
        <v>60</v>
      </c>
      <c r="J6" s="142">
        <v>12</v>
      </c>
      <c r="K6" s="143">
        <f t="shared" si="2"/>
        <v>27360</v>
      </c>
      <c r="L6" s="143">
        <f t="shared" si="3"/>
        <v>32358.14</v>
      </c>
      <c r="M6" s="143"/>
      <c r="N6" s="143"/>
      <c r="O6" s="134" t="s">
        <v>581</v>
      </c>
      <c r="P6" s="144"/>
    </row>
    <row r="7" s="81" customFormat="1" ht="22.5" customHeight="1" spans="1:16">
      <c r="A7" s="123" t="s">
        <v>585</v>
      </c>
      <c r="B7" s="124">
        <v>1</v>
      </c>
      <c r="C7" s="125">
        <f>3.82*6.25</f>
        <v>23.875</v>
      </c>
      <c r="D7" s="124" t="s">
        <v>18</v>
      </c>
      <c r="E7" s="126">
        <v>56</v>
      </c>
      <c r="F7" s="127">
        <f t="shared" si="0"/>
        <v>1337</v>
      </c>
      <c r="G7" s="126">
        <v>75.53</v>
      </c>
      <c r="H7" s="127">
        <f t="shared" si="1"/>
        <v>1803.27875</v>
      </c>
      <c r="I7" s="126">
        <v>60</v>
      </c>
      <c r="J7" s="142">
        <v>12</v>
      </c>
      <c r="K7" s="143">
        <f t="shared" si="2"/>
        <v>17190</v>
      </c>
      <c r="L7" s="149">
        <f t="shared" si="3"/>
        <v>20330.27875</v>
      </c>
      <c r="M7" s="149"/>
      <c r="N7" s="143"/>
      <c r="O7" s="134" t="s">
        <v>581</v>
      </c>
      <c r="P7" s="144"/>
    </row>
    <row r="8" s="81" customFormat="1" ht="22.5" customHeight="1" spans="1:16">
      <c r="A8" s="123" t="s">
        <v>586</v>
      </c>
      <c r="B8" s="124">
        <v>1</v>
      </c>
      <c r="C8" s="125">
        <v>33.5</v>
      </c>
      <c r="D8" s="124" t="s">
        <v>18</v>
      </c>
      <c r="E8" s="126">
        <v>56</v>
      </c>
      <c r="F8" s="127">
        <f t="shared" si="0"/>
        <v>1876</v>
      </c>
      <c r="G8" s="126">
        <v>75.53</v>
      </c>
      <c r="H8" s="127">
        <f t="shared" si="1"/>
        <v>2530.255</v>
      </c>
      <c r="I8" s="126">
        <v>60</v>
      </c>
      <c r="J8" s="142">
        <v>12</v>
      </c>
      <c r="K8" s="150">
        <f t="shared" si="2"/>
        <v>24120</v>
      </c>
      <c r="L8" s="151">
        <f t="shared" si="3"/>
        <v>28526.255</v>
      </c>
      <c r="M8" s="152"/>
      <c r="N8" s="153"/>
      <c r="O8" s="134" t="s">
        <v>581</v>
      </c>
      <c r="P8" s="144"/>
    </row>
    <row r="9" s="81" customFormat="1" ht="22.5" customHeight="1" spans="1:16">
      <c r="A9" s="123" t="s">
        <v>587</v>
      </c>
      <c r="B9" s="124">
        <v>1</v>
      </c>
      <c r="C9" s="125">
        <f>2.83*6.25</f>
        <v>17.6875</v>
      </c>
      <c r="D9" s="124" t="s">
        <v>18</v>
      </c>
      <c r="E9" s="126">
        <v>56</v>
      </c>
      <c r="F9" s="127">
        <f t="shared" si="0"/>
        <v>990.5</v>
      </c>
      <c r="G9" s="126">
        <v>75.53</v>
      </c>
      <c r="H9" s="127">
        <f t="shared" si="1"/>
        <v>1335.936875</v>
      </c>
      <c r="I9" s="126">
        <v>60</v>
      </c>
      <c r="J9" s="142">
        <v>12</v>
      </c>
      <c r="K9" s="143">
        <f t="shared" si="2"/>
        <v>12735</v>
      </c>
      <c r="L9" s="127">
        <f t="shared" si="3"/>
        <v>15061.436875</v>
      </c>
      <c r="M9" s="127"/>
      <c r="N9" s="143"/>
      <c r="O9" s="134" t="s">
        <v>581</v>
      </c>
      <c r="P9" s="144"/>
    </row>
    <row r="10" s="81" customFormat="1" ht="22.5" customHeight="1" spans="1:16">
      <c r="A10" s="123" t="s">
        <v>588</v>
      </c>
      <c r="B10" s="124">
        <v>1</v>
      </c>
      <c r="C10" s="125">
        <v>26.1</v>
      </c>
      <c r="D10" s="124" t="s">
        <v>18</v>
      </c>
      <c r="E10" s="126">
        <v>56</v>
      </c>
      <c r="F10" s="127">
        <f t="shared" si="0"/>
        <v>1461.6</v>
      </c>
      <c r="G10" s="126">
        <v>75.53</v>
      </c>
      <c r="H10" s="127">
        <f t="shared" si="1"/>
        <v>1971.333</v>
      </c>
      <c r="I10" s="126">
        <v>60</v>
      </c>
      <c r="J10" s="142">
        <v>12</v>
      </c>
      <c r="K10" s="143">
        <f t="shared" si="2"/>
        <v>18792</v>
      </c>
      <c r="L10" s="143">
        <f t="shared" si="3"/>
        <v>22224.933</v>
      </c>
      <c r="M10" s="143"/>
      <c r="N10" s="143"/>
      <c r="O10" s="134" t="s">
        <v>581</v>
      </c>
      <c r="P10" s="144"/>
    </row>
    <row r="11" s="81" customFormat="1" ht="22.5" customHeight="1" spans="1:16">
      <c r="A11" s="123" t="s">
        <v>580</v>
      </c>
      <c r="B11" s="124">
        <v>1</v>
      </c>
      <c r="C11" s="125">
        <v>26.8</v>
      </c>
      <c r="D11" s="124" t="s">
        <v>18</v>
      </c>
      <c r="E11" s="126">
        <v>56</v>
      </c>
      <c r="F11" s="127">
        <f t="shared" si="0"/>
        <v>1500.8</v>
      </c>
      <c r="G11" s="126">
        <v>76.53</v>
      </c>
      <c r="H11" s="127">
        <f t="shared" si="1"/>
        <v>2051.004</v>
      </c>
      <c r="I11" s="126">
        <v>60</v>
      </c>
      <c r="J11" s="142">
        <v>12</v>
      </c>
      <c r="K11" s="143">
        <f t="shared" si="2"/>
        <v>19296</v>
      </c>
      <c r="L11" s="143">
        <f t="shared" si="3"/>
        <v>22847.804</v>
      </c>
      <c r="M11" s="143"/>
      <c r="N11" s="143"/>
      <c r="O11" s="134" t="s">
        <v>581</v>
      </c>
      <c r="P11" s="144"/>
    </row>
    <row r="12" s="81" customFormat="1" ht="22.5" customHeight="1" spans="1:16">
      <c r="A12" s="123" t="s">
        <v>589</v>
      </c>
      <c r="B12" s="124">
        <v>1</v>
      </c>
      <c r="C12" s="125">
        <v>26.1</v>
      </c>
      <c r="D12" s="124" t="s">
        <v>18</v>
      </c>
      <c r="E12" s="126">
        <v>56</v>
      </c>
      <c r="F12" s="127">
        <f t="shared" ref="F12:F36" si="4">C12*E12</f>
        <v>1461.6</v>
      </c>
      <c r="G12" s="126">
        <v>75.53</v>
      </c>
      <c r="H12" s="127">
        <f t="shared" ref="H12:H36" si="5">C12*G12</f>
        <v>1971.333</v>
      </c>
      <c r="I12" s="126">
        <v>60</v>
      </c>
      <c r="J12" s="142">
        <v>12</v>
      </c>
      <c r="K12" s="143">
        <f t="shared" ref="K12:K36" si="6">C12*I12*J12</f>
        <v>18792</v>
      </c>
      <c r="L12" s="143">
        <f t="shared" ref="L12:L36" si="7">K12+H12+F12</f>
        <v>22224.933</v>
      </c>
      <c r="M12" s="143"/>
      <c r="N12" s="143"/>
      <c r="O12" s="134" t="s">
        <v>581</v>
      </c>
      <c r="P12" s="144"/>
    </row>
    <row r="13" s="81" customFormat="1" ht="22.5" customHeight="1" spans="1:16">
      <c r="A13" s="123" t="s">
        <v>590</v>
      </c>
      <c r="B13" s="124">
        <v>1</v>
      </c>
      <c r="C13" s="125">
        <f>3.9*6.7</f>
        <v>26.13</v>
      </c>
      <c r="D13" s="124" t="s">
        <v>18</v>
      </c>
      <c r="E13" s="126">
        <v>56</v>
      </c>
      <c r="F13" s="127">
        <f t="shared" si="4"/>
        <v>1463.28</v>
      </c>
      <c r="G13" s="126">
        <v>75.53</v>
      </c>
      <c r="H13" s="127">
        <f t="shared" si="5"/>
        <v>1973.5989</v>
      </c>
      <c r="I13" s="126">
        <v>60</v>
      </c>
      <c r="J13" s="142">
        <v>12</v>
      </c>
      <c r="K13" s="143">
        <f t="shared" si="6"/>
        <v>18813.6</v>
      </c>
      <c r="L13" s="143">
        <f t="shared" si="7"/>
        <v>22250.4789</v>
      </c>
      <c r="M13" s="143"/>
      <c r="N13" s="143"/>
      <c r="O13" s="134" t="s">
        <v>581</v>
      </c>
      <c r="P13" s="144"/>
    </row>
    <row r="14" s="81" customFormat="1" ht="22.5" customHeight="1" spans="1:16">
      <c r="A14" s="123" t="s">
        <v>591</v>
      </c>
      <c r="B14" s="124">
        <v>1</v>
      </c>
      <c r="C14" s="125">
        <v>21.1</v>
      </c>
      <c r="D14" s="124" t="s">
        <v>18</v>
      </c>
      <c r="E14" s="126">
        <v>56</v>
      </c>
      <c r="F14" s="127">
        <f t="shared" si="4"/>
        <v>1181.6</v>
      </c>
      <c r="G14" s="126">
        <v>75.53</v>
      </c>
      <c r="H14" s="127">
        <f t="shared" si="5"/>
        <v>1593.683</v>
      </c>
      <c r="I14" s="126">
        <v>60</v>
      </c>
      <c r="J14" s="142">
        <v>12</v>
      </c>
      <c r="K14" s="143">
        <f t="shared" si="6"/>
        <v>15192</v>
      </c>
      <c r="L14" s="143">
        <f t="shared" si="7"/>
        <v>17967.283</v>
      </c>
      <c r="M14" s="143"/>
      <c r="N14" s="143"/>
      <c r="O14" s="134" t="s">
        <v>581</v>
      </c>
      <c r="P14" s="144"/>
    </row>
    <row r="15" s="81" customFormat="1" ht="22.5" customHeight="1" spans="1:16">
      <c r="A15" s="123" t="s">
        <v>592</v>
      </c>
      <c r="B15" s="124">
        <v>1</v>
      </c>
      <c r="C15" s="125">
        <v>34.4</v>
      </c>
      <c r="D15" s="124" t="s">
        <v>18</v>
      </c>
      <c r="E15" s="126">
        <v>56</v>
      </c>
      <c r="F15" s="127">
        <f t="shared" si="4"/>
        <v>1926.4</v>
      </c>
      <c r="G15" s="126">
        <v>75.53</v>
      </c>
      <c r="H15" s="127">
        <f t="shared" si="5"/>
        <v>2598.232</v>
      </c>
      <c r="I15" s="126">
        <v>60</v>
      </c>
      <c r="J15" s="142">
        <v>12</v>
      </c>
      <c r="K15" s="143">
        <f t="shared" si="6"/>
        <v>24768</v>
      </c>
      <c r="L15" s="143">
        <f t="shared" si="7"/>
        <v>29292.632</v>
      </c>
      <c r="M15" s="143"/>
      <c r="N15" s="143"/>
      <c r="O15" s="134" t="s">
        <v>581</v>
      </c>
      <c r="P15" s="144"/>
    </row>
    <row r="16" s="81" customFormat="1" ht="22.5" customHeight="1" spans="1:16">
      <c r="A16" s="123" t="s">
        <v>593</v>
      </c>
      <c r="B16" s="124">
        <v>1</v>
      </c>
      <c r="C16" s="125">
        <v>53.4</v>
      </c>
      <c r="D16" s="124" t="s">
        <v>18</v>
      </c>
      <c r="E16" s="126">
        <v>56</v>
      </c>
      <c r="F16" s="127">
        <f t="shared" si="4"/>
        <v>2990.4</v>
      </c>
      <c r="G16" s="126">
        <v>75.53</v>
      </c>
      <c r="H16" s="127">
        <f t="shared" si="5"/>
        <v>4033.302</v>
      </c>
      <c r="I16" s="126">
        <v>60</v>
      </c>
      <c r="J16" s="142">
        <v>12</v>
      </c>
      <c r="K16" s="143">
        <f t="shared" si="6"/>
        <v>38448</v>
      </c>
      <c r="L16" s="143">
        <f t="shared" si="7"/>
        <v>45471.702</v>
      </c>
      <c r="M16" s="143"/>
      <c r="N16" s="143"/>
      <c r="O16" s="134" t="s">
        <v>581</v>
      </c>
      <c r="P16" s="144"/>
    </row>
    <row r="17" s="81" customFormat="1" ht="22.5" customHeight="1" spans="1:16">
      <c r="A17" s="123" t="s">
        <v>594</v>
      </c>
      <c r="B17" s="124">
        <v>1</v>
      </c>
      <c r="C17" s="125">
        <v>22.4</v>
      </c>
      <c r="D17" s="124" t="s">
        <v>18</v>
      </c>
      <c r="E17" s="126">
        <v>56</v>
      </c>
      <c r="F17" s="127">
        <f t="shared" si="4"/>
        <v>1254.4</v>
      </c>
      <c r="G17" s="126">
        <v>75.53</v>
      </c>
      <c r="H17" s="127">
        <f t="shared" si="5"/>
        <v>1691.872</v>
      </c>
      <c r="I17" s="126">
        <v>60</v>
      </c>
      <c r="J17" s="142">
        <v>12</v>
      </c>
      <c r="K17" s="143">
        <f t="shared" si="6"/>
        <v>16128</v>
      </c>
      <c r="L17" s="143">
        <f t="shared" si="7"/>
        <v>19074.272</v>
      </c>
      <c r="M17" s="143"/>
      <c r="N17" s="143"/>
      <c r="O17" s="134" t="s">
        <v>581</v>
      </c>
      <c r="P17" s="144"/>
    </row>
    <row r="18" s="81" customFormat="1" ht="22.5" customHeight="1" spans="1:16">
      <c r="A18" s="123" t="s">
        <v>595</v>
      </c>
      <c r="B18" s="124">
        <v>1</v>
      </c>
      <c r="C18" s="125">
        <v>14.1</v>
      </c>
      <c r="D18" s="124" t="s">
        <v>18</v>
      </c>
      <c r="E18" s="126">
        <v>56</v>
      </c>
      <c r="F18" s="127">
        <f t="shared" si="4"/>
        <v>789.6</v>
      </c>
      <c r="G18" s="126">
        <v>75.53</v>
      </c>
      <c r="H18" s="127">
        <f t="shared" si="5"/>
        <v>1064.973</v>
      </c>
      <c r="I18" s="126">
        <v>60</v>
      </c>
      <c r="J18" s="142">
        <v>12</v>
      </c>
      <c r="K18" s="143">
        <f t="shared" si="6"/>
        <v>10152</v>
      </c>
      <c r="L18" s="143">
        <f t="shared" si="7"/>
        <v>12006.573</v>
      </c>
      <c r="M18" s="143"/>
      <c r="N18" s="143"/>
      <c r="O18" s="134" t="s">
        <v>581</v>
      </c>
      <c r="P18" s="144"/>
    </row>
    <row r="19" s="81" customFormat="1" ht="22.5" customHeight="1" spans="1:16">
      <c r="A19" s="123" t="s">
        <v>596</v>
      </c>
      <c r="B19" s="124">
        <v>1</v>
      </c>
      <c r="C19" s="125">
        <v>70.2</v>
      </c>
      <c r="D19" s="124" t="s">
        <v>18</v>
      </c>
      <c r="E19" s="126">
        <v>56</v>
      </c>
      <c r="F19" s="127">
        <f t="shared" si="4"/>
        <v>3931.2</v>
      </c>
      <c r="G19" s="126">
        <v>75.53</v>
      </c>
      <c r="H19" s="127">
        <f t="shared" si="5"/>
        <v>5302.206</v>
      </c>
      <c r="I19" s="126">
        <v>60</v>
      </c>
      <c r="J19" s="142">
        <v>12</v>
      </c>
      <c r="K19" s="143">
        <f t="shared" si="6"/>
        <v>50544</v>
      </c>
      <c r="L19" s="143">
        <f t="shared" si="7"/>
        <v>59777.406</v>
      </c>
      <c r="M19" s="143"/>
      <c r="N19" s="143"/>
      <c r="O19" s="134" t="s">
        <v>581</v>
      </c>
      <c r="P19" s="144"/>
    </row>
    <row r="20" s="81" customFormat="1" ht="22.5" customHeight="1" spans="1:16">
      <c r="A20" s="123" t="s">
        <v>597</v>
      </c>
      <c r="B20" s="124">
        <v>1</v>
      </c>
      <c r="C20" s="125">
        <v>12.6</v>
      </c>
      <c r="D20" s="124" t="s">
        <v>18</v>
      </c>
      <c r="E20" s="126">
        <v>56</v>
      </c>
      <c r="F20" s="127">
        <f t="shared" si="4"/>
        <v>705.6</v>
      </c>
      <c r="G20" s="126">
        <v>75.53</v>
      </c>
      <c r="H20" s="127">
        <f t="shared" si="5"/>
        <v>951.678</v>
      </c>
      <c r="I20" s="126">
        <v>60</v>
      </c>
      <c r="J20" s="142">
        <v>12</v>
      </c>
      <c r="K20" s="143">
        <f t="shared" si="6"/>
        <v>9072</v>
      </c>
      <c r="L20" s="143">
        <f t="shared" si="7"/>
        <v>10729.278</v>
      </c>
      <c r="M20" s="143"/>
      <c r="N20" s="143"/>
      <c r="O20" s="134" t="s">
        <v>581</v>
      </c>
      <c r="P20" s="144"/>
    </row>
    <row r="21" s="81" customFormat="1" ht="22.5" customHeight="1" spans="1:16">
      <c r="A21" s="123" t="s">
        <v>598</v>
      </c>
      <c r="B21" s="124">
        <v>1</v>
      </c>
      <c r="C21" s="125">
        <v>20.9</v>
      </c>
      <c r="D21" s="124" t="s">
        <v>18</v>
      </c>
      <c r="E21" s="126">
        <v>56</v>
      </c>
      <c r="F21" s="127">
        <f t="shared" si="4"/>
        <v>1170.4</v>
      </c>
      <c r="G21" s="126">
        <v>75.53</v>
      </c>
      <c r="H21" s="127">
        <f t="shared" si="5"/>
        <v>1578.577</v>
      </c>
      <c r="I21" s="126">
        <v>60</v>
      </c>
      <c r="J21" s="142">
        <v>12</v>
      </c>
      <c r="K21" s="143">
        <f t="shared" si="6"/>
        <v>15048</v>
      </c>
      <c r="L21" s="143">
        <f t="shared" si="7"/>
        <v>17796.977</v>
      </c>
      <c r="M21" s="143"/>
      <c r="N21" s="143"/>
      <c r="O21" s="134" t="s">
        <v>581</v>
      </c>
      <c r="P21" s="144"/>
    </row>
    <row r="22" s="81" customFormat="1" ht="22.5" customHeight="1" spans="1:16">
      <c r="A22" s="123" t="s">
        <v>599</v>
      </c>
      <c r="B22" s="124">
        <v>1</v>
      </c>
      <c r="C22" s="125">
        <v>53.6</v>
      </c>
      <c r="D22" s="124" t="s">
        <v>18</v>
      </c>
      <c r="E22" s="126">
        <v>56</v>
      </c>
      <c r="F22" s="127">
        <f t="shared" si="4"/>
        <v>3001.6</v>
      </c>
      <c r="G22" s="126">
        <v>75.53</v>
      </c>
      <c r="H22" s="127">
        <f t="shared" si="5"/>
        <v>4048.408</v>
      </c>
      <c r="I22" s="126">
        <v>60</v>
      </c>
      <c r="J22" s="142">
        <v>12</v>
      </c>
      <c r="K22" s="143">
        <f t="shared" si="6"/>
        <v>38592</v>
      </c>
      <c r="L22" s="143">
        <f t="shared" si="7"/>
        <v>45642.008</v>
      </c>
      <c r="M22" s="143"/>
      <c r="N22" s="143"/>
      <c r="O22" s="134" t="s">
        <v>581</v>
      </c>
      <c r="P22" s="144"/>
    </row>
    <row r="23" s="81" customFormat="1" ht="22.5" customHeight="1" spans="1:16">
      <c r="A23" s="123" t="s">
        <v>600</v>
      </c>
      <c r="B23" s="124">
        <v>1</v>
      </c>
      <c r="C23" s="125">
        <v>27.6</v>
      </c>
      <c r="D23" s="124" t="s">
        <v>18</v>
      </c>
      <c r="E23" s="126">
        <v>56</v>
      </c>
      <c r="F23" s="127">
        <f t="shared" si="4"/>
        <v>1545.6</v>
      </c>
      <c r="G23" s="126">
        <v>75.53</v>
      </c>
      <c r="H23" s="127">
        <f t="shared" si="5"/>
        <v>2084.628</v>
      </c>
      <c r="I23" s="126">
        <v>60</v>
      </c>
      <c r="J23" s="142">
        <v>12</v>
      </c>
      <c r="K23" s="143">
        <f t="shared" si="6"/>
        <v>19872</v>
      </c>
      <c r="L23" s="143">
        <f t="shared" si="7"/>
        <v>23502.228</v>
      </c>
      <c r="M23" s="143"/>
      <c r="N23" s="143"/>
      <c r="O23" s="134" t="s">
        <v>581</v>
      </c>
      <c r="P23" s="144"/>
    </row>
    <row r="24" s="81" customFormat="1" ht="22.5" customHeight="1" spans="1:16">
      <c r="A24" s="123" t="s">
        <v>601</v>
      </c>
      <c r="B24" s="124">
        <v>1</v>
      </c>
      <c r="C24" s="125">
        <v>21</v>
      </c>
      <c r="D24" s="124" t="s">
        <v>18</v>
      </c>
      <c r="E24" s="126">
        <v>56</v>
      </c>
      <c r="F24" s="127">
        <f t="shared" si="4"/>
        <v>1176</v>
      </c>
      <c r="G24" s="126">
        <v>75.53</v>
      </c>
      <c r="H24" s="127">
        <f t="shared" si="5"/>
        <v>1586.13</v>
      </c>
      <c r="I24" s="126">
        <v>60</v>
      </c>
      <c r="J24" s="142">
        <v>12</v>
      </c>
      <c r="K24" s="143">
        <f t="shared" si="6"/>
        <v>15120</v>
      </c>
      <c r="L24" s="143">
        <f t="shared" si="7"/>
        <v>17882.13</v>
      </c>
      <c r="M24" s="143"/>
      <c r="N24" s="143"/>
      <c r="O24" s="134" t="s">
        <v>581</v>
      </c>
      <c r="P24" s="144"/>
    </row>
    <row r="25" s="81" customFormat="1" ht="22.5" customHeight="1" spans="1:16">
      <c r="A25" s="123" t="s">
        <v>602</v>
      </c>
      <c r="B25" s="124"/>
      <c r="C25" s="132">
        <v>1093</v>
      </c>
      <c r="D25" s="124" t="s">
        <v>18</v>
      </c>
      <c r="E25" s="126">
        <v>56</v>
      </c>
      <c r="F25" s="127">
        <f t="shared" si="4"/>
        <v>61208</v>
      </c>
      <c r="G25" s="126">
        <v>75.53</v>
      </c>
      <c r="H25" s="127">
        <f t="shared" si="5"/>
        <v>82554.29</v>
      </c>
      <c r="I25" s="126">
        <v>60</v>
      </c>
      <c r="J25" s="142">
        <v>12</v>
      </c>
      <c r="K25" s="143">
        <f t="shared" si="6"/>
        <v>786960</v>
      </c>
      <c r="L25" s="143">
        <f t="shared" si="7"/>
        <v>930722.29</v>
      </c>
      <c r="M25" s="143"/>
      <c r="N25" s="143"/>
      <c r="O25" s="134" t="s">
        <v>581</v>
      </c>
      <c r="P25" s="144"/>
    </row>
    <row r="26" s="81" customFormat="1" ht="22.5" customHeight="1" spans="1:16">
      <c r="A26" s="133" t="s">
        <v>603</v>
      </c>
      <c r="B26" s="126">
        <v>2</v>
      </c>
      <c r="C26" s="126">
        <v>134</v>
      </c>
      <c r="D26" s="126"/>
      <c r="E26" s="126">
        <v>28</v>
      </c>
      <c r="F26" s="127">
        <f t="shared" si="4"/>
        <v>3752</v>
      </c>
      <c r="G26" s="126">
        <v>0</v>
      </c>
      <c r="H26" s="127">
        <f t="shared" si="5"/>
        <v>0</v>
      </c>
      <c r="I26" s="126">
        <v>30</v>
      </c>
      <c r="J26" s="142">
        <v>12</v>
      </c>
      <c r="K26" s="143">
        <f t="shared" si="6"/>
        <v>48240</v>
      </c>
      <c r="L26" s="143">
        <f t="shared" si="7"/>
        <v>51992</v>
      </c>
      <c r="M26" s="143"/>
      <c r="N26" s="143"/>
      <c r="O26" s="134" t="s">
        <v>581</v>
      </c>
      <c r="P26" s="154"/>
    </row>
    <row r="27" s="81" customFormat="1" ht="22.5" customHeight="1" spans="1:16">
      <c r="A27" s="123" t="s">
        <v>604</v>
      </c>
      <c r="B27" s="134">
        <v>1</v>
      </c>
      <c r="C27" s="134">
        <v>22</v>
      </c>
      <c r="D27" s="124" t="s">
        <v>18</v>
      </c>
      <c r="E27" s="126">
        <v>56</v>
      </c>
      <c r="F27" s="127">
        <f t="shared" si="4"/>
        <v>1232</v>
      </c>
      <c r="G27" s="126">
        <v>75.53</v>
      </c>
      <c r="H27" s="127">
        <f t="shared" si="5"/>
        <v>1661.66</v>
      </c>
      <c r="I27" s="126">
        <v>60</v>
      </c>
      <c r="J27" s="142">
        <v>12</v>
      </c>
      <c r="K27" s="143">
        <f t="shared" si="6"/>
        <v>15840</v>
      </c>
      <c r="L27" s="143">
        <f t="shared" si="7"/>
        <v>18733.66</v>
      </c>
      <c r="M27" s="143"/>
      <c r="N27" s="143"/>
      <c r="O27" s="134" t="s">
        <v>605</v>
      </c>
      <c r="P27" s="148"/>
    </row>
    <row r="28" s="81" customFormat="1" ht="22.5" customHeight="1" spans="1:16">
      <c r="A28" s="123" t="s">
        <v>606</v>
      </c>
      <c r="B28" s="124">
        <v>1</v>
      </c>
      <c r="C28" s="124">
        <v>56</v>
      </c>
      <c r="D28" s="124" t="s">
        <v>18</v>
      </c>
      <c r="E28" s="126">
        <v>56</v>
      </c>
      <c r="F28" s="127">
        <f t="shared" si="4"/>
        <v>3136</v>
      </c>
      <c r="G28" s="126">
        <v>75.53</v>
      </c>
      <c r="H28" s="127">
        <f t="shared" si="5"/>
        <v>4229.68</v>
      </c>
      <c r="I28" s="126">
        <v>60</v>
      </c>
      <c r="J28" s="142">
        <v>12</v>
      </c>
      <c r="K28" s="143">
        <f t="shared" si="6"/>
        <v>40320</v>
      </c>
      <c r="L28" s="143">
        <f t="shared" si="7"/>
        <v>47685.68</v>
      </c>
      <c r="M28" s="143"/>
      <c r="N28" s="143"/>
      <c r="O28" s="134" t="s">
        <v>605</v>
      </c>
      <c r="P28" s="154"/>
    </row>
    <row r="29" s="81" customFormat="1" ht="22.5" customHeight="1" spans="1:16">
      <c r="A29" s="123" t="s">
        <v>607</v>
      </c>
      <c r="B29" s="124">
        <v>1</v>
      </c>
      <c r="C29" s="124">
        <v>275</v>
      </c>
      <c r="D29" s="124" t="s">
        <v>61</v>
      </c>
      <c r="E29" s="126">
        <v>0</v>
      </c>
      <c r="F29" s="127">
        <f t="shared" si="4"/>
        <v>0</v>
      </c>
      <c r="G29" s="126">
        <v>0</v>
      </c>
      <c r="H29" s="127">
        <f t="shared" si="5"/>
        <v>0</v>
      </c>
      <c r="I29" s="126">
        <v>60</v>
      </c>
      <c r="J29" s="142">
        <v>12</v>
      </c>
      <c r="K29" s="143">
        <f t="shared" si="6"/>
        <v>198000</v>
      </c>
      <c r="L29" s="143">
        <f t="shared" si="7"/>
        <v>198000</v>
      </c>
      <c r="M29" s="143"/>
      <c r="N29" s="143"/>
      <c r="O29" s="134" t="s">
        <v>605</v>
      </c>
      <c r="P29" s="154" t="s">
        <v>42</v>
      </c>
    </row>
    <row r="30" s="81" customFormat="1" ht="22.5" customHeight="1" spans="1:16">
      <c r="A30" s="123" t="s">
        <v>607</v>
      </c>
      <c r="B30" s="124">
        <v>1</v>
      </c>
      <c r="C30" s="124">
        <v>80</v>
      </c>
      <c r="D30" s="124" t="s">
        <v>61</v>
      </c>
      <c r="E30" s="126">
        <v>0</v>
      </c>
      <c r="F30" s="127">
        <f t="shared" si="4"/>
        <v>0</v>
      </c>
      <c r="G30" s="126">
        <v>0</v>
      </c>
      <c r="H30" s="127">
        <f t="shared" si="5"/>
        <v>0</v>
      </c>
      <c r="I30" s="126">
        <v>60</v>
      </c>
      <c r="J30" s="142">
        <v>12</v>
      </c>
      <c r="K30" s="143">
        <f t="shared" si="6"/>
        <v>57600</v>
      </c>
      <c r="L30" s="143">
        <f t="shared" si="7"/>
        <v>57600</v>
      </c>
      <c r="M30" s="143"/>
      <c r="N30" s="143"/>
      <c r="O30" s="134" t="s">
        <v>605</v>
      </c>
      <c r="P30" s="154" t="s">
        <v>42</v>
      </c>
    </row>
    <row r="31" s="81" customFormat="1" ht="22.5" customHeight="1" spans="1:16">
      <c r="A31" s="123" t="s">
        <v>607</v>
      </c>
      <c r="B31" s="124"/>
      <c r="C31" s="124">
        <v>59</v>
      </c>
      <c r="D31" s="124" t="s">
        <v>61</v>
      </c>
      <c r="E31" s="126">
        <v>0</v>
      </c>
      <c r="F31" s="127">
        <f t="shared" si="4"/>
        <v>0</v>
      </c>
      <c r="G31" s="126">
        <v>0</v>
      </c>
      <c r="H31" s="127">
        <f t="shared" si="5"/>
        <v>0</v>
      </c>
      <c r="I31" s="126">
        <v>60</v>
      </c>
      <c r="J31" s="142">
        <v>12</v>
      </c>
      <c r="K31" s="143">
        <f t="shared" si="6"/>
        <v>42480</v>
      </c>
      <c r="L31" s="143">
        <f t="shared" si="7"/>
        <v>42480</v>
      </c>
      <c r="M31" s="143"/>
      <c r="N31" s="143"/>
      <c r="O31" s="134" t="s">
        <v>605</v>
      </c>
      <c r="P31" s="154" t="s">
        <v>42</v>
      </c>
    </row>
    <row r="32" s="81" customFormat="1" ht="22.5" customHeight="1" spans="1:16">
      <c r="A32" s="123" t="s">
        <v>607</v>
      </c>
      <c r="B32" s="124"/>
      <c r="C32" s="124">
        <v>52</v>
      </c>
      <c r="D32" s="124" t="s">
        <v>61</v>
      </c>
      <c r="E32" s="126">
        <v>0</v>
      </c>
      <c r="F32" s="127">
        <f t="shared" si="4"/>
        <v>0</v>
      </c>
      <c r="G32" s="126">
        <v>0</v>
      </c>
      <c r="H32" s="127">
        <f t="shared" si="5"/>
        <v>0</v>
      </c>
      <c r="I32" s="126">
        <v>60</v>
      </c>
      <c r="J32" s="142">
        <v>12</v>
      </c>
      <c r="K32" s="143">
        <f t="shared" si="6"/>
        <v>37440</v>
      </c>
      <c r="L32" s="143">
        <f t="shared" si="7"/>
        <v>37440</v>
      </c>
      <c r="M32" s="143"/>
      <c r="N32" s="143"/>
      <c r="O32" s="134" t="s">
        <v>605</v>
      </c>
      <c r="P32" s="154" t="s">
        <v>42</v>
      </c>
    </row>
    <row r="33" s="81" customFormat="1" ht="22.5" customHeight="1" spans="1:16">
      <c r="A33" s="123" t="s">
        <v>607</v>
      </c>
      <c r="B33" s="124">
        <v>1</v>
      </c>
      <c r="C33" s="124">
        <v>6.75</v>
      </c>
      <c r="D33" s="124" t="s">
        <v>61</v>
      </c>
      <c r="E33" s="126">
        <v>0</v>
      </c>
      <c r="F33" s="127">
        <f t="shared" si="4"/>
        <v>0</v>
      </c>
      <c r="G33" s="126">
        <v>0</v>
      </c>
      <c r="H33" s="127">
        <f t="shared" si="5"/>
        <v>0</v>
      </c>
      <c r="I33" s="126">
        <v>60</v>
      </c>
      <c r="J33" s="142">
        <v>12</v>
      </c>
      <c r="K33" s="143">
        <f t="shared" si="6"/>
        <v>4860</v>
      </c>
      <c r="L33" s="143">
        <f t="shared" si="7"/>
        <v>4860</v>
      </c>
      <c r="M33" s="143"/>
      <c r="N33" s="143"/>
      <c r="O33" s="134" t="s">
        <v>605</v>
      </c>
      <c r="P33" s="154" t="s">
        <v>42</v>
      </c>
    </row>
    <row r="34" s="81" customFormat="1" ht="22.5" customHeight="1" spans="1:16">
      <c r="A34" s="123" t="s">
        <v>607</v>
      </c>
      <c r="B34" s="124"/>
      <c r="C34" s="124">
        <v>654.5</v>
      </c>
      <c r="D34" s="124" t="s">
        <v>61</v>
      </c>
      <c r="E34" s="126">
        <v>0</v>
      </c>
      <c r="F34" s="127">
        <f t="shared" si="4"/>
        <v>0</v>
      </c>
      <c r="G34" s="126">
        <v>0</v>
      </c>
      <c r="H34" s="127">
        <f t="shared" si="5"/>
        <v>0</v>
      </c>
      <c r="I34" s="126">
        <v>60</v>
      </c>
      <c r="J34" s="142">
        <v>12</v>
      </c>
      <c r="K34" s="143">
        <f t="shared" si="6"/>
        <v>471240</v>
      </c>
      <c r="L34" s="143">
        <f t="shared" si="7"/>
        <v>471240</v>
      </c>
      <c r="M34" s="143"/>
      <c r="N34" s="143"/>
      <c r="O34" s="134" t="s">
        <v>605</v>
      </c>
      <c r="P34" s="154" t="s">
        <v>42</v>
      </c>
    </row>
    <row r="35" s="81" customFormat="1" ht="22.5" customHeight="1" spans="1:16">
      <c r="A35" s="123" t="s">
        <v>570</v>
      </c>
      <c r="B35" s="124"/>
      <c r="C35" s="124">
        <v>55</v>
      </c>
      <c r="D35" s="124"/>
      <c r="E35" s="126">
        <v>0</v>
      </c>
      <c r="F35" s="127">
        <f t="shared" si="4"/>
        <v>0</v>
      </c>
      <c r="G35" s="126">
        <v>0</v>
      </c>
      <c r="H35" s="127">
        <f t="shared" si="5"/>
        <v>0</v>
      </c>
      <c r="I35" s="126">
        <v>60</v>
      </c>
      <c r="J35" s="142">
        <v>12</v>
      </c>
      <c r="K35" s="143">
        <f t="shared" si="6"/>
        <v>39600</v>
      </c>
      <c r="L35" s="143">
        <f t="shared" si="7"/>
        <v>39600</v>
      </c>
      <c r="M35" s="143"/>
      <c r="N35" s="143"/>
      <c r="O35" s="134" t="s">
        <v>605</v>
      </c>
      <c r="P35" s="154" t="s">
        <v>42</v>
      </c>
    </row>
    <row r="36" s="81" customFormat="1" ht="22.5" customHeight="1" spans="1:16">
      <c r="A36" s="135" t="s">
        <v>608</v>
      </c>
      <c r="B36" s="136"/>
      <c r="C36" s="136">
        <v>700</v>
      </c>
      <c r="D36" s="136" t="s">
        <v>33</v>
      </c>
      <c r="E36" s="126">
        <f>56</f>
        <v>56</v>
      </c>
      <c r="F36" s="127">
        <f t="shared" si="4"/>
        <v>39200</v>
      </c>
      <c r="G36" s="126">
        <v>75.53</v>
      </c>
      <c r="H36" s="127">
        <f t="shared" si="5"/>
        <v>52871</v>
      </c>
      <c r="I36" s="126">
        <v>60</v>
      </c>
      <c r="J36" s="142">
        <v>12</v>
      </c>
      <c r="K36" s="127">
        <f t="shared" si="6"/>
        <v>504000</v>
      </c>
      <c r="L36" s="127">
        <f t="shared" si="7"/>
        <v>596071</v>
      </c>
      <c r="M36" s="127"/>
      <c r="N36" s="143"/>
      <c r="O36" s="155" t="s">
        <v>581</v>
      </c>
      <c r="P36" s="156"/>
    </row>
    <row r="37" s="1" customFormat="1" ht="29.25" customHeight="1" spans="1:16">
      <c r="A37" s="137"/>
      <c r="B37" s="98"/>
      <c r="C37" s="138">
        <f>SUM(C5:C36)</f>
        <v>3778.7425</v>
      </c>
      <c r="D37" s="98"/>
      <c r="E37" s="98"/>
      <c r="F37" s="99">
        <f>SUM(F5:F36)</f>
        <v>141651.58</v>
      </c>
      <c r="G37" s="99"/>
      <c r="H37" s="99">
        <f>SUM(H5:H36)</f>
        <v>186018.858525</v>
      </c>
      <c r="I37" s="99"/>
      <c r="J37" s="99"/>
      <c r="K37" s="99">
        <f>SUM(K5:K36)</f>
        <v>2672454.6</v>
      </c>
      <c r="L37" s="99">
        <f>SUM(L5:L36)</f>
        <v>3000125.038525</v>
      </c>
      <c r="M37" s="108"/>
      <c r="N37" s="157"/>
      <c r="O37" s="158"/>
      <c r="P37" s="159"/>
    </row>
    <row r="38" s="1" customFormat="1" ht="18.75" customHeight="1" spans="1:17">
      <c r="A38" s="30" t="s">
        <v>191</v>
      </c>
      <c r="B38" s="30"/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53"/>
    </row>
    <row r="39" s="57" customFormat="1" ht="23.25" customHeight="1" spans="1:16">
      <c r="A39" s="57" t="s">
        <v>192</v>
      </c>
      <c r="B39" s="68"/>
      <c r="C39" s="68"/>
      <c r="D39" s="68"/>
      <c r="E39" s="68"/>
      <c r="F39" s="69"/>
      <c r="G39" s="68"/>
      <c r="H39" s="69"/>
      <c r="I39" s="68"/>
      <c r="J39" s="68"/>
      <c r="K39" s="69"/>
      <c r="L39" s="69"/>
      <c r="M39" s="69"/>
      <c r="N39" s="68"/>
      <c r="O39" s="68"/>
      <c r="P39" s="68"/>
    </row>
    <row r="41" ht="33.95" customHeight="1" spans="1:10">
      <c r="A41" s="117" t="s">
        <v>609</v>
      </c>
      <c r="D41" s="139" t="s">
        <v>193</v>
      </c>
      <c r="E41" s="139"/>
      <c r="F41" s="119">
        <f>F37-F42</f>
        <v>137283.58</v>
      </c>
      <c r="G41" s="140" t="s">
        <v>194</v>
      </c>
      <c r="H41" s="140"/>
      <c r="I41" s="160">
        <f>H37-I42</f>
        <v>180127.518525</v>
      </c>
      <c r="J41" s="160"/>
    </row>
    <row r="42" ht="26.25" customHeight="1" spans="4:10">
      <c r="D42" s="139" t="s">
        <v>319</v>
      </c>
      <c r="E42" s="139"/>
      <c r="F42" s="119">
        <f>F27+F28</f>
        <v>4368</v>
      </c>
      <c r="G42" s="140" t="s">
        <v>546</v>
      </c>
      <c r="H42" s="140"/>
      <c r="I42" s="161">
        <f>H27+H28</f>
        <v>5891.34</v>
      </c>
      <c r="J42" s="161"/>
    </row>
    <row r="43" ht="26.25" customHeight="1"/>
    <row r="44" ht="26.25" customHeight="1"/>
    <row r="45" ht="26.25" customHeight="1"/>
    <row r="46" ht="26.25" customHeight="1" spans="1:1">
      <c r="A46" s="141"/>
    </row>
    <row r="47" ht="26.25" customHeight="1"/>
    <row r="48" ht="26.25" customHeight="1"/>
    <row r="49" ht="26.25" customHeight="1"/>
    <row r="50" ht="26.25" customHeight="1"/>
    <row r="51" ht="26.25" customHeight="1"/>
  </sheetData>
  <mergeCells count="6">
    <mergeCell ref="A1:P1"/>
    <mergeCell ref="A38:P38"/>
    <mergeCell ref="G41:H41"/>
    <mergeCell ref="I41:J41"/>
    <mergeCell ref="G42:H42"/>
    <mergeCell ref="I42:J42"/>
  </mergeCells>
  <pageMargins left="0.354166666666667" right="0.196527777777778" top="0.511805555555556" bottom="0.354166666666667" header="0.313888888888889" footer="0.235416666666667"/>
  <pageSetup paperSize="8" fitToHeight="2" orientation="landscape" horizontalDpi="1200" verticalDpi="1200"/>
  <headerFooter alignWithMargins="0"/>
  <ignoredErrors>
    <ignoredError sqref="L8" unlocked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  <pageSetUpPr fitToPage="1"/>
  </sheetPr>
  <dimension ref="A1:S32"/>
  <sheetViews>
    <sheetView topLeftCell="A4" workbookViewId="0">
      <selection activeCell="M20" sqref="M20"/>
    </sheetView>
  </sheetViews>
  <sheetFormatPr defaultColWidth="8.625" defaultRowHeight="16.5"/>
  <cols>
    <col min="1" max="1" width="8.625" style="81"/>
    <col min="2" max="2" width="5.75" style="81" customWidth="1"/>
    <col min="3" max="3" width="6.5" style="81" customWidth="1"/>
    <col min="4" max="4" width="8.625" style="81"/>
    <col min="5" max="5" width="6.625" style="81" customWidth="1"/>
    <col min="6" max="6" width="9.875" style="82" customWidth="1"/>
    <col min="7" max="7" width="6.25" style="81" customWidth="1"/>
    <col min="8" max="8" width="8" style="82" customWidth="1"/>
    <col min="9" max="9" width="7.25" style="81" customWidth="1"/>
    <col min="10" max="10" width="6.75" style="81" customWidth="1"/>
    <col min="11" max="11" width="10.5" style="82" customWidth="1"/>
    <col min="12" max="13" width="11.25" style="82" customWidth="1"/>
    <col min="14" max="14" width="10.875" style="81" customWidth="1"/>
    <col min="15" max="15" width="11" style="81" customWidth="1"/>
    <col min="16" max="17" width="8.625" style="81"/>
    <col min="18" max="18" width="9.375" style="1" customWidth="1"/>
    <col min="19" max="16384" width="8.625" style="1"/>
  </cols>
  <sheetData>
    <row r="1" ht="24.75" customHeight="1" spans="1:17">
      <c r="A1" s="83" t="s">
        <v>610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111"/>
    </row>
    <row r="2" s="1" customFormat="1" ht="80.25" customHeight="1" spans="1:16">
      <c r="A2" s="6" t="s">
        <v>1</v>
      </c>
      <c r="B2" s="6" t="s">
        <v>2</v>
      </c>
      <c r="C2" s="6" t="s">
        <v>3</v>
      </c>
      <c r="D2" s="7" t="s">
        <v>4</v>
      </c>
      <c r="E2" s="8" t="s">
        <v>5</v>
      </c>
      <c r="F2" s="9" t="s">
        <v>6</v>
      </c>
      <c r="G2" s="8" t="s">
        <v>7</v>
      </c>
      <c r="H2" s="9" t="s">
        <v>8</v>
      </c>
      <c r="I2" s="8" t="s">
        <v>9</v>
      </c>
      <c r="J2" s="8" t="s">
        <v>10</v>
      </c>
      <c r="K2" s="9" t="s">
        <v>11</v>
      </c>
      <c r="L2" s="9" t="s">
        <v>12</v>
      </c>
      <c r="M2" s="31" t="s">
        <v>13</v>
      </c>
      <c r="N2" s="32" t="s">
        <v>14</v>
      </c>
      <c r="O2" s="33" t="s">
        <v>15</v>
      </c>
      <c r="P2" s="34" t="s">
        <v>16</v>
      </c>
    </row>
    <row r="3" s="79" customFormat="1" ht="22.5" customHeight="1" spans="1:17">
      <c r="A3" s="84" t="s">
        <v>611</v>
      </c>
      <c r="B3" s="84">
        <v>1</v>
      </c>
      <c r="C3" s="84">
        <v>22</v>
      </c>
      <c r="D3" s="84" t="s">
        <v>18</v>
      </c>
      <c r="E3" s="84">
        <v>0</v>
      </c>
      <c r="F3" s="85">
        <f>C3*E3</f>
        <v>0</v>
      </c>
      <c r="G3" s="84">
        <v>0</v>
      </c>
      <c r="H3" s="85">
        <f>G3*C3</f>
        <v>0</v>
      </c>
      <c r="I3" s="84">
        <v>0</v>
      </c>
      <c r="J3" s="84">
        <v>0</v>
      </c>
      <c r="K3" s="85">
        <f>C3*I3*J3</f>
        <v>0</v>
      </c>
      <c r="L3" s="85">
        <f>F3+H3+K3</f>
        <v>0</v>
      </c>
      <c r="M3" s="85"/>
      <c r="N3" s="85"/>
      <c r="O3" s="84" t="s">
        <v>612</v>
      </c>
      <c r="P3" s="100"/>
      <c r="Q3" s="112"/>
    </row>
    <row r="4" s="79" customFormat="1" ht="22.5" customHeight="1" spans="1:17">
      <c r="A4" s="86" t="s">
        <v>25</v>
      </c>
      <c r="B4" s="87"/>
      <c r="C4" s="87"/>
      <c r="D4" s="87"/>
      <c r="E4" s="87"/>
      <c r="F4" s="88"/>
      <c r="G4" s="87"/>
      <c r="H4" s="88"/>
      <c r="I4" s="87"/>
      <c r="J4" s="87"/>
      <c r="K4" s="88"/>
      <c r="L4" s="88"/>
      <c r="M4" s="85"/>
      <c r="N4" s="85"/>
      <c r="O4" s="84"/>
      <c r="P4" s="100"/>
      <c r="Q4" s="112"/>
    </row>
    <row r="5" s="79" customFormat="1" ht="22.5" customHeight="1" spans="1:17">
      <c r="A5" s="89" t="s">
        <v>613</v>
      </c>
      <c r="B5" s="89">
        <v>1</v>
      </c>
      <c r="C5" s="89">
        <v>22</v>
      </c>
      <c r="D5" s="89" t="s">
        <v>18</v>
      </c>
      <c r="E5" s="84">
        <v>56</v>
      </c>
      <c r="F5" s="85">
        <f t="shared" ref="F5:F15" si="0">C5*E5</f>
        <v>1232</v>
      </c>
      <c r="G5" s="84">
        <v>0</v>
      </c>
      <c r="H5" s="85">
        <f>G5*C5</f>
        <v>0</v>
      </c>
      <c r="I5" s="84">
        <v>60</v>
      </c>
      <c r="J5" s="84">
        <v>12</v>
      </c>
      <c r="K5" s="85">
        <f t="shared" ref="K5:K16" si="1">C5*I5*J5</f>
        <v>15840</v>
      </c>
      <c r="L5" s="85">
        <f>F5+H5+K5</f>
        <v>17072</v>
      </c>
      <c r="M5" s="85"/>
      <c r="N5" s="85" t="s">
        <v>614</v>
      </c>
      <c r="O5" s="84" t="s">
        <v>612</v>
      </c>
      <c r="P5" s="101"/>
      <c r="Q5" s="112"/>
    </row>
    <row r="6" s="79" customFormat="1" ht="22.5" customHeight="1" spans="1:17">
      <c r="A6" s="84" t="s">
        <v>615</v>
      </c>
      <c r="B6" s="84">
        <v>2</v>
      </c>
      <c r="C6" s="84">
        <v>44</v>
      </c>
      <c r="D6" s="84" t="s">
        <v>18</v>
      </c>
      <c r="E6" s="84">
        <v>56</v>
      </c>
      <c r="F6" s="85">
        <f t="shared" si="0"/>
        <v>2464</v>
      </c>
      <c r="G6" s="84">
        <v>0</v>
      </c>
      <c r="H6" s="85">
        <f>G6*C6</f>
        <v>0</v>
      </c>
      <c r="I6" s="84">
        <v>60</v>
      </c>
      <c r="J6" s="84">
        <v>12</v>
      </c>
      <c r="K6" s="85">
        <f t="shared" si="1"/>
        <v>31680</v>
      </c>
      <c r="L6" s="85">
        <f>F6+H6+K6</f>
        <v>34144</v>
      </c>
      <c r="M6" s="85"/>
      <c r="N6" s="85" t="s">
        <v>616</v>
      </c>
      <c r="O6" s="84" t="s">
        <v>612</v>
      </c>
      <c r="P6" s="100"/>
      <c r="Q6" s="112"/>
    </row>
    <row r="7" s="79" customFormat="1" ht="22.5" customHeight="1" spans="1:17">
      <c r="A7" s="89" t="s">
        <v>617</v>
      </c>
      <c r="B7" s="89">
        <v>2</v>
      </c>
      <c r="C7" s="89">
        <v>44</v>
      </c>
      <c r="D7" s="89" t="s">
        <v>18</v>
      </c>
      <c r="E7" s="84">
        <v>56</v>
      </c>
      <c r="F7" s="85">
        <f t="shared" si="0"/>
        <v>2464</v>
      </c>
      <c r="G7" s="84">
        <v>0</v>
      </c>
      <c r="H7" s="85">
        <f>G7*C7</f>
        <v>0</v>
      </c>
      <c r="I7" s="84">
        <v>60</v>
      </c>
      <c r="J7" s="84">
        <v>12</v>
      </c>
      <c r="K7" s="85">
        <f t="shared" si="1"/>
        <v>31680</v>
      </c>
      <c r="L7" s="85">
        <f>F7+H7+K7</f>
        <v>34144</v>
      </c>
      <c r="M7" s="85"/>
      <c r="N7" s="85" t="s">
        <v>618</v>
      </c>
      <c r="O7" s="84" t="s">
        <v>612</v>
      </c>
      <c r="P7" s="101"/>
      <c r="Q7" s="113"/>
    </row>
    <row r="8" s="79" customFormat="1" ht="22.5" customHeight="1" spans="1:17">
      <c r="A8" s="84" t="s">
        <v>619</v>
      </c>
      <c r="B8" s="84">
        <v>1</v>
      </c>
      <c r="C8" s="84">
        <v>22</v>
      </c>
      <c r="D8" s="84" t="s">
        <v>18</v>
      </c>
      <c r="E8" s="84">
        <v>56</v>
      </c>
      <c r="F8" s="85">
        <f t="shared" si="0"/>
        <v>1232</v>
      </c>
      <c r="G8" s="84">
        <v>0</v>
      </c>
      <c r="H8" s="85">
        <f>G8*C8</f>
        <v>0</v>
      </c>
      <c r="I8" s="84">
        <v>60</v>
      </c>
      <c r="J8" s="84">
        <v>12</v>
      </c>
      <c r="K8" s="85">
        <f t="shared" si="1"/>
        <v>15840</v>
      </c>
      <c r="L8" s="85">
        <f>F8+H8+K8</f>
        <v>17072</v>
      </c>
      <c r="M8" s="85"/>
      <c r="N8" s="85" t="s">
        <v>620</v>
      </c>
      <c r="O8" s="84" t="s">
        <v>612</v>
      </c>
      <c r="P8" s="100"/>
      <c r="Q8" s="112"/>
    </row>
    <row r="9" ht="27" customHeight="1" spans="1:19">
      <c r="A9" s="89" t="s">
        <v>621</v>
      </c>
      <c r="B9" s="89">
        <v>1</v>
      </c>
      <c r="C9" s="89">
        <v>61.56</v>
      </c>
      <c r="D9" s="89" t="s">
        <v>29</v>
      </c>
      <c r="E9" s="84">
        <v>0</v>
      </c>
      <c r="F9" s="85">
        <f t="shared" si="0"/>
        <v>0</v>
      </c>
      <c r="G9" s="84">
        <v>0</v>
      </c>
      <c r="H9" s="85">
        <f>G9*C9</f>
        <v>0</v>
      </c>
      <c r="I9" s="84">
        <v>60</v>
      </c>
      <c r="J9" s="84">
        <v>12</v>
      </c>
      <c r="K9" s="85">
        <f t="shared" si="1"/>
        <v>44323.2</v>
      </c>
      <c r="L9" s="85">
        <f>F9+H9+K9</f>
        <v>44323.2</v>
      </c>
      <c r="M9" s="85"/>
      <c r="N9" s="85" t="s">
        <v>614</v>
      </c>
      <c r="O9" s="84" t="s">
        <v>612</v>
      </c>
      <c r="P9" s="102" t="s">
        <v>622</v>
      </c>
      <c r="Q9" s="114"/>
      <c r="R9" s="79"/>
      <c r="S9" s="79"/>
    </row>
    <row r="10" s="79" customFormat="1" ht="22.5" customHeight="1" spans="1:17">
      <c r="A10" s="86" t="s">
        <v>25</v>
      </c>
      <c r="B10" s="86"/>
      <c r="C10" s="86"/>
      <c r="D10" s="86"/>
      <c r="E10" s="86"/>
      <c r="F10" s="90">
        <f>SUM(F5:F8)</f>
        <v>7392</v>
      </c>
      <c r="G10" s="86"/>
      <c r="H10" s="90"/>
      <c r="I10" s="86"/>
      <c r="J10" s="86"/>
      <c r="K10" s="90">
        <f>SUM(K5:K9)</f>
        <v>139363.2</v>
      </c>
      <c r="L10" s="90">
        <f>SUM(L5:L9)</f>
        <v>146755.2</v>
      </c>
      <c r="M10" s="103"/>
      <c r="N10" s="103"/>
      <c r="O10" s="84"/>
      <c r="P10" s="100"/>
      <c r="Q10" s="113"/>
    </row>
    <row r="11" s="79" customFormat="1" ht="22.5" customHeight="1" spans="1:19">
      <c r="A11" s="84" t="s">
        <v>96</v>
      </c>
      <c r="B11" s="84">
        <v>1</v>
      </c>
      <c r="C11" s="84">
        <v>23</v>
      </c>
      <c r="D11" s="91"/>
      <c r="E11" s="92">
        <v>0</v>
      </c>
      <c r="F11" s="85">
        <f t="shared" si="0"/>
        <v>0</v>
      </c>
      <c r="G11" s="92">
        <v>0</v>
      </c>
      <c r="H11" s="85">
        <f>C11*G11</f>
        <v>0</v>
      </c>
      <c r="I11" s="92">
        <v>15</v>
      </c>
      <c r="J11" s="84">
        <v>12</v>
      </c>
      <c r="K11" s="85">
        <f t="shared" si="1"/>
        <v>4140</v>
      </c>
      <c r="L11" s="85">
        <f>K11+H11+F11</f>
        <v>4140</v>
      </c>
      <c r="M11" s="85"/>
      <c r="N11" s="85" t="s">
        <v>623</v>
      </c>
      <c r="O11" s="84" t="s">
        <v>612</v>
      </c>
      <c r="P11" s="104"/>
      <c r="R11" s="1"/>
      <c r="S11" s="1"/>
    </row>
    <row r="12" s="79" customFormat="1" ht="22.5" customHeight="1" spans="1:17">
      <c r="A12" s="84" t="s">
        <v>624</v>
      </c>
      <c r="B12" s="84"/>
      <c r="C12" s="84">
        <v>220</v>
      </c>
      <c r="D12" s="84" t="s">
        <v>61</v>
      </c>
      <c r="E12" s="92">
        <v>0</v>
      </c>
      <c r="F12" s="85">
        <f t="shared" si="0"/>
        <v>0</v>
      </c>
      <c r="G12" s="84">
        <v>0</v>
      </c>
      <c r="H12" s="85">
        <f>G12*C12</f>
        <v>0</v>
      </c>
      <c r="I12" s="84">
        <v>60</v>
      </c>
      <c r="J12" s="84">
        <v>12</v>
      </c>
      <c r="K12" s="85">
        <f t="shared" si="1"/>
        <v>158400</v>
      </c>
      <c r="L12" s="85">
        <f>F12+H12+K12</f>
        <v>158400</v>
      </c>
      <c r="M12" s="85"/>
      <c r="N12" s="85" t="s">
        <v>616</v>
      </c>
      <c r="O12" s="84" t="s">
        <v>612</v>
      </c>
      <c r="P12" s="100" t="s">
        <v>42</v>
      </c>
      <c r="Q12" s="114"/>
    </row>
    <row r="13" s="79" customFormat="1" ht="22.5" customHeight="1" spans="1:19">
      <c r="A13" s="93" t="s">
        <v>570</v>
      </c>
      <c r="B13" s="89"/>
      <c r="C13" s="89">
        <v>20</v>
      </c>
      <c r="D13" s="94"/>
      <c r="E13" s="92">
        <v>0</v>
      </c>
      <c r="F13" s="85">
        <f t="shared" si="0"/>
        <v>0</v>
      </c>
      <c r="G13" s="84">
        <v>0</v>
      </c>
      <c r="H13" s="85">
        <f>G13*C13</f>
        <v>0</v>
      </c>
      <c r="I13" s="84">
        <v>60</v>
      </c>
      <c r="J13" s="84">
        <v>12</v>
      </c>
      <c r="K13" s="85">
        <f t="shared" si="1"/>
        <v>14400</v>
      </c>
      <c r="L13" s="85">
        <f>F13+H13+K13</f>
        <v>14400</v>
      </c>
      <c r="M13" s="85"/>
      <c r="N13" s="85" t="s">
        <v>623</v>
      </c>
      <c r="O13" s="84" t="s">
        <v>612</v>
      </c>
      <c r="P13" s="100" t="s">
        <v>42</v>
      </c>
      <c r="Q13" s="115"/>
      <c r="R13" s="80"/>
      <c r="S13" s="80"/>
    </row>
    <row r="14" s="80" customFormat="1" ht="26.25" customHeight="1" spans="1:19">
      <c r="A14" s="89" t="s">
        <v>625</v>
      </c>
      <c r="B14" s="89">
        <v>2</v>
      </c>
      <c r="C14" s="89">
        <v>44</v>
      </c>
      <c r="D14" s="89" t="s">
        <v>18</v>
      </c>
      <c r="E14" s="84">
        <v>56</v>
      </c>
      <c r="F14" s="85">
        <f t="shared" si="0"/>
        <v>2464</v>
      </c>
      <c r="G14" s="84">
        <v>0</v>
      </c>
      <c r="H14" s="85">
        <f>G14*C14</f>
        <v>0</v>
      </c>
      <c r="I14" s="84">
        <v>60</v>
      </c>
      <c r="J14" s="84">
        <v>12</v>
      </c>
      <c r="K14" s="85">
        <f t="shared" si="1"/>
        <v>31680</v>
      </c>
      <c r="L14" s="85">
        <f>F14+H14+K14</f>
        <v>34144</v>
      </c>
      <c r="M14" s="85"/>
      <c r="N14" s="85" t="s">
        <v>614</v>
      </c>
      <c r="O14" s="84" t="s">
        <v>612</v>
      </c>
      <c r="P14" s="102"/>
      <c r="Q14" s="81"/>
      <c r="R14" s="79"/>
      <c r="S14" s="79"/>
    </row>
    <row r="15" s="79" customFormat="1" ht="22.5" customHeight="1" spans="1:17">
      <c r="A15" s="89" t="s">
        <v>626</v>
      </c>
      <c r="B15" s="89">
        <v>1</v>
      </c>
      <c r="C15" s="89">
        <v>22</v>
      </c>
      <c r="D15" s="89" t="s">
        <v>18</v>
      </c>
      <c r="E15" s="84">
        <v>56</v>
      </c>
      <c r="F15" s="85">
        <f t="shared" si="0"/>
        <v>1232</v>
      </c>
      <c r="G15" s="84">
        <v>0</v>
      </c>
      <c r="H15" s="85">
        <f>G15*C15</f>
        <v>0</v>
      </c>
      <c r="I15" s="84">
        <v>60</v>
      </c>
      <c r="J15" s="84">
        <v>12</v>
      </c>
      <c r="K15" s="85">
        <f t="shared" si="1"/>
        <v>15840</v>
      </c>
      <c r="L15" s="85">
        <f>F15+H15+K15</f>
        <v>17072</v>
      </c>
      <c r="M15" s="85"/>
      <c r="N15" s="85" t="s">
        <v>614</v>
      </c>
      <c r="O15" s="84" t="s">
        <v>612</v>
      </c>
      <c r="P15" s="102"/>
      <c r="Q15" s="116"/>
    </row>
    <row r="16" ht="27" customHeight="1" spans="1:19">
      <c r="A16" s="86" t="s">
        <v>25</v>
      </c>
      <c r="B16" s="95"/>
      <c r="C16" s="95"/>
      <c r="D16" s="95"/>
      <c r="E16" s="96"/>
      <c r="F16" s="97">
        <f>SUM(F11:F15)</f>
        <v>3696</v>
      </c>
      <c r="G16" s="96"/>
      <c r="H16" s="97"/>
      <c r="I16" s="96"/>
      <c r="J16" s="96"/>
      <c r="K16" s="97">
        <f>SUM(K11:K15)</f>
        <v>224460</v>
      </c>
      <c r="L16" s="97">
        <f>SUM(L11:L15)</f>
        <v>228156</v>
      </c>
      <c r="M16" s="105"/>
      <c r="N16" s="105"/>
      <c r="O16" s="106"/>
      <c r="P16" s="107"/>
      <c r="Q16" s="114"/>
      <c r="R16" s="79"/>
      <c r="S16" s="79"/>
    </row>
    <row r="17" ht="27.75" customHeight="1" spans="1:16">
      <c r="A17" s="98" t="s">
        <v>190</v>
      </c>
      <c r="B17" s="98"/>
      <c r="C17" s="98"/>
      <c r="D17" s="98"/>
      <c r="E17" s="98"/>
      <c r="F17" s="99">
        <f>F10+F16</f>
        <v>11088</v>
      </c>
      <c r="G17" s="99">
        <f t="shared" ref="G17:L17" si="2">G10+G16</f>
        <v>0</v>
      </c>
      <c r="H17" s="99">
        <f t="shared" si="2"/>
        <v>0</v>
      </c>
      <c r="I17" s="99">
        <f t="shared" si="2"/>
        <v>0</v>
      </c>
      <c r="J17" s="99">
        <f t="shared" si="2"/>
        <v>0</v>
      </c>
      <c r="K17" s="99">
        <f t="shared" si="2"/>
        <v>363823.2</v>
      </c>
      <c r="L17" s="99">
        <f t="shared" si="2"/>
        <v>374911.2</v>
      </c>
      <c r="M17" s="108"/>
      <c r="N17" s="108"/>
      <c r="O17" s="109"/>
      <c r="P17" s="110"/>
    </row>
    <row r="18" s="1" customFormat="1" ht="18.75" customHeight="1" spans="1:17">
      <c r="A18" s="30" t="s">
        <v>191</v>
      </c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53"/>
    </row>
    <row r="19" s="57" customFormat="1" ht="23.25" customHeight="1" spans="1:17">
      <c r="A19" s="57" t="s">
        <v>192</v>
      </c>
      <c r="B19" s="68"/>
      <c r="C19" s="68"/>
      <c r="D19" s="68"/>
      <c r="E19" s="68"/>
      <c r="F19" s="69"/>
      <c r="G19" s="68"/>
      <c r="H19" s="69"/>
      <c r="I19" s="68"/>
      <c r="J19" s="68"/>
      <c r="K19" s="69"/>
      <c r="L19" s="69"/>
      <c r="M19" s="69"/>
      <c r="N19" s="69"/>
      <c r="O19" s="68"/>
      <c r="P19" s="68"/>
      <c r="Q19" s="68"/>
    </row>
    <row r="22" ht="29.25" customHeight="1"/>
    <row r="23" ht="29.25" customHeight="1"/>
    <row r="24" ht="29.25" customHeight="1"/>
    <row r="25" ht="29.25" customHeight="1"/>
    <row r="26" ht="29.25" customHeight="1"/>
    <row r="27" ht="29.25" customHeight="1"/>
    <row r="28" ht="29.25" customHeight="1"/>
    <row r="29" ht="29.25" customHeight="1"/>
    <row r="30" ht="29.25" customHeight="1"/>
    <row r="31" ht="29.25" customHeight="1"/>
    <row r="32" ht="31.5" customHeight="1"/>
  </sheetData>
  <autoFilter ref="A2:S19">
    <extLst/>
  </autoFilter>
  <sortState ref="A3:R13">
    <sortCondition ref="A3:A13"/>
  </sortState>
  <mergeCells count="2">
    <mergeCell ref="A1:P1"/>
    <mergeCell ref="A18:P18"/>
  </mergeCells>
  <pageMargins left="0.747916666666667" right="0.15625" top="0.511805555555556" bottom="0.354166666666667" header="0.313888888888889" footer="0.235416666666667"/>
  <pageSetup paperSize="8" scale="84" orientation="landscape" verticalDpi="12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semi</Company>
  <Application>Microsoft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材料开放室</vt:lpstr>
      <vt:lpstr>超晶格</vt:lpstr>
      <vt:lpstr>高速电路与神经网络</vt:lpstr>
      <vt:lpstr>光电系统</vt:lpstr>
      <vt:lpstr>光电子研发中心</vt:lpstr>
      <vt:lpstr>集成中心</vt:lpstr>
      <vt:lpstr>工程中心</vt:lpstr>
      <vt:lpstr>照明中心</vt:lpstr>
      <vt:lpstr>全固态</vt:lpstr>
      <vt:lpstr>固态光电</vt:lpstr>
      <vt:lpstr>纳米光电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cp:lastModifiedBy>Administrator</cp:lastModifiedBy>
  <dcterms:created xsi:type="dcterms:W3CDTF">2011-05-26T06:37:00Z</dcterms:created>
  <cp:lastPrinted>2018-08-22T09:08:00Z</cp:lastPrinted>
  <dcterms:modified xsi:type="dcterms:W3CDTF">2019-09-20T06:01:04Z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2052-11.1.0.9022</vt:lpwstr>
  </property>
  <property fmtid="{D5CDD505-2E9C-101B-9397-08002B2CF9AE}" pid="3" name="KSORubyTemplateID" linkTarget="0">
    <vt:lpwstr>14</vt:lpwstr>
  </property>
</Properties>
</file>