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130" windowHeight="10530"/>
  </bookViews>
  <sheets>
    <sheet name="所经费收支（非科研）" sheetId="1" r:id="rId1"/>
    <sheet name="支出汇总（非人员支出）" sheetId="2" r:id="rId2"/>
    <sheet name="机关职能部门支出" sheetId="3" r:id="rId3"/>
    <sheet name="所专项支出" sheetId="4" r:id="rId4"/>
    <sheet name="后勤支出系统支出" sheetId="8" r:id="rId5"/>
    <sheet name="待摊净化间运行费" sheetId="5" r:id="rId6"/>
    <sheet name="待摊物业费" sheetId="6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M15" i="1"/>
  <c r="M10"/>
  <c r="C39" i="5" l="1"/>
  <c r="B39"/>
  <c r="M28" i="1"/>
  <c r="M34"/>
  <c r="B26" i="2" l="1"/>
  <c r="M33" i="1" s="1"/>
  <c r="B22" i="2"/>
  <c r="B21"/>
  <c r="B20"/>
  <c r="B19"/>
  <c r="B17"/>
  <c r="B16"/>
  <c r="B12"/>
  <c r="B11"/>
  <c r="B10"/>
  <c r="B9"/>
  <c r="B7"/>
  <c r="B6"/>
  <c r="B5"/>
  <c r="H37" i="4"/>
  <c r="J35" i="8"/>
  <c r="B35" s="1"/>
  <c r="D39"/>
  <c r="P16" i="2" s="1"/>
  <c r="E39" i="8"/>
  <c r="P17" i="2" s="1"/>
  <c r="F39" i="8"/>
  <c r="P19" i="2" s="1"/>
  <c r="G39" i="8"/>
  <c r="P18" i="2" s="1"/>
  <c r="H39" i="8"/>
  <c r="P21" i="2" s="1"/>
  <c r="C39" i="8"/>
  <c r="P15" i="2" s="1"/>
  <c r="B38" i="8"/>
  <c r="B37"/>
  <c r="B36"/>
  <c r="B34"/>
  <c r="B33"/>
  <c r="B32"/>
  <c r="B31"/>
  <c r="B30"/>
  <c r="B29"/>
  <c r="B28"/>
  <c r="B27"/>
  <c r="B26"/>
  <c r="B25"/>
  <c r="B24"/>
  <c r="B23"/>
  <c r="I22"/>
  <c r="B22" s="1"/>
  <c r="B21"/>
  <c r="B20"/>
  <c r="B19"/>
  <c r="B18"/>
  <c r="I17"/>
  <c r="B17" s="1"/>
  <c r="B16"/>
  <c r="B15"/>
  <c r="B14"/>
  <c r="B13"/>
  <c r="B12"/>
  <c r="B11"/>
  <c r="B10"/>
  <c r="B9"/>
  <c r="B8"/>
  <c r="B7"/>
  <c r="B6"/>
  <c r="B5"/>
  <c r="P10" i="2"/>
  <c r="M38" i="1" s="1"/>
  <c r="M39" s="1"/>
  <c r="P7" i="2"/>
  <c r="P14"/>
  <c r="E31" i="3"/>
  <c r="E37" s="1"/>
  <c r="I37"/>
  <c r="M13" i="1"/>
  <c r="M6"/>
  <c r="M5"/>
  <c r="M8"/>
  <c r="M12"/>
  <c r="M11"/>
  <c r="M7"/>
  <c r="M4"/>
  <c r="M31"/>
  <c r="I39" i="8" l="1"/>
  <c r="P22" i="2" s="1"/>
  <c r="J39" i="8"/>
  <c r="P24" i="2" s="1"/>
  <c r="P26" s="1"/>
  <c r="M35" i="1" s="1"/>
  <c r="M37" s="1"/>
  <c r="M40" s="1"/>
  <c r="M16"/>
  <c r="J41" i="8"/>
  <c r="B41" s="1"/>
  <c r="K37" i="3"/>
  <c r="M42" i="1" l="1"/>
  <c r="Q10" i="2"/>
  <c r="I37" i="4"/>
  <c r="B25" i="3"/>
  <c r="B16"/>
  <c r="B11"/>
  <c r="D37"/>
  <c r="B34"/>
  <c r="B33"/>
  <c r="B24"/>
  <c r="B20"/>
  <c r="B19"/>
  <c r="C37"/>
  <c r="B4" i="2" s="1"/>
  <c r="B38" i="6"/>
  <c r="H37" i="3"/>
  <c r="J31" i="1"/>
  <c r="I29"/>
  <c r="I7"/>
  <c r="I6"/>
  <c r="I4"/>
  <c r="J37"/>
  <c r="S26" i="2"/>
  <c r="G37" i="4"/>
  <c r="F37"/>
  <c r="E37"/>
  <c r="D37"/>
  <c r="C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J37" i="3"/>
  <c r="F37"/>
  <c r="B8" i="2" s="1"/>
  <c r="B36" i="3"/>
  <c r="B35"/>
  <c r="B32"/>
  <c r="B31"/>
  <c r="B30"/>
  <c r="B29"/>
  <c r="B28"/>
  <c r="B27"/>
  <c r="B26"/>
  <c r="B23"/>
  <c r="B22"/>
  <c r="B21"/>
  <c r="B17"/>
  <c r="B15"/>
  <c r="B14"/>
  <c r="B13"/>
  <c r="B12"/>
  <c r="B7"/>
  <c r="B13" i="2" l="1"/>
  <c r="B39" i="8"/>
  <c r="J40" i="1"/>
  <c r="J42" s="1"/>
  <c r="G37" i="3"/>
  <c r="B9"/>
  <c r="B8"/>
  <c r="B10"/>
  <c r="B18"/>
  <c r="B6"/>
  <c r="B5"/>
  <c r="B37" i="4"/>
  <c r="B37" i="3" l="1"/>
</calcChain>
</file>

<file path=xl/comments1.xml><?xml version="1.0" encoding="utf-8"?>
<comments xmlns="http://schemas.openxmlformats.org/spreadsheetml/2006/main">
  <authors>
    <author>张晓雪</author>
  </authors>
  <commentList>
    <comment ref="K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特聘研究员</t>
        </r>
        <r>
          <rPr>
            <sz val="9"/>
            <color indexed="81"/>
            <rFont val="Tahoma"/>
            <family val="2"/>
          </rPr>
          <t>370</t>
        </r>
        <r>
          <rPr>
            <sz val="9"/>
            <color indexed="81"/>
            <rFont val="宋体"/>
            <family val="3"/>
            <charset val="134"/>
          </rPr>
          <t>万元；
博士后补助</t>
        </r>
        <r>
          <rPr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宋体"/>
            <family val="3"/>
            <charset val="134"/>
          </rPr>
          <t>万元；
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人员经费</t>
        </r>
        <r>
          <rPr>
            <sz val="9"/>
            <color indexed="81"/>
            <rFont val="Tahoma"/>
            <family val="2"/>
          </rPr>
          <t>3991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公用经费</t>
        </r>
        <r>
          <rPr>
            <sz val="9"/>
            <color indexed="81"/>
            <rFont val="Tahoma"/>
            <family val="2"/>
          </rPr>
          <t>2149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160</t>
        </r>
        <r>
          <rPr>
            <sz val="9"/>
            <color indexed="81"/>
            <rFont val="宋体"/>
            <family val="3"/>
            <charset val="134"/>
          </rPr>
          <t>万
科教融合学院基本运行费</t>
        </r>
        <r>
          <rPr>
            <sz val="9"/>
            <color indexed="81"/>
            <rFont val="Tahoma"/>
            <family val="2"/>
          </rPr>
          <t>200</t>
        </r>
        <r>
          <rPr>
            <sz val="9"/>
            <color indexed="81"/>
            <rFont val="宋体"/>
            <family val="3"/>
            <charset val="134"/>
          </rPr>
          <t>万</t>
        </r>
      </text>
    </comment>
    <comment ref="K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年度择优支持</t>
        </r>
        <r>
          <rPr>
            <sz val="9"/>
            <color indexed="81"/>
            <rFont val="Tahoma"/>
            <family val="2"/>
          </rPr>
          <t>-‘</t>
        </r>
        <r>
          <rPr>
            <sz val="9"/>
            <color indexed="81"/>
            <rFont val="宋体"/>
            <family val="3"/>
            <charset val="134"/>
          </rPr>
          <t>一三五</t>
        </r>
        <r>
          <rPr>
            <sz val="9"/>
            <color indexed="81"/>
            <rFont val="Tahoma"/>
            <family val="2"/>
          </rPr>
          <t>‘</t>
        </r>
        <r>
          <rPr>
            <sz val="9"/>
            <color indexed="81"/>
            <rFont val="宋体"/>
            <family val="3"/>
            <charset val="134"/>
          </rPr>
          <t>经费</t>
        </r>
        <r>
          <rPr>
            <sz val="9"/>
            <color indexed="81"/>
            <rFont val="Tahoma"/>
            <family val="2"/>
          </rPr>
          <t>912.5</t>
        </r>
        <r>
          <rPr>
            <sz val="9"/>
            <color indexed="81"/>
            <rFont val="宋体"/>
            <family val="3"/>
            <charset val="134"/>
          </rPr>
          <t>万元；
北大团队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480</t>
        </r>
        <r>
          <rPr>
            <sz val="9"/>
            <color indexed="81"/>
            <rFont val="宋体"/>
            <family val="3"/>
            <charset val="134"/>
          </rPr>
          <t>万元；
大学生暑期实践计划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万元；
大学生创新科研实践计划</t>
        </r>
        <r>
          <rPr>
            <sz val="9"/>
            <color indexed="81"/>
            <rFont val="Tahoma"/>
            <family val="2"/>
          </rPr>
          <t>52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联合培养本科生</t>
        </r>
        <r>
          <rPr>
            <sz val="9"/>
            <color indexed="81"/>
            <rFont val="Tahoma"/>
            <family val="2"/>
          </rPr>
          <t>143</t>
        </r>
        <r>
          <rPr>
            <sz val="9"/>
            <color indexed="81"/>
            <rFont val="宋体"/>
            <family val="3"/>
            <charset val="134"/>
          </rPr>
          <t>万元；
研究生培养补助经费</t>
        </r>
        <r>
          <rPr>
            <sz val="9"/>
            <color indexed="81"/>
            <rFont val="Tahoma"/>
            <family val="2"/>
          </rPr>
          <t>313.20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1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售房款</t>
        </r>
        <r>
          <rPr>
            <sz val="9"/>
            <color indexed="81"/>
            <rFont val="Tahoma"/>
            <family val="2"/>
          </rPr>
          <t>54.62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K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年起间接费用计入课题间接费用。
教研室人才培养计划</t>
        </r>
        <r>
          <rPr>
            <sz val="9"/>
            <color indexed="81"/>
            <rFont val="Tahoma"/>
            <family val="2"/>
          </rPr>
          <t>84</t>
        </r>
        <r>
          <rPr>
            <sz val="9"/>
            <color indexed="81"/>
            <rFont val="宋体"/>
            <family val="3"/>
            <charset val="134"/>
          </rPr>
          <t>万元；
优博奖励</t>
        </r>
        <r>
          <rPr>
            <sz val="9"/>
            <color indexed="81"/>
            <rFont val="Tahoma"/>
            <family val="2"/>
          </rPr>
          <t>3.4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M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其中：</t>
        </r>
        <r>
          <rPr>
            <sz val="9"/>
            <color indexed="81"/>
            <rFont val="Tahoma"/>
            <family val="2"/>
          </rPr>
          <t>3H</t>
        </r>
        <r>
          <rPr>
            <sz val="9"/>
            <color indexed="81"/>
            <rFont val="宋体"/>
            <family val="3"/>
            <charset val="134"/>
          </rPr>
          <t>补助工程</t>
        </r>
        <r>
          <rPr>
            <sz val="9"/>
            <color indexed="81"/>
            <rFont val="Tahoma"/>
            <family val="2"/>
          </rPr>
          <t>475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
交叉团队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L1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房屋维修</t>
        </r>
        <r>
          <rPr>
            <sz val="9"/>
            <color indexed="81"/>
            <rFont val="Tahoma"/>
            <family val="2"/>
          </rPr>
          <t>1400</t>
        </r>
        <r>
          <rPr>
            <sz val="9"/>
            <color indexed="81"/>
            <rFont val="宋体"/>
            <family val="3"/>
            <charset val="134"/>
          </rPr>
          <t>万元；
利息收入</t>
        </r>
        <r>
          <rPr>
            <sz val="9"/>
            <color indexed="81"/>
            <rFont val="Tahoma"/>
            <family val="2"/>
          </rPr>
          <t>1150</t>
        </r>
        <r>
          <rPr>
            <sz val="9"/>
            <color indexed="81"/>
            <rFont val="宋体"/>
            <family val="3"/>
            <charset val="134"/>
          </rPr>
          <t>万元；
周转房收入</t>
        </r>
        <r>
          <rPr>
            <sz val="9"/>
            <color indexed="81"/>
            <rFont val="Tahoma"/>
            <family val="2"/>
          </rPr>
          <t>450</t>
        </r>
        <r>
          <rPr>
            <sz val="9"/>
            <color indexed="81"/>
            <rFont val="宋体"/>
            <family val="3"/>
            <charset val="134"/>
          </rPr>
          <t>万元。
收回股权资金</t>
        </r>
        <r>
          <rPr>
            <sz val="9"/>
            <color indexed="81"/>
            <rFont val="Tahoma"/>
            <family val="2"/>
          </rPr>
          <t>2300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1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房屋维修</t>
        </r>
        <r>
          <rPr>
            <sz val="9"/>
            <color indexed="81"/>
            <rFont val="Tahoma"/>
            <family val="2"/>
          </rPr>
          <t>1400</t>
        </r>
        <r>
          <rPr>
            <sz val="9"/>
            <color indexed="81"/>
            <rFont val="宋体"/>
            <family val="3"/>
            <charset val="134"/>
          </rPr>
          <t>万元；
利息收入</t>
        </r>
        <r>
          <rPr>
            <sz val="9"/>
            <color indexed="81"/>
            <rFont val="Tahoma"/>
            <family val="2"/>
          </rPr>
          <t>800</t>
        </r>
        <r>
          <rPr>
            <sz val="9"/>
            <color indexed="81"/>
            <rFont val="宋体"/>
            <family val="3"/>
            <charset val="134"/>
          </rPr>
          <t>万元；
周转房收入</t>
        </r>
        <r>
          <rPr>
            <sz val="9"/>
            <color indexed="81"/>
            <rFont val="Tahoma"/>
            <family val="2"/>
          </rPr>
          <t>450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 xml:space="preserve">;
</t>
        </r>
        <r>
          <rPr>
            <sz val="9"/>
            <color indexed="81"/>
            <rFont val="宋体"/>
            <family val="3"/>
            <charset val="134"/>
          </rPr>
          <t>售房款转入</t>
        </r>
        <r>
          <rPr>
            <sz val="9"/>
            <color indexed="81"/>
            <rFont val="Tahoma"/>
            <family val="2"/>
          </rPr>
          <t>54.62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在职</t>
        </r>
        <r>
          <rPr>
            <sz val="9"/>
            <color indexed="81"/>
            <rFont val="Tahoma"/>
            <family val="2"/>
          </rPr>
          <t>406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1599</t>
        </r>
        <r>
          <rPr>
            <sz val="9"/>
            <color indexed="81"/>
            <rFont val="宋体"/>
            <family val="3"/>
            <charset val="134"/>
          </rPr>
          <t>万元；
院士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392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</text>
    </comment>
    <comment ref="L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科研人员</t>
        </r>
        <r>
          <rPr>
            <sz val="9"/>
            <color indexed="81"/>
            <rFont val="Tahoma"/>
            <family val="2"/>
          </rPr>
          <t>465</t>
        </r>
        <r>
          <rPr>
            <sz val="9"/>
            <color indexed="81"/>
            <rFont val="宋体"/>
            <family val="3"/>
            <charset val="134"/>
          </rPr>
          <t>人（含院士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人）</t>
        </r>
      </text>
    </comment>
    <comment ref="M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科研人员</t>
        </r>
        <r>
          <rPr>
            <sz val="9"/>
            <color indexed="81"/>
            <rFont val="Tahoma"/>
            <family val="2"/>
          </rPr>
          <t>457</t>
        </r>
        <r>
          <rPr>
            <sz val="9"/>
            <color indexed="81"/>
            <rFont val="宋体"/>
            <family val="3"/>
            <charset val="134"/>
          </rPr>
          <t>人（含院士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人）
院士应发</t>
        </r>
        <r>
          <rPr>
            <sz val="9"/>
            <color indexed="81"/>
            <rFont val="Tahoma"/>
            <family val="2"/>
          </rPr>
          <t>474.28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（人均</t>
        </r>
        <r>
          <rPr>
            <sz val="9"/>
            <color indexed="81"/>
            <rFont val="Tahoma"/>
            <family val="2"/>
          </rPr>
          <t>6.27*7</t>
        </r>
        <r>
          <rPr>
            <sz val="9"/>
            <color indexed="81"/>
            <rFont val="宋体"/>
            <family val="3"/>
            <charset val="134"/>
          </rPr>
          <t>人）</t>
        </r>
        <r>
          <rPr>
            <sz val="9"/>
            <color indexed="81"/>
            <rFont val="Tahoma"/>
            <family val="2"/>
          </rPr>
          <t>=430.39</t>
        </r>
        <r>
          <rPr>
            <sz val="9"/>
            <color indexed="81"/>
            <rFont val="宋体"/>
            <family val="3"/>
            <charset val="134"/>
          </rPr>
          <t>万元；
薪级工资</t>
        </r>
        <r>
          <rPr>
            <sz val="9"/>
            <color indexed="81"/>
            <rFont val="Tahoma"/>
            <family val="2"/>
          </rPr>
          <t>836.16</t>
        </r>
        <r>
          <rPr>
            <sz val="9"/>
            <color indexed="81"/>
            <rFont val="宋体"/>
            <family val="3"/>
            <charset val="134"/>
          </rPr>
          <t>万元；
岗位工资</t>
        </r>
        <r>
          <rPr>
            <sz val="9"/>
            <color indexed="81"/>
            <rFont val="Tahoma"/>
            <family val="2"/>
          </rPr>
          <t>1285.20</t>
        </r>
        <r>
          <rPr>
            <sz val="9"/>
            <color indexed="81"/>
            <rFont val="宋体"/>
            <family val="3"/>
            <charset val="134"/>
          </rPr>
          <t>万元；
购房补贴</t>
        </r>
        <r>
          <rPr>
            <sz val="9"/>
            <color indexed="81"/>
            <rFont val="Tahoma"/>
            <family val="2"/>
          </rPr>
          <t>412.78</t>
        </r>
        <r>
          <rPr>
            <sz val="9"/>
            <color indexed="81"/>
            <rFont val="宋体"/>
            <family val="3"/>
            <charset val="134"/>
          </rPr>
          <t>万元；
提租补贴</t>
        </r>
        <r>
          <rPr>
            <sz val="9"/>
            <color indexed="81"/>
            <rFont val="Tahoma"/>
            <family val="2"/>
          </rPr>
          <t>51.54</t>
        </r>
        <r>
          <rPr>
            <sz val="9"/>
            <color indexed="81"/>
            <rFont val="宋体"/>
            <family val="3"/>
            <charset val="134"/>
          </rPr>
          <t>万元；
取暖补贴</t>
        </r>
        <r>
          <rPr>
            <sz val="9"/>
            <color indexed="81"/>
            <rFont val="Tahoma"/>
            <family val="2"/>
          </rPr>
          <t>118.78</t>
        </r>
        <r>
          <rPr>
            <sz val="9"/>
            <color indexed="81"/>
            <rFont val="宋体"/>
            <family val="3"/>
            <charset val="134"/>
          </rPr>
          <t>万元；
物业补贴</t>
        </r>
        <r>
          <rPr>
            <sz val="9"/>
            <color indexed="81"/>
            <rFont val="Tahoma"/>
            <family val="2"/>
          </rPr>
          <t>117.46</t>
        </r>
        <r>
          <rPr>
            <sz val="9"/>
            <color indexed="81"/>
            <rFont val="宋体"/>
            <family val="3"/>
            <charset val="134"/>
          </rPr>
          <t>万元；
小计：（</t>
        </r>
        <r>
          <rPr>
            <sz val="9"/>
            <color indexed="81"/>
            <rFont val="Tahoma"/>
            <family val="2"/>
          </rPr>
          <t>3296.20-43.89</t>
        </r>
        <r>
          <rPr>
            <sz val="9"/>
            <color indexed="81"/>
            <rFont val="宋体"/>
            <family val="3"/>
            <charset val="134"/>
          </rPr>
          <t>）</t>
        </r>
        <r>
          <rPr>
            <sz val="9"/>
            <color indexed="81"/>
            <rFont val="Tahoma"/>
            <family val="2"/>
          </rPr>
          <t>3252.31</t>
        </r>
        <r>
          <rPr>
            <sz val="9"/>
            <color indexed="81"/>
            <rFont val="宋体"/>
            <family val="3"/>
            <charset val="134"/>
          </rPr>
          <t>万元
人均</t>
        </r>
        <r>
          <rPr>
            <sz val="9"/>
            <color indexed="81"/>
            <rFont val="Tahoma"/>
            <family val="2"/>
          </rPr>
          <t>6.27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宋体"/>
            <family val="3"/>
            <charset val="134"/>
          </rPr>
          <t>（</t>
        </r>
        <r>
          <rPr>
            <sz val="9"/>
            <color indexed="81"/>
            <rFont val="Tahoma"/>
            <family val="2"/>
          </rPr>
          <t>3296.20-474.28</t>
        </r>
        <r>
          <rPr>
            <sz val="9"/>
            <color indexed="81"/>
            <rFont val="宋体"/>
            <family val="3"/>
            <charset val="134"/>
          </rPr>
          <t>）</t>
        </r>
        <r>
          <rPr>
            <sz val="9"/>
            <color indexed="81"/>
            <rFont val="Tahoma"/>
            <family val="2"/>
          </rPr>
          <t>/450</t>
        </r>
        <r>
          <rPr>
            <sz val="9"/>
            <color indexed="81"/>
            <rFont val="宋体"/>
            <family val="3"/>
            <charset val="134"/>
          </rPr>
          <t>人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>这部分在院士应发数中重复计算了。</t>
        </r>
      </text>
    </comment>
    <comment ref="K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机关在职</t>
        </r>
        <r>
          <rPr>
            <sz val="9"/>
            <color indexed="81"/>
            <rFont val="Tahoma"/>
            <family val="2"/>
          </rPr>
          <t>61</t>
        </r>
        <r>
          <rPr>
            <sz val="9"/>
            <color indexed="81"/>
            <rFont val="宋体"/>
            <family val="3"/>
            <charset val="134"/>
          </rPr>
          <t>人（含所领导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人）：</t>
        </r>
        <r>
          <rPr>
            <sz val="9"/>
            <color indexed="81"/>
            <rFont val="Tahoma"/>
            <family val="2"/>
          </rPr>
          <t>1236</t>
        </r>
        <r>
          <rPr>
            <sz val="9"/>
            <color indexed="81"/>
            <rFont val="宋体"/>
            <family val="3"/>
            <charset val="134"/>
          </rPr>
          <t>万元；
机关项目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24.12</t>
        </r>
        <r>
          <rPr>
            <sz val="9"/>
            <color indexed="81"/>
            <rFont val="宋体"/>
            <family val="3"/>
            <charset val="134"/>
          </rPr>
          <t xml:space="preserve">万元。
</t>
        </r>
      </text>
    </comment>
    <comment ref="L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61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M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58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60</t>
        </r>
        <r>
          <rPr>
            <sz val="9"/>
            <color indexed="81"/>
            <rFont val="宋体"/>
            <family val="3"/>
            <charset val="134"/>
          </rPr>
          <t>人：在职</t>
        </r>
        <r>
          <rPr>
            <sz val="9"/>
            <color indexed="81"/>
            <rFont val="Tahoma"/>
            <family val="2"/>
          </rPr>
          <t>49</t>
        </r>
        <r>
          <rPr>
            <sz val="9"/>
            <color indexed="81"/>
            <rFont val="宋体"/>
            <family val="3"/>
            <charset val="134"/>
          </rPr>
          <t>人，项目</t>
        </r>
        <r>
          <rPr>
            <sz val="9"/>
            <color indexed="81"/>
            <rFont val="Tahoma"/>
            <family val="2"/>
          </rPr>
          <t>11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L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45</t>
        </r>
        <r>
          <rPr>
            <sz val="9"/>
            <color indexed="81"/>
            <rFont val="宋体"/>
            <family val="3"/>
            <charset val="134"/>
          </rPr>
          <t>人在编，未计算项目聘用人员</t>
        </r>
      </text>
    </comment>
    <comment ref="M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54</t>
        </r>
        <r>
          <rPr>
            <sz val="9"/>
            <color indexed="81"/>
            <rFont val="宋体"/>
            <family val="3"/>
            <charset val="134"/>
          </rPr>
          <t>人（在编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宋体"/>
            <family val="3"/>
            <charset val="134"/>
          </rPr>
          <t>项目）</t>
        </r>
      </text>
    </comment>
    <comment ref="K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内退</t>
        </r>
        <r>
          <rPr>
            <sz val="9"/>
            <color indexed="81"/>
            <rFont val="Tahoma"/>
            <family val="2"/>
          </rPr>
          <t>16</t>
        </r>
        <r>
          <rPr>
            <sz val="9"/>
            <color indexed="81"/>
            <rFont val="宋体"/>
            <family val="3"/>
            <charset val="134"/>
          </rPr>
          <t>人，待岗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L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14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M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12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包括购房、提租、住房公积金、物业、取暖补贴</t>
        </r>
      </text>
    </comment>
    <comment ref="L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仅有住房公积金。
购房补贴、提租、物业、取暖并入相应人员工资计算。</t>
        </r>
      </text>
    </comment>
    <comment ref="M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仅有住房公积金。
购房补贴、提租、物业、取暖并入相应人员工资计算。住房改革支出</t>
        </r>
        <r>
          <rPr>
            <sz val="9"/>
            <color indexed="81"/>
            <rFont val="Tahoma"/>
            <family val="2"/>
          </rPr>
          <t>1663</t>
        </r>
        <r>
          <rPr>
            <sz val="9"/>
            <color indexed="81"/>
            <rFont val="宋体"/>
            <family val="3"/>
            <charset val="134"/>
          </rPr>
          <t>万元；
物业补贴</t>
        </r>
        <r>
          <rPr>
            <sz val="9"/>
            <color indexed="81"/>
            <rFont val="Tahoma"/>
            <family val="2"/>
          </rPr>
          <t>302.56</t>
        </r>
        <r>
          <rPr>
            <sz val="9"/>
            <color indexed="81"/>
            <rFont val="宋体"/>
            <family val="3"/>
            <charset val="134"/>
          </rPr>
          <t>万元
取暖补贴</t>
        </r>
        <r>
          <rPr>
            <sz val="9"/>
            <color indexed="81"/>
            <rFont val="Tahoma"/>
            <family val="2"/>
          </rPr>
          <t>301.06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I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2009-2014</t>
        </r>
        <r>
          <rPr>
            <sz val="9"/>
            <color indexed="81"/>
            <rFont val="宋体"/>
            <family val="3"/>
            <charset val="134"/>
          </rPr>
          <t xml:space="preserve">年为专利、论文奖励
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年起为返还课题绩效、间接费用</t>
        </r>
      </text>
    </comment>
    <comment ref="J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所支课题绩效</t>
        </r>
      </text>
    </comment>
    <comment ref="L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2017</t>
        </r>
        <r>
          <rPr>
            <sz val="9"/>
            <color indexed="81"/>
            <rFont val="宋体"/>
            <family val="3"/>
            <charset val="134"/>
          </rPr>
          <t>年已返还的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年收取课题管理费部分</t>
        </r>
      </text>
    </comment>
    <comment ref="M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返还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年管理费</t>
        </r>
      </text>
    </comment>
    <comment ref="L2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新增事业单位基本养老保险缴费</t>
        </r>
        <r>
          <rPr>
            <sz val="9"/>
            <color indexed="81"/>
            <rFont val="Tahoma"/>
            <family val="2"/>
          </rPr>
          <t>1249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2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数据来源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年院决算</t>
        </r>
        <r>
          <rPr>
            <sz val="9"/>
            <color indexed="81"/>
            <rFont val="Tahoma"/>
            <family val="2"/>
          </rPr>
          <t>02</t>
        </r>
        <r>
          <rPr>
            <sz val="9"/>
            <color indexed="81"/>
            <rFont val="宋体"/>
            <family val="3"/>
            <charset val="134"/>
          </rPr>
          <t>表</t>
        </r>
      </text>
    </comment>
    <comment ref="M2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数据来源院决</t>
        </r>
        <r>
          <rPr>
            <sz val="9"/>
            <color indexed="81"/>
            <rFont val="Tahoma"/>
            <family val="2"/>
          </rPr>
          <t>02</t>
        </r>
        <r>
          <rPr>
            <sz val="9"/>
            <color indexed="81"/>
            <rFont val="宋体"/>
            <family val="3"/>
            <charset val="134"/>
          </rPr>
          <t>表：</t>
        </r>
        <r>
          <rPr>
            <sz val="9"/>
            <color indexed="81"/>
            <rFont val="Tahoma"/>
            <family val="2"/>
          </rPr>
          <t>6781.73</t>
        </r>
        <r>
          <rPr>
            <sz val="9"/>
            <color indexed="81"/>
            <rFont val="宋体"/>
            <family val="3"/>
            <charset val="134"/>
          </rPr>
          <t>万元。
因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年补发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年工资造成增幅较大，综合上述原因，</t>
        </r>
        <r>
          <rPr>
            <sz val="9"/>
            <color indexed="81"/>
            <rFont val="Tahoma"/>
            <family val="2"/>
          </rPr>
          <t>,18</t>
        </r>
        <r>
          <rPr>
            <sz val="9"/>
            <color indexed="81"/>
            <rFont val="宋体"/>
            <family val="3"/>
            <charset val="134"/>
          </rPr>
          <t>年按平均数预算（</t>
        </r>
        <r>
          <rPr>
            <sz val="9"/>
            <color indexed="81"/>
            <rFont val="Tahoma"/>
            <family val="2"/>
          </rPr>
          <t>5064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+6782</t>
        </r>
        <r>
          <rPr>
            <sz val="9"/>
            <color indexed="81"/>
            <rFont val="宋体"/>
            <family val="3"/>
            <charset val="134"/>
          </rPr>
          <t>万元）</t>
        </r>
        <r>
          <rPr>
            <sz val="9"/>
            <color indexed="81"/>
            <rFont val="Tahoma"/>
            <family val="2"/>
          </rPr>
          <t>/2=5923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J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年起研究生助学金由国科大统一支付。</t>
        </r>
      </text>
    </comment>
    <comment ref="K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博士后工资</t>
        </r>
        <r>
          <rPr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L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36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3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工会经费</t>
        </r>
        <r>
          <rPr>
            <sz val="9"/>
            <color indexed="81"/>
            <rFont val="Tahoma"/>
            <family val="2"/>
          </rPr>
          <t>260</t>
        </r>
        <r>
          <rPr>
            <sz val="9"/>
            <color indexed="81"/>
            <rFont val="宋体"/>
            <family val="3"/>
            <charset val="134"/>
          </rPr>
          <t>万元
职工福利费</t>
        </r>
        <r>
          <rPr>
            <sz val="9"/>
            <color indexed="81"/>
            <rFont val="Tahoma"/>
            <family val="2"/>
          </rPr>
          <t>500</t>
        </r>
        <r>
          <rPr>
            <sz val="9"/>
            <color indexed="81"/>
            <rFont val="宋体"/>
            <family val="3"/>
            <charset val="134"/>
          </rPr>
          <t>万元
公共部位水电费</t>
        </r>
        <r>
          <rPr>
            <sz val="9"/>
            <color indexed="81"/>
            <rFont val="Tahoma"/>
            <family val="2"/>
          </rPr>
          <t>240</t>
        </r>
        <r>
          <rPr>
            <sz val="9"/>
            <color indexed="81"/>
            <rFont val="宋体"/>
            <family val="3"/>
            <charset val="134"/>
          </rPr>
          <t>万元
其他支出</t>
        </r>
        <r>
          <rPr>
            <sz val="9"/>
            <color indexed="81"/>
            <rFont val="Tahoma"/>
            <family val="2"/>
          </rPr>
          <t>300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张晓雪</author>
    <author>Administrator</author>
  </authors>
  <commentList>
    <comment ref="T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实际支出约</t>
        </r>
        <r>
          <rPr>
            <sz val="9"/>
            <color indexed="81"/>
            <rFont val="Tahoma"/>
            <family val="2"/>
          </rPr>
          <t>1392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.</t>
        </r>
      </text>
    </comment>
    <comment ref="P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1.“3H”食堂、公寓改造及健身设施自筹373万元；2.博士后公寓、食堂等家具维修10万元；3.青年公寓修缮自筹30万元；城区平房大修120万元（分院拨款90万元）</t>
        </r>
      </text>
    </comment>
    <comment ref="T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廊坊基建实际未支出。</t>
        </r>
      </text>
    </comment>
    <comment ref="P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1.北京园区约340万元；2.廊坊园区约60万元；3.城区平房25万元；4.老化草坪更新约 2000平方米；
5.所区卫生大盘纸6.5万元</t>
        </r>
      </text>
    </comment>
    <comment ref="R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物业费</t>
        </r>
        <r>
          <rPr>
            <sz val="9"/>
            <color indexed="81"/>
            <rFont val="Tahoma"/>
            <family val="2"/>
          </rPr>
          <t>297.23</t>
        </r>
        <r>
          <rPr>
            <sz val="9"/>
            <color indexed="81"/>
            <rFont val="宋体"/>
            <family val="3"/>
            <charset val="134"/>
          </rPr>
          <t>万元；
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</t>
        </r>
        <r>
          <rPr>
            <sz val="9"/>
            <color indexed="81"/>
            <rFont val="Tahoma"/>
            <family val="2"/>
          </rPr>
          <t>290</t>
        </r>
        <r>
          <rPr>
            <sz val="9"/>
            <color indexed="81"/>
            <rFont val="宋体"/>
            <family val="3"/>
            <charset val="134"/>
          </rPr>
          <t>万元
其他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万元（卫生纸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万，零星工程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万）</t>
        </r>
      </text>
    </comment>
    <comment ref="R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周转房自行装修，不再列入研究所预算。</t>
        </r>
      </text>
    </comment>
    <comment ref="R2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年起全部分摊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不在列入研究所支出。</t>
        </r>
      </text>
    </comment>
    <comment ref="Q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新增水电费</t>
        </r>
        <r>
          <rPr>
            <sz val="9"/>
            <color indexed="81"/>
            <rFont val="Tahoma"/>
            <family val="2"/>
          </rPr>
          <t>210</t>
        </r>
        <r>
          <rPr>
            <sz val="9"/>
            <color indexed="81"/>
            <rFont val="宋体"/>
            <family val="3"/>
            <charset val="134"/>
          </rPr>
          <t>万元；廊坊、中关村公寓取暖费</t>
        </r>
        <r>
          <rPr>
            <sz val="9"/>
            <color indexed="81"/>
            <rFont val="Tahoma"/>
            <family val="2"/>
          </rPr>
          <t>123</t>
        </r>
        <r>
          <rPr>
            <sz val="9"/>
            <color indexed="81"/>
            <rFont val="宋体"/>
            <family val="3"/>
            <charset val="134"/>
          </rPr>
          <t>万元；</t>
        </r>
      </text>
    </comment>
    <comment ref="B2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所长统筹用于“一三五”部署</t>
        </r>
      </text>
    </comment>
    <comment ref="C2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材料科学重点实验室</t>
        </r>
        <r>
          <rPr>
            <sz val="9"/>
            <color indexed="81"/>
            <rFont val="Tahoma"/>
            <family val="2"/>
          </rPr>
          <t>MBE2/3 1000</t>
        </r>
        <r>
          <rPr>
            <sz val="9"/>
            <color indexed="81"/>
            <rFont val="宋体"/>
            <family val="3"/>
            <charset val="134"/>
          </rPr>
          <t>万元；
固态光电信息技术实验室支持</t>
        </r>
        <r>
          <rPr>
            <sz val="9"/>
            <color indexed="81"/>
            <rFont val="Tahoma"/>
            <family val="2"/>
          </rPr>
          <t>100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年部署课题未支出</t>
        </r>
        <r>
          <rPr>
            <sz val="9"/>
            <color indexed="81"/>
            <rFont val="Tahoma"/>
            <family val="2"/>
          </rPr>
          <t>1171.51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3.xml><?xml version="1.0" encoding="utf-8"?>
<comments xmlns="http://schemas.openxmlformats.org/spreadsheetml/2006/main">
  <authors>
    <author>张晓雪</author>
  </authors>
  <commentLis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汇款、网银手续费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税审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万；审计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张晓雪</author>
  </authors>
  <commentList>
    <comment ref="I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学报印刷</t>
        </r>
      </text>
    </comment>
    <comment ref="I11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机房电费</t>
        </r>
      </text>
    </comment>
    <comment ref="I3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购置图书、期刊</t>
        </r>
      </text>
    </comment>
    <comment ref="I3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信息化费用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软件购置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2017年支32.5万元，收24.4万元，差额8.1万元</t>
        </r>
      </text>
    </comment>
    <comment ref="I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1.2017年一般维修36000元；2.博士生公寓客房床上用品更新30套，10350元；3.客房被单等清洗20000元；4.公寓电水壶更换150个18000元，微波炉2台1400元；5.博士生公寓空调内外机清洗160台48000元。</t>
        </r>
      </text>
    </comment>
    <comment ref="I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1.博士生公寓清洁用品18000元；2.客房一次性消耗品5000元。</t>
        </r>
      </text>
    </comment>
    <comment ref="J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青年公寓更换家具等：单人床及床垫235个，单价1050元；柜子176个，单价800元；书桌264个，单价700元；椅子264个，单价150元；热水器89个，单价1300元；空调10台，单价3500元；窗帘100个，300元。2.食堂：餐椅等家具更新：30套，单价250元</t>
        </r>
      </text>
    </comment>
  </commentList>
</comments>
</file>

<file path=xl/sharedStrings.xml><?xml version="1.0" encoding="utf-8"?>
<sst xmlns="http://schemas.openxmlformats.org/spreadsheetml/2006/main" count="445" uniqueCount="323">
  <si>
    <t>一、研究所预计收入</t>
  </si>
  <si>
    <t>单位：元</t>
  </si>
  <si>
    <t>款项来源</t>
  </si>
  <si>
    <t>2009年预算</t>
  </si>
  <si>
    <t>2010年预算</t>
  </si>
  <si>
    <t>2011年预算</t>
  </si>
  <si>
    <t>2012年预算</t>
  </si>
  <si>
    <t>2013年预算</t>
  </si>
  <si>
    <t>2014年预算</t>
  </si>
  <si>
    <t>2015年预算</t>
  </si>
  <si>
    <t>财政拨款</t>
  </si>
  <si>
    <t>基本运行费-人员经费</t>
  </si>
  <si>
    <t>基本支出</t>
  </si>
  <si>
    <t>基本科研费-公用经费</t>
  </si>
  <si>
    <t>基本科研费-所长统筹</t>
  </si>
  <si>
    <t>项目支出</t>
  </si>
  <si>
    <t>离退休经费-人员经费</t>
  </si>
  <si>
    <t>基础设施改造维修经费</t>
  </si>
  <si>
    <t>基建经费</t>
  </si>
  <si>
    <t>财政+售房</t>
  </si>
  <si>
    <t>住房改革-购房补贴</t>
  </si>
  <si>
    <t>住房改革-住房公积金</t>
  </si>
  <si>
    <t>住房改革-提租补贴</t>
  </si>
  <si>
    <t>其他收入</t>
  </si>
  <si>
    <t>房屋维修、利息、周转房收入等</t>
  </si>
  <si>
    <t>收  入  总  计</t>
  </si>
  <si>
    <t>二、研究所预计支出</t>
  </si>
  <si>
    <t>人员费</t>
  </si>
  <si>
    <t>财政及其他</t>
  </si>
  <si>
    <t>图书信息中心（10）</t>
  </si>
  <si>
    <t>研究所奖励-绩效津贴1%</t>
  </si>
  <si>
    <t>人员费支出合计</t>
  </si>
  <si>
    <t>前沿布署课题</t>
  </si>
  <si>
    <t>公用经费</t>
  </si>
  <si>
    <t>专项经费-见支出预算</t>
  </si>
  <si>
    <t>机关职能部门经常性经费－见支出预算</t>
  </si>
  <si>
    <t>职工福利、工会经费等公共经费</t>
  </si>
  <si>
    <t>公用经费支出合计</t>
  </si>
  <si>
    <t>基建经费合计</t>
  </si>
  <si>
    <t>支 出 总 计</t>
  </si>
  <si>
    <t>三、研究所预计结余</t>
  </si>
  <si>
    <t>医务、物业、家委会、车队、公寓</t>
    <phoneticPr fontId="2" type="noConversion"/>
  </si>
  <si>
    <t>职能部门/项目</t>
  </si>
  <si>
    <t>2011年决算</t>
  </si>
  <si>
    <t>2010年决算</t>
  </si>
  <si>
    <t>2009年决算</t>
  </si>
  <si>
    <t>科技管理与质量控制处</t>
  </si>
  <si>
    <t>三期基建自筹</t>
  </si>
  <si>
    <t>购中关村周转房</t>
  </si>
  <si>
    <t>综合办公室</t>
  </si>
  <si>
    <t>研发大楼4-6层尾款</t>
  </si>
  <si>
    <t>人事处</t>
  </si>
  <si>
    <t>基建修购专项自筹</t>
  </si>
  <si>
    <t>财务资产处</t>
  </si>
  <si>
    <t>园区基建办</t>
  </si>
  <si>
    <t>研究生部</t>
  </si>
  <si>
    <t>基建经费小计</t>
  </si>
  <si>
    <t>图书信息中心</t>
  </si>
  <si>
    <t>离退休办公室</t>
  </si>
  <si>
    <t>职能部门小计</t>
  </si>
  <si>
    <t>支撑及后勤服务</t>
  </si>
  <si>
    <t>物业委托服务</t>
  </si>
  <si>
    <t>专项经费</t>
  </si>
  <si>
    <t>维修班</t>
  </si>
  <si>
    <t>党委</t>
  </si>
  <si>
    <t>高压</t>
  </si>
  <si>
    <t>保密经费</t>
  </si>
  <si>
    <t>锅炉房</t>
  </si>
  <si>
    <t>专利维护</t>
  </si>
  <si>
    <t>库房</t>
  </si>
  <si>
    <t>水运行</t>
  </si>
  <si>
    <t>离退休活动费</t>
  </si>
  <si>
    <t>周转房118100FZ01</t>
  </si>
  <si>
    <t>消防安全</t>
  </si>
  <si>
    <t>医务室</t>
  </si>
  <si>
    <t xml:space="preserve">居委会          </t>
  </si>
  <si>
    <t>引进人才匹配</t>
  </si>
  <si>
    <t>专项经费小计</t>
  </si>
  <si>
    <t>支撑及后勤服务合计</t>
  </si>
  <si>
    <t>单位：元</t>
    <phoneticPr fontId="7" type="noConversion"/>
  </si>
  <si>
    <t>行政管理支出-财政基本-工资福利支出-其他工资福利支出</t>
  </si>
  <si>
    <t>行政管理支出-财政基本-商品和服务支出-办公费</t>
  </si>
  <si>
    <t>行政管理支出-财政基本-商品和服务支出-印刷费</t>
  </si>
  <si>
    <t>行政管理支出-财政基本-商品和服务支出-咨询费</t>
  </si>
  <si>
    <t>行政管理支出-财政基本-商品和服务支出-手续费</t>
  </si>
  <si>
    <t>行政管理支出-财政基本-商品和服务支出-水费</t>
  </si>
  <si>
    <t>行政管理支出-财政基本-商品和服务支出-电费</t>
  </si>
  <si>
    <t>行政管理支出-财政基本-商品和服务支出-邮电费</t>
  </si>
  <si>
    <t>行政管理支出-财政基本-商品和服务支出-取暖费</t>
  </si>
  <si>
    <t>行政管理支出-财政基本-商品和服务支出-物业管理费</t>
  </si>
  <si>
    <t>行政管理支出-财政基本-商品和服务支出-差旅费</t>
  </si>
  <si>
    <t>行政管理支出-财政基本-商品和服务支出-因公出国（境）费用</t>
  </si>
  <si>
    <t>行政管理支出-财政基本-商品和服务支出-维修（护）费</t>
  </si>
  <si>
    <t>行政管理支出-财政基本-商品和服务支出-租赁费</t>
  </si>
  <si>
    <t>行政管理支出-财政基本-商品和服务支出-会议费</t>
  </si>
  <si>
    <t>行政管理支出-财政基本-商品和服务支出-培训费</t>
  </si>
  <si>
    <t>行政管理支出-财政基本-商品和服务支出-公务接待费</t>
  </si>
  <si>
    <t>行政管理支出-财政基本-商品和服务支出-专用材料费</t>
  </si>
  <si>
    <t>行政管理支出-财政基本-商品和服务支出-劳务费</t>
  </si>
  <si>
    <t>行政管理支出-财政基本-商品和服务支出-委托业务费</t>
  </si>
  <si>
    <t>行政管理支出-财政基本-商品和服务支出-工会经费</t>
  </si>
  <si>
    <t>行政管理支出-财政基本-商品和服务支出-福利费</t>
  </si>
  <si>
    <t>行政管理支出-财政基本-商品和服务支出-管理用车运行维护费</t>
  </si>
  <si>
    <t>行政管理支出-财政基本-商品和服务支出-其他交通费用</t>
  </si>
  <si>
    <t>行政管理支出-财政基本-商品和服务支出-税金及附加费用</t>
  </si>
  <si>
    <t>行政管理支出-财政基本-商品和服务支出-其他</t>
  </si>
  <si>
    <t>行政管理支出-财政基本-其他资本性支出-办公设备购置</t>
  </si>
  <si>
    <t>行政管理支出-财政基本-其他资本性支出-专用设备购置</t>
  </si>
  <si>
    <t>行政管理支出-财政基本-其他资本性支出-基础设施建设</t>
  </si>
  <si>
    <t>行政管理支出-财政基本-其他资本性支出-大型修缮</t>
  </si>
  <si>
    <t>行政管理支出-财政基本-其他资本性支出-信息网络及软件购置更新</t>
  </si>
  <si>
    <t>行政管理支出-财政基本-其他资本性支出-其他资本性支出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</si>
  <si>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7" type="noConversion"/>
  </si>
  <si>
    <t>合     计</t>
    <phoneticPr fontId="7" type="noConversion"/>
  </si>
  <si>
    <t>单位：元</t>
    <phoneticPr fontId="7" type="noConversion"/>
  </si>
  <si>
    <t>合      计</t>
    <phoneticPr fontId="7" type="noConversion"/>
  </si>
  <si>
    <t>居委会</t>
  </si>
  <si>
    <t>收取课题间接费用</t>
    <phoneticPr fontId="2" type="noConversion"/>
  </si>
  <si>
    <t>廊坊购地及自筹基建</t>
    <phoneticPr fontId="2" type="noConversion"/>
  </si>
  <si>
    <t>研究生及本科生培养补助经费</t>
    <phoneticPr fontId="2" type="noConversion"/>
  </si>
  <si>
    <t>院拨体检、奖励等</t>
    <phoneticPr fontId="2" type="noConversion"/>
  </si>
  <si>
    <t>研究生\本科生培养</t>
    <phoneticPr fontId="2" type="noConversion"/>
  </si>
  <si>
    <t>离退休经费（包括离休药费）</t>
    <phoneticPr fontId="2" type="noConversion"/>
  </si>
  <si>
    <t>购房、提租、住房公积金、物业、取暖补贴</t>
    <phoneticPr fontId="2" type="noConversion"/>
  </si>
  <si>
    <t>医疗、养老、失业、工伤等社保</t>
    <phoneticPr fontId="2" type="noConversion"/>
  </si>
  <si>
    <t>后勤保障支出-财政项目-商品和服务支出-办公费</t>
  </si>
  <si>
    <t>后勤保障支出-财政项目-商品和服务支出-水费</t>
  </si>
  <si>
    <t>后勤保障支出-财政项目-商品和服务支出-电费</t>
  </si>
  <si>
    <t>后勤保障支出-财政项目-商品和服务支出-邮电费</t>
  </si>
  <si>
    <t>后勤保障支出-财政项目-商品和服务支出-取暖费</t>
  </si>
  <si>
    <t>后勤保障支出-财政项目-商品和服务支出-物业管理费</t>
  </si>
  <si>
    <t>后勤保障支出-财政项目-商品和服务支出-差旅费</t>
  </si>
  <si>
    <t>后勤保障支出-财政项目-商品和服务支出-维修（护）费</t>
  </si>
  <si>
    <t>后勤保障支出-财政项目-商品和服务支出-培训费</t>
  </si>
  <si>
    <t>后勤保障支出-财政项目-商品和服务支出-公务接待费</t>
  </si>
  <si>
    <t>后勤保障支出-财政项目-商品和服务支出-专用材料费</t>
  </si>
  <si>
    <t>后勤保障支出-财政项目-商品和服务支出-劳务费</t>
  </si>
  <si>
    <t>后勤保障支出-财政项目-商品和服务支出-委托业务费</t>
  </si>
  <si>
    <t>后勤保障支出-财政项目-商品和服务支出-福利费</t>
  </si>
  <si>
    <t>后勤保障支出-财政项目-商品和服务支出-其他交通费用</t>
  </si>
  <si>
    <t>后勤保障支出-财政项目-商品和服务支出-税金及附加费用</t>
  </si>
  <si>
    <t>后勤保障支出-财政项目-其他资本性支出-专用设备购置</t>
  </si>
  <si>
    <t>合计</t>
    <phoneticPr fontId="7" type="noConversion"/>
  </si>
  <si>
    <t>廊坊基建、人才公寓及修购专项自筹经费</t>
    <phoneticPr fontId="2" type="noConversion"/>
  </si>
  <si>
    <t>其他收入</t>
    <phoneticPr fontId="2" type="noConversion"/>
  </si>
  <si>
    <t>用所自有资金返还研究组人员经费</t>
    <phoneticPr fontId="2" type="noConversion"/>
  </si>
  <si>
    <t>预 算 科 目</t>
    <phoneticPr fontId="7" type="noConversion"/>
  </si>
  <si>
    <t>合计</t>
    <phoneticPr fontId="7" type="noConversion"/>
  </si>
  <si>
    <t>维修</t>
    <phoneticPr fontId="7" type="noConversion"/>
  </si>
  <si>
    <t>高压</t>
    <phoneticPr fontId="7" type="noConversion"/>
  </si>
  <si>
    <t>锅炉房</t>
    <phoneticPr fontId="7" type="noConversion"/>
  </si>
  <si>
    <t>水运行</t>
    <phoneticPr fontId="7" type="noConversion"/>
  </si>
  <si>
    <t>库房</t>
    <phoneticPr fontId="7" type="noConversion"/>
  </si>
  <si>
    <t>医务室</t>
    <phoneticPr fontId="7" type="noConversion"/>
  </si>
  <si>
    <t>公寓</t>
    <phoneticPr fontId="7" type="noConversion"/>
  </si>
  <si>
    <t>专项支出</t>
    <phoneticPr fontId="7" type="noConversion"/>
  </si>
  <si>
    <t>所党委</t>
    <phoneticPr fontId="7" type="noConversion"/>
  </si>
  <si>
    <t>保密经费</t>
    <phoneticPr fontId="7" type="noConversion"/>
  </si>
  <si>
    <t>研究生/本科生培养</t>
    <phoneticPr fontId="7" type="noConversion"/>
  </si>
  <si>
    <t>消防安全</t>
    <phoneticPr fontId="7" type="noConversion"/>
  </si>
  <si>
    <t>离退休活动</t>
    <phoneticPr fontId="7" type="noConversion"/>
  </si>
  <si>
    <t>机关职能部门合计</t>
    <phoneticPr fontId="7" type="noConversion"/>
  </si>
  <si>
    <t>科研管理与质量控制处</t>
    <phoneticPr fontId="7" type="noConversion"/>
  </si>
  <si>
    <t>人事处</t>
    <phoneticPr fontId="7" type="noConversion"/>
  </si>
  <si>
    <t>财务资产处</t>
    <phoneticPr fontId="7" type="noConversion"/>
  </si>
  <si>
    <t>基建园区处</t>
    <phoneticPr fontId="7" type="noConversion"/>
  </si>
  <si>
    <t>综合办公室</t>
    <phoneticPr fontId="7" type="noConversion"/>
  </si>
  <si>
    <t>研究生部</t>
    <phoneticPr fontId="7" type="noConversion"/>
  </si>
  <si>
    <t>离退休办公室</t>
    <phoneticPr fontId="7" type="noConversion"/>
  </si>
  <si>
    <t>图书信息中心</t>
    <phoneticPr fontId="7" type="noConversion"/>
  </si>
  <si>
    <t>2016年预算</t>
    <phoneticPr fontId="2" type="noConversion"/>
  </si>
  <si>
    <t>项     目</t>
    <phoneticPr fontId="2" type="noConversion"/>
  </si>
  <si>
    <t>2015年收入预算</t>
    <phoneticPr fontId="2" type="noConversion"/>
  </si>
  <si>
    <t>2016年收入预算</t>
    <phoneticPr fontId="2" type="noConversion"/>
  </si>
  <si>
    <t>项      目</t>
    <phoneticPr fontId="2" type="noConversion"/>
  </si>
  <si>
    <t>2015年支出预算</t>
    <phoneticPr fontId="2" type="noConversion"/>
  </si>
  <si>
    <t>年度经费结余</t>
    <phoneticPr fontId="2" type="noConversion"/>
  </si>
  <si>
    <t>事业基金</t>
    <phoneticPr fontId="2" type="noConversion"/>
  </si>
  <si>
    <t>所区、家属区零星工程</t>
    <phoneticPr fontId="2" type="noConversion"/>
  </si>
  <si>
    <t>后勤服务性经费-见支出预算</t>
    <phoneticPr fontId="2" type="noConversion"/>
  </si>
  <si>
    <t>工资福利支出-其他工资福利支出</t>
    <phoneticPr fontId="2" type="noConversion"/>
  </si>
  <si>
    <t>商品和服务支出-办公费</t>
    <phoneticPr fontId="2" type="noConversion"/>
  </si>
  <si>
    <t>商品和服务支出-印刷费</t>
    <phoneticPr fontId="2" type="noConversion"/>
  </si>
  <si>
    <t>商品和服务支出-咨询费</t>
    <phoneticPr fontId="2" type="noConversion"/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</si>
  <si>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</si>
  <si>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</si>
  <si>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</si>
  <si>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</si>
  <si>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</si>
  <si>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</si>
  <si>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</si>
  <si>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</si>
  <si>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</si>
  <si>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</si>
  <si>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</si>
  <si>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</si>
  <si>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</si>
  <si>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</si>
  <si>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商品和服务支出-专用燃料费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</si>
  <si>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</si>
  <si>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</si>
  <si>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</si>
  <si>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</si>
  <si>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商品和服务支出-管理用车运行维护费</t>
  </si>
  <si>
    <t>商品和服务支出-其他交通费用</t>
  </si>
  <si>
    <t>商品和服务支出-税金及附加费用</t>
  </si>
  <si>
    <t>商品和服务支出-其他</t>
  </si>
  <si>
    <t>其他资本性支出-办公设备购置</t>
  </si>
  <si>
    <t>其他资本性支出-专用设备购置</t>
  </si>
  <si>
    <t>其他资本性支出-基础设施建设</t>
  </si>
  <si>
    <t>其他资本性支出-大型修缮</t>
  </si>
  <si>
    <t>其他资本性支出-信息网络及软件购置更新</t>
  </si>
  <si>
    <t>其他资本性支出-其他资本性支出</t>
  </si>
  <si>
    <r>
      <t>2</t>
    </r>
    <r>
      <rPr>
        <sz val="11"/>
        <color indexed="8"/>
        <rFont val="宋体"/>
        <family val="3"/>
        <charset val="134"/>
      </rPr>
      <t>016年预算数</t>
    </r>
    <phoneticPr fontId="7" type="noConversion"/>
  </si>
  <si>
    <t>行政管理支出-工资福利支出-其他工资福利支出</t>
  </si>
  <si>
    <t>行政管理支出-商品和服务支出-办公费</t>
  </si>
  <si>
    <t>行政管理支出-商品和服务支出-印刷费</t>
  </si>
  <si>
    <t>行政管理支出-商品和服务支出-咨询费</t>
  </si>
  <si>
    <t>行政管理支出-商品和服务支出-手续费</t>
  </si>
  <si>
    <t>行政管理支出-商品和服务支出-水费</t>
  </si>
  <si>
    <t>行政管理支出-商品和服务支出-电费</t>
  </si>
  <si>
    <t>行政管理支出-商品和服务支出-邮电费</t>
  </si>
  <si>
    <t>行政管理支出-商品和服务支出-取暖费</t>
  </si>
  <si>
    <t>行政管理支出-商品和服务支出-物业管理费</t>
  </si>
  <si>
    <t>行政管理支出-商品和服务支出-差旅费</t>
  </si>
  <si>
    <t>行政管理支出-商品和服务支出-因公出国（境）费用</t>
  </si>
  <si>
    <t>行政管理支出-商品和服务支出-维修（护）费</t>
  </si>
  <si>
    <t>行政管理支出-商品和服务支出-租赁费</t>
  </si>
  <si>
    <t>行政管理支出-商品和服务支出-会议费</t>
  </si>
  <si>
    <t>行政管理支出-商品和服务支出-培训费</t>
  </si>
  <si>
    <t>行政管理支出-商品和服务支出-公务接待费</t>
  </si>
  <si>
    <t>行政管理支出-商品和服务支出-专用材料费</t>
  </si>
  <si>
    <t>行政管理支出-商品和服务支出-劳务费</t>
  </si>
  <si>
    <t>行政管理支出-商品和服务支出-委托业务费</t>
  </si>
  <si>
    <t>行政管理支出-商品和服务支出-工会经费</t>
  </si>
  <si>
    <t>行政管理支出-商品和服务支出-福利费</t>
  </si>
  <si>
    <t>行政管理支出-商品和服务支出-管理用车运行维护费</t>
  </si>
  <si>
    <t>行政管理支出-商品和服务支出-其他交通费用</t>
  </si>
  <si>
    <t>行政管理支出-商品和服务支出-税金及附加费用</t>
  </si>
  <si>
    <t>行政管理支出-商品和服务支出-其他</t>
  </si>
  <si>
    <t>行政管理支出-其他资本性支出-办公设备购置</t>
  </si>
  <si>
    <t>行政管理支出-其他资本性支出-专用设备购置</t>
  </si>
  <si>
    <t>行政管理支出-其他资本性支出-基础设施建设</t>
  </si>
  <si>
    <t>行政管理支出-其他资本性支出-大型修缮</t>
  </si>
  <si>
    <t>行政管理支出-其他资本性支出-信息网络及软件购置更新</t>
  </si>
  <si>
    <t>行政管理支出-其他资本性支出-其他资本性支出</t>
  </si>
  <si>
    <t>公共维护</t>
    <phoneticPr fontId="7" type="noConversion"/>
  </si>
  <si>
    <r>
      <t>2</t>
    </r>
    <r>
      <rPr>
        <sz val="11"/>
        <color indexed="8"/>
        <rFont val="宋体"/>
        <family val="3"/>
        <charset val="134"/>
      </rPr>
      <t>016年预算</t>
    </r>
    <phoneticPr fontId="7" type="noConversion"/>
  </si>
  <si>
    <t>2017年预算</t>
    <phoneticPr fontId="2" type="noConversion"/>
  </si>
  <si>
    <t>2017年支出预算</t>
    <phoneticPr fontId="2" type="noConversion"/>
  </si>
  <si>
    <t>2017年收入预算</t>
    <phoneticPr fontId="2" type="noConversion"/>
  </si>
  <si>
    <t>2016年支出预算</t>
  </si>
  <si>
    <t>2016年预算</t>
    <phoneticPr fontId="7" type="noConversion"/>
  </si>
  <si>
    <t>图书、学报及信息化费用</t>
    <phoneticPr fontId="7" type="noConversion"/>
  </si>
  <si>
    <t>图书、学报及信息化建设等</t>
    <phoneticPr fontId="2" type="noConversion"/>
  </si>
  <si>
    <t xml:space="preserve">所领导、职能部门、支撑等 61人  </t>
    <phoneticPr fontId="2" type="noConversion"/>
  </si>
  <si>
    <t xml:space="preserve">运行保障部、医务室、物业、车队、公寓 45人 </t>
    <phoneticPr fontId="2" type="noConversion"/>
  </si>
  <si>
    <t>待岗、离岗、分流、病休人员工资 14人</t>
    <phoneticPr fontId="2" type="noConversion"/>
  </si>
  <si>
    <t>基本科研部署</t>
    <phoneticPr fontId="2" type="noConversion"/>
  </si>
  <si>
    <t>许可证、承研资格认证</t>
    <phoneticPr fontId="2" type="noConversion"/>
  </si>
  <si>
    <t>许可证、承研资格</t>
    <phoneticPr fontId="7" type="noConversion"/>
  </si>
  <si>
    <t>科研人员工资（含院士7人工资）465人</t>
    <phoneticPr fontId="2" type="noConversion"/>
  </si>
  <si>
    <t>博士后工资 36人</t>
    <phoneticPr fontId="2" type="noConversion"/>
  </si>
  <si>
    <t>公共区域水电费</t>
    <phoneticPr fontId="2" type="noConversion"/>
  </si>
  <si>
    <t>2018年收入预算</t>
    <phoneticPr fontId="2" type="noConversion"/>
  </si>
  <si>
    <r>
      <t xml:space="preserve">2018 </t>
    </r>
    <r>
      <rPr>
        <sz val="14"/>
        <color indexed="8"/>
        <rFont val="黑体"/>
        <family val="3"/>
        <charset val="134"/>
      </rPr>
      <t>年 专 项 支 出 经 费 预 算</t>
    </r>
    <phoneticPr fontId="7" type="noConversion"/>
  </si>
  <si>
    <r>
      <t xml:space="preserve">2018 </t>
    </r>
    <r>
      <rPr>
        <sz val="14"/>
        <color indexed="8"/>
        <rFont val="黑体"/>
        <family val="3"/>
        <charset val="134"/>
      </rPr>
      <t>年 机 关 职 能 部 门 经 费 预 算</t>
    </r>
    <phoneticPr fontId="7" type="noConversion"/>
  </si>
  <si>
    <t>2017年预算数</t>
    <phoneticPr fontId="2" type="noConversion"/>
  </si>
  <si>
    <t>2018年预算</t>
    <phoneticPr fontId="2" type="noConversion"/>
  </si>
  <si>
    <t>2017年预算</t>
    <phoneticPr fontId="2" type="noConversion"/>
  </si>
  <si>
    <t>2018年支出预算</t>
    <phoneticPr fontId="2" type="noConversion"/>
  </si>
  <si>
    <t>成果管理与转化</t>
    <phoneticPr fontId="7" type="noConversion"/>
  </si>
  <si>
    <t>研究生、青年公寓</t>
    <phoneticPr fontId="2" type="noConversion"/>
  </si>
  <si>
    <t>后勤保障支出-财政项目-工资福利支出</t>
  </si>
  <si>
    <t>后勤保障支出-财政项目-商品和服务支出-印刷费</t>
  </si>
  <si>
    <t>后勤保障支出-财政项目-商品和服务支出-咨询费</t>
  </si>
  <si>
    <t>后勤保障支出-财政项目-商品和服务支出-手续费</t>
  </si>
  <si>
    <t>后勤保障支出-财政项目-商品和服务支出-因公出国（境）费用</t>
  </si>
  <si>
    <t>后勤保障支出-财政项目-商品和服务支出-租赁费</t>
  </si>
  <si>
    <t>后勤保障支出-财政项目-商品和服务支出-会议费</t>
  </si>
  <si>
    <t>后勤保障支出-财政项目-商品和服务支出-工会经费</t>
  </si>
  <si>
    <t>后勤保障支出-财政项目-商品和服务支出-公务用车运行维护费</t>
  </si>
  <si>
    <t>后勤保障支出-财政项目-商品和服务支出-其他商品和服务支出</t>
  </si>
  <si>
    <t>后勤保障支出-财政项目-其他资本性支出-房屋建筑物构建</t>
  </si>
  <si>
    <t>后勤保障支出-财政项目-其他资本性支出-办公设备购置</t>
  </si>
  <si>
    <t>后勤保障支出-财政项目-其他资本性支出-基础设施建设</t>
  </si>
  <si>
    <t>后勤保障支出-财政项目-其他资本性支出-大型修缮</t>
  </si>
  <si>
    <t>后勤保障支出-财政项目-其他资本性支出-信息网络及软件购置更新</t>
  </si>
  <si>
    <t>后勤保障支出-财政项目-其他资本性支出-无形资产购置</t>
  </si>
  <si>
    <t>后勤保障支出-财政项目-其他资本性支出-其他资本性支出</t>
  </si>
  <si>
    <t>后 勤 支 撑 部 门 2018 年 经 费 预 算</t>
    <phoneticPr fontId="7" type="noConversion"/>
  </si>
  <si>
    <t>成果管理与转化</t>
    <phoneticPr fontId="2" type="noConversion"/>
  </si>
  <si>
    <t>2018年居委会经费预算</t>
    <phoneticPr fontId="7" type="noConversion"/>
  </si>
  <si>
    <t>2017年预算</t>
    <phoneticPr fontId="2" type="noConversion"/>
  </si>
  <si>
    <t>2018年度研究所经费(非科研)收、支流量预算</t>
    <phoneticPr fontId="2" type="noConversion"/>
  </si>
  <si>
    <t>2018年度研究所各部门经费支出预算</t>
    <phoneticPr fontId="2" type="noConversion"/>
  </si>
  <si>
    <r>
      <t>支撑系统2018</t>
    </r>
    <r>
      <rPr>
        <b/>
        <sz val="14"/>
        <color indexed="8"/>
        <rFont val="宋体"/>
        <charset val="134"/>
      </rPr>
      <t>年待摊经费预算</t>
    </r>
    <phoneticPr fontId="29" type="noConversion"/>
  </si>
  <si>
    <t>单位：元</t>
    <phoneticPr fontId="29" type="noConversion"/>
  </si>
  <si>
    <t>预 算 科 目</t>
    <phoneticPr fontId="29" type="noConversion"/>
  </si>
  <si>
    <t>研发中心</t>
    <phoneticPr fontId="29" type="noConversion"/>
  </si>
  <si>
    <t>3号楼</t>
    <phoneticPr fontId="29" type="noConversion"/>
  </si>
  <si>
    <t>后勤保障支出-财政项目-工资福利支出</t>
    <phoneticPr fontId="29" type="noConversion"/>
  </si>
  <si>
    <t>后勤保障支出-财政项目-商品和服务支出-办公费</t>
    <phoneticPr fontId="29" type="noConversion"/>
  </si>
  <si>
    <t>后勤保障支出-财政项目-商品和服务支出-印刷费</t>
    <phoneticPr fontId="29" type="noConversion"/>
  </si>
  <si>
    <t>后勤保障支出-财政项目-商品和服务支出-咨询费</t>
    <phoneticPr fontId="29" type="noConversion"/>
  </si>
  <si>
    <t>后勤保障支出-财政项目-商品和服务支出-手续费</t>
    <phoneticPr fontId="29" type="noConversion"/>
  </si>
  <si>
    <t>后勤保障支出-财政项目-商品和服务支出-差旅费</t>
    <phoneticPr fontId="29" type="noConversion"/>
  </si>
  <si>
    <t>后勤保障支出-财政项目-商品和服务支出-因公出国（境）费用</t>
    <phoneticPr fontId="29" type="noConversion"/>
  </si>
  <si>
    <t>后勤保障支出-财政项目-商品和服务支出-维修（护）费</t>
    <phoneticPr fontId="29" type="noConversion"/>
  </si>
  <si>
    <t>后勤保障支出-财政项目-商品和服务支出-租赁费</t>
    <phoneticPr fontId="29" type="noConversion"/>
  </si>
  <si>
    <t>后勤保障支出-财政项目-商品和服务支出-会议费</t>
    <phoneticPr fontId="29" type="noConversion"/>
  </si>
  <si>
    <t>后勤保障支出-财政项目-商品和服务支出-工会经费</t>
    <phoneticPr fontId="29" type="noConversion"/>
  </si>
  <si>
    <t>后勤保障支出-财政项目-商品和服务支出-公务用车运行维护费</t>
    <phoneticPr fontId="29" type="noConversion"/>
  </si>
  <si>
    <t>后勤保障支出-财政项目-商品和服务支出-其他商品和服务支出</t>
    <phoneticPr fontId="29" type="noConversion"/>
  </si>
  <si>
    <t>后勤保障支出-财政项目-其他资本性支出-房屋建筑物构建</t>
    <phoneticPr fontId="29" type="noConversion"/>
  </si>
  <si>
    <t>后勤保障支出-财政项目-其他资本性支出-办公设备购置</t>
    <phoneticPr fontId="29" type="noConversion"/>
  </si>
  <si>
    <t>后勤保障支出-财政项目-其他资本性支出-专用设备购置</t>
    <phoneticPr fontId="29" type="noConversion"/>
  </si>
  <si>
    <t>后勤保障支出-财政项目-其他资本性支出-基础设施建设</t>
    <phoneticPr fontId="29" type="noConversion"/>
  </si>
  <si>
    <t>后勤保障支出-财政项目-其他资本性支出-大型修缮</t>
    <phoneticPr fontId="29" type="noConversion"/>
  </si>
  <si>
    <t>后勤保障支出-财政项目-其他资本性支出-信息网络及软件购置更新</t>
    <phoneticPr fontId="29" type="noConversion"/>
  </si>
  <si>
    <t>后勤保障支出-财政项目-其他资本性支出-无形资产购置</t>
    <phoneticPr fontId="29" type="noConversion"/>
  </si>
  <si>
    <t>后勤保障支出-财政项目-其他资本性支出-其他资本性支出</t>
    <phoneticPr fontId="29" type="noConversion"/>
  </si>
  <si>
    <t>合      计</t>
    <phoneticPr fontId="2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</si>
</sst>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);[Red]\(#,##0.00\)"/>
    <numFmt numFmtId="177" formatCode="#,##0.00_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0"/>
    <xf numFmtId="0" fontId="15" fillId="3" borderId="0">
      <alignment horizontal="right" vertical="top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43" fontId="9" fillId="0" borderId="1" xfId="1" applyFont="1" applyFill="1" applyBorder="1">
      <alignment vertical="center"/>
    </xf>
    <xf numFmtId="43" fontId="9" fillId="0" borderId="1" xfId="1" applyFont="1" applyBorder="1">
      <alignment vertical="center"/>
    </xf>
    <xf numFmtId="0" fontId="0" fillId="0" borderId="0" xfId="0" applyFill="1">
      <alignment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43" fontId="0" fillId="0" borderId="9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>
      <alignment vertical="center"/>
    </xf>
    <xf numFmtId="43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3" fontId="0" fillId="2" borderId="11" xfId="1" applyFont="1" applyFill="1" applyBorder="1">
      <alignment vertical="center"/>
    </xf>
    <xf numFmtId="43" fontId="0" fillId="2" borderId="12" xfId="1" applyFont="1" applyFill="1" applyBorder="1">
      <alignment vertical="center"/>
    </xf>
    <xf numFmtId="176" fontId="14" fillId="0" borderId="1" xfId="1" applyNumberFormat="1" applyFont="1" applyFill="1" applyBorder="1" applyAlignment="1" applyProtection="1"/>
    <xf numFmtId="43" fontId="0" fillId="0" borderId="13" xfId="1" applyFont="1" applyBorder="1">
      <alignment vertical="center"/>
    </xf>
    <xf numFmtId="43" fontId="0" fillId="2" borderId="14" xfId="1" applyFont="1" applyFill="1" applyBorder="1">
      <alignment vertical="center"/>
    </xf>
    <xf numFmtId="0" fontId="12" fillId="0" borderId="1" xfId="2" applyFont="1" applyBorder="1"/>
    <xf numFmtId="43" fontId="0" fillId="2" borderId="1" xfId="0" applyNumberFormat="1" applyFill="1" applyBorder="1">
      <alignment vertical="center"/>
    </xf>
    <xf numFmtId="43" fontId="0" fillId="0" borderId="1" xfId="0" applyNumberFormat="1" applyBorder="1">
      <alignment vertical="center"/>
    </xf>
    <xf numFmtId="43" fontId="0" fillId="0" borderId="13" xfId="0" applyNumberFormat="1" applyBorder="1">
      <alignment vertical="center"/>
    </xf>
    <xf numFmtId="43" fontId="0" fillId="2" borderId="14" xfId="0" applyNumberFormat="1" applyFill="1" applyBorder="1">
      <alignment vertical="center"/>
    </xf>
    <xf numFmtId="4" fontId="0" fillId="0" borderId="1" xfId="0" applyNumberFormat="1" applyBorder="1">
      <alignment vertical="center"/>
    </xf>
    <xf numFmtId="0" fontId="14" fillId="0" borderId="0" xfId="1" applyNumberFormat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right"/>
    </xf>
    <xf numFmtId="49" fontId="10" fillId="4" borderId="18" xfId="0" applyNumberFormat="1" applyFont="1" applyFill="1" applyBorder="1" applyAlignment="1">
      <alignment horizontal="left" vertical="center" wrapText="1" shrinkToFit="1"/>
    </xf>
    <xf numFmtId="49" fontId="10" fillId="4" borderId="15" xfId="0" applyNumberFormat="1" applyFont="1" applyFill="1" applyBorder="1" applyAlignment="1">
      <alignment horizontal="left" vertical="center" wrapText="1" shrinkToFit="1"/>
    </xf>
    <xf numFmtId="43" fontId="9" fillId="2" borderId="1" xfId="1" applyFont="1" applyFill="1" applyBorder="1">
      <alignment vertical="center"/>
    </xf>
    <xf numFmtId="0" fontId="12" fillId="2" borderId="1" xfId="2" applyFont="1" applyFill="1" applyBorder="1" applyAlignment="1">
      <alignment horizontal="center"/>
    </xf>
    <xf numFmtId="0" fontId="12" fillId="2" borderId="1" xfId="1" applyNumberFormat="1" applyFont="1" applyFill="1" applyBorder="1" applyAlignment="1" applyProtection="1">
      <alignment horizontal="center"/>
    </xf>
    <xf numFmtId="176" fontId="12" fillId="2" borderId="1" xfId="1" applyNumberFormat="1" applyFont="1" applyFill="1" applyBorder="1" applyAlignment="1" applyProtection="1"/>
    <xf numFmtId="0" fontId="0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43" fontId="16" fillId="2" borderId="1" xfId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43" fontId="0" fillId="0" borderId="0" xfId="0" applyNumberFormat="1">
      <alignment vertical="center"/>
    </xf>
    <xf numFmtId="9" fontId="0" fillId="0" borderId="0" xfId="4" applyFont="1">
      <alignment vertical="center"/>
    </xf>
    <xf numFmtId="0" fontId="16" fillId="2" borderId="1" xfId="0" applyFont="1" applyFill="1" applyBorder="1" applyAlignment="1">
      <alignment horizontal="center" vertical="center"/>
    </xf>
    <xf numFmtId="43" fontId="0" fillId="0" borderId="1" xfId="1" applyFont="1" applyFill="1" applyBorder="1">
      <alignment vertical="center"/>
    </xf>
    <xf numFmtId="0" fontId="16" fillId="2" borderId="20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43" fontId="0" fillId="0" borderId="1" xfId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 applyProtection="1"/>
    <xf numFmtId="43" fontId="14" fillId="0" borderId="1" xfId="1" applyFont="1" applyFill="1" applyBorder="1" applyAlignment="1" applyProtection="1"/>
    <xf numFmtId="176" fontId="14" fillId="5" borderId="1" xfId="1" applyNumberFormat="1" applyFont="1" applyFill="1" applyBorder="1" applyAlignment="1" applyProtection="1"/>
    <xf numFmtId="43" fontId="26" fillId="0" borderId="1" xfId="1" applyFont="1" applyFill="1" applyBorder="1">
      <alignment vertical="center"/>
    </xf>
    <xf numFmtId="176" fontId="27" fillId="0" borderId="1" xfId="1" applyNumberFormat="1" applyFont="1" applyFill="1" applyBorder="1" applyAlignment="1" applyProtection="1"/>
    <xf numFmtId="0" fontId="30" fillId="0" borderId="1" xfId="1" applyNumberFormat="1" applyFont="1" applyFill="1" applyBorder="1" applyAlignment="1" applyProtection="1"/>
    <xf numFmtId="0" fontId="27" fillId="0" borderId="1" xfId="1" applyNumberFormat="1" applyFont="1" applyFill="1" applyBorder="1" applyAlignment="1" applyProtection="1"/>
    <xf numFmtId="177" fontId="27" fillId="0" borderId="1" xfId="1" applyNumberFormat="1" applyFont="1" applyFill="1" applyBorder="1" applyAlignment="1" applyProtection="1"/>
    <xf numFmtId="43" fontId="27" fillId="0" borderId="1" xfId="1" applyFont="1" applyFill="1" applyBorder="1" applyAlignment="1" applyProtection="1"/>
    <xf numFmtId="43" fontId="30" fillId="0" borderId="1" xfId="1" applyFont="1" applyFill="1" applyBorder="1" applyAlignment="1" applyProtection="1"/>
    <xf numFmtId="176" fontId="27" fillId="6" borderId="1" xfId="1" applyNumberFormat="1" applyFont="1" applyFill="1" applyBorder="1" applyAlignment="1" applyProtection="1"/>
    <xf numFmtId="0" fontId="30" fillId="6" borderId="1" xfId="1" applyNumberFormat="1" applyFont="1" applyFill="1" applyBorder="1" applyAlignment="1" applyProtection="1"/>
    <xf numFmtId="0" fontId="27" fillId="6" borderId="1" xfId="1" applyNumberFormat="1" applyFont="1" applyFill="1" applyBorder="1" applyAlignment="1" applyProtection="1"/>
    <xf numFmtId="176" fontId="0" fillId="2" borderId="14" xfId="0" applyNumberFormat="1" applyFill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49" fontId="34" fillId="4" borderId="18" xfId="0" applyNumberFormat="1" applyFont="1" applyFill="1" applyBorder="1" applyAlignment="1">
      <alignment horizontal="left" vertical="center" wrapText="1" shrinkToFit="1"/>
    </xf>
    <xf numFmtId="43" fontId="26" fillId="0" borderId="1" xfId="1" applyFont="1" applyBorder="1">
      <alignment vertical="center"/>
    </xf>
    <xf numFmtId="49" fontId="35" fillId="4" borderId="18" xfId="0" applyNumberFormat="1" applyFont="1" applyFill="1" applyBorder="1" applyAlignment="1">
      <alignment horizontal="left" vertical="center" wrapText="1" shrinkToFit="1"/>
    </xf>
    <xf numFmtId="49" fontId="34" fillId="4" borderId="15" xfId="0" applyNumberFormat="1" applyFont="1" applyFill="1" applyBorder="1" applyAlignment="1">
      <alignment horizontal="left" vertical="center" wrapText="1" shrinkToFit="1"/>
    </xf>
    <xf numFmtId="49" fontId="35" fillId="4" borderId="21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43" fontId="0" fillId="0" borderId="0" xfId="4" applyNumberFormat="1" applyFont="1">
      <alignment vertical="center"/>
    </xf>
    <xf numFmtId="10" fontId="0" fillId="0" borderId="0" xfId="4" applyNumberFormat="1" applyFo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>
      <alignment horizontal="center" vertical="center" wrapText="1" shrinkToFit="1"/>
    </xf>
    <xf numFmtId="49" fontId="20" fillId="2" borderId="16" xfId="0" applyNumberFormat="1" applyFont="1" applyFill="1" applyBorder="1" applyAlignment="1">
      <alignment horizontal="center" vertical="center" wrapText="1" shrinkToFit="1"/>
    </xf>
    <xf numFmtId="49" fontId="20" fillId="2" borderId="17" xfId="0" applyNumberFormat="1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0" fillId="0" borderId="13" xfId="1" applyFont="1" applyFill="1" applyBorder="1">
      <alignment vertical="center"/>
    </xf>
  </cellXfs>
  <cellStyles count="5">
    <cellStyle name="S8" xfId="3"/>
    <cellStyle name="百分比" xfId="4" builtinId="5"/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0020;&#26102;&#25991;&#20214;\2018&#24180;&#30740;&#31350;&#25152;&#20869;&#37096;&#39044;&#31639;\2018&#24180;&#20108;&#19978;&#39044;&#31639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"/>
      <sheetName val="基本"/>
      <sheetName val="全部"/>
      <sheetName val="所控经费"/>
    </sheetNames>
    <sheetDataSet>
      <sheetData sheetId="0"/>
      <sheetData sheetId="1"/>
      <sheetData sheetId="2"/>
      <sheetData sheetId="3">
        <row r="2">
          <cell r="G2">
            <v>5676.01</v>
          </cell>
        </row>
        <row r="3">
          <cell r="G3">
            <v>37.4</v>
          </cell>
        </row>
        <row r="4">
          <cell r="G4">
            <v>1160</v>
          </cell>
        </row>
        <row r="5">
          <cell r="G5">
            <v>5212.75</v>
          </cell>
        </row>
        <row r="7">
          <cell r="G7">
            <v>234</v>
          </cell>
        </row>
        <row r="8">
          <cell r="G8">
            <v>25</v>
          </cell>
        </row>
        <row r="9">
          <cell r="G9">
            <v>38</v>
          </cell>
        </row>
        <row r="10">
          <cell r="G10">
            <v>178</v>
          </cell>
        </row>
        <row r="11">
          <cell r="G11">
            <v>44</v>
          </cell>
        </row>
        <row r="12">
          <cell r="G12">
            <v>12</v>
          </cell>
        </row>
        <row r="13">
          <cell r="G13">
            <v>146</v>
          </cell>
        </row>
        <row r="14">
          <cell r="G14">
            <v>50</v>
          </cell>
        </row>
        <row r="15">
          <cell r="G15">
            <v>2149</v>
          </cell>
        </row>
        <row r="16">
          <cell r="G16">
            <v>700</v>
          </cell>
        </row>
        <row r="17">
          <cell r="G17">
            <v>979</v>
          </cell>
        </row>
        <row r="18">
          <cell r="G18">
            <v>153.4</v>
          </cell>
        </row>
        <row r="19">
          <cell r="G19">
            <v>541.24</v>
          </cell>
        </row>
        <row r="30">
          <cell r="D30">
            <v>1836.45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workbookViewId="0">
      <selection activeCell="Q24" sqref="Q24"/>
    </sheetView>
  </sheetViews>
  <sheetFormatPr defaultRowHeight="13.5"/>
  <cols>
    <col min="1" max="1" width="16.125" customWidth="1"/>
    <col min="2" max="2" width="42.5" customWidth="1"/>
    <col min="3" max="3" width="9.5" bestFit="1" customWidth="1"/>
    <col min="4" max="4" width="17.375" hidden="1" customWidth="1"/>
    <col min="5" max="5" width="18.375" hidden="1" customWidth="1"/>
    <col min="6" max="8" width="18.5" hidden="1" customWidth="1"/>
    <col min="9" max="11" width="18.375" hidden="1" customWidth="1"/>
    <col min="12" max="13" width="18.375" bestFit="1" customWidth="1"/>
    <col min="14" max="14" width="16.625" customWidth="1"/>
  </cols>
  <sheetData>
    <row r="1" spans="1:15" ht="27.6" customHeight="1">
      <c r="A1" s="81" t="s">
        <v>294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5" ht="19.149999999999999" customHeight="1">
      <c r="A2" s="46" t="s">
        <v>0</v>
      </c>
      <c r="J2" s="1"/>
      <c r="K2" s="1"/>
      <c r="L2" s="1"/>
      <c r="M2" s="1" t="s">
        <v>1</v>
      </c>
    </row>
    <row r="3" spans="1:15" ht="22.15" customHeight="1">
      <c r="A3" s="43" t="s">
        <v>2</v>
      </c>
      <c r="B3" s="43" t="s">
        <v>171</v>
      </c>
      <c r="C3" s="44"/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3" t="s">
        <v>8</v>
      </c>
      <c r="J3" s="43" t="s">
        <v>172</v>
      </c>
      <c r="K3" s="43" t="s">
        <v>173</v>
      </c>
      <c r="L3" s="49" t="s">
        <v>250</v>
      </c>
      <c r="M3" s="54" t="s">
        <v>264</v>
      </c>
    </row>
    <row r="4" spans="1:15" ht="22.15" customHeight="1">
      <c r="A4" s="3" t="s">
        <v>10</v>
      </c>
      <c r="B4" s="3" t="s">
        <v>11</v>
      </c>
      <c r="C4" s="3" t="s">
        <v>12</v>
      </c>
      <c r="D4" s="4">
        <v>37511200</v>
      </c>
      <c r="E4" s="4">
        <v>36548500</v>
      </c>
      <c r="F4" s="4">
        <v>27630000</v>
      </c>
      <c r="G4" s="4">
        <v>36744000</v>
      </c>
      <c r="H4" s="4">
        <v>42338000</v>
      </c>
      <c r="I4" s="4">
        <f>43962000-5640000</f>
        <v>38322000</v>
      </c>
      <c r="J4" s="4">
        <v>43184000</v>
      </c>
      <c r="K4" s="4">
        <v>44330000</v>
      </c>
      <c r="L4" s="4">
        <v>46210000</v>
      </c>
      <c r="M4" s="28">
        <f>([1]所控经费!$G$4+[1]所控经费!$G$5)*10000</f>
        <v>63727500</v>
      </c>
      <c r="N4" s="47"/>
    </row>
    <row r="5" spans="1:15" ht="22.15" customHeight="1">
      <c r="A5" s="3" t="s">
        <v>10</v>
      </c>
      <c r="B5" s="3" t="s">
        <v>13</v>
      </c>
      <c r="C5" s="3" t="s">
        <v>12</v>
      </c>
      <c r="D5" s="4">
        <v>4522300</v>
      </c>
      <c r="E5" s="4">
        <v>4724200</v>
      </c>
      <c r="F5" s="4">
        <v>16432000</v>
      </c>
      <c r="G5" s="4">
        <v>15450000</v>
      </c>
      <c r="H5" s="4">
        <v>10130200</v>
      </c>
      <c r="I5" s="4">
        <v>12186000</v>
      </c>
      <c r="J5" s="4">
        <v>27739000.000000004</v>
      </c>
      <c r="K5" s="4">
        <v>25090000</v>
      </c>
      <c r="L5" s="4">
        <v>22770000</v>
      </c>
      <c r="M5" s="28">
        <f>([1]所控经费!$G$15+[1]所控经费!$G$16)*10000</f>
        <v>28490000</v>
      </c>
      <c r="N5" s="47"/>
    </row>
    <row r="6" spans="1:15" ht="22.15" customHeight="1">
      <c r="A6" s="3" t="s">
        <v>10</v>
      </c>
      <c r="B6" s="3" t="s">
        <v>14</v>
      </c>
      <c r="C6" s="3" t="s">
        <v>15</v>
      </c>
      <c r="D6" s="4">
        <v>6132200</v>
      </c>
      <c r="E6" s="4">
        <v>10827800</v>
      </c>
      <c r="F6" s="4">
        <v>7388000.0000000009</v>
      </c>
      <c r="G6" s="4">
        <v>6846000</v>
      </c>
      <c r="H6" s="4">
        <v>12352000</v>
      </c>
      <c r="I6" s="4">
        <f>39232000-26870000</f>
        <v>12362000</v>
      </c>
      <c r="J6" s="4">
        <v>6292000</v>
      </c>
      <c r="K6" s="4">
        <v>15025000</v>
      </c>
      <c r="L6" s="4">
        <v>15214500</v>
      </c>
      <c r="M6" s="28">
        <f>[1]所控经费!$D$30*10000</f>
        <v>18364500</v>
      </c>
      <c r="N6" s="47"/>
    </row>
    <row r="7" spans="1:15" ht="22.15" customHeight="1">
      <c r="A7" s="3" t="s">
        <v>10</v>
      </c>
      <c r="B7" s="3" t="s">
        <v>16</v>
      </c>
      <c r="C7" s="3" t="s">
        <v>12</v>
      </c>
      <c r="D7" s="4">
        <v>18434900</v>
      </c>
      <c r="E7" s="4">
        <v>20221800</v>
      </c>
      <c r="F7" s="4">
        <v>23038400</v>
      </c>
      <c r="G7" s="4">
        <v>32094200</v>
      </c>
      <c r="H7" s="4">
        <v>33107700</v>
      </c>
      <c r="I7" s="4">
        <f>43193800-8786700</f>
        <v>34407100</v>
      </c>
      <c r="J7" s="4">
        <v>35484599.999999993</v>
      </c>
      <c r="K7" s="4">
        <v>45095400</v>
      </c>
      <c r="L7" s="28">
        <v>49937900</v>
      </c>
      <c r="M7" s="28">
        <f>[1]所控经费!$G$2*10000</f>
        <v>56760100</v>
      </c>
      <c r="N7" s="47"/>
    </row>
    <row r="8" spans="1:15" ht="22.15" customHeight="1">
      <c r="A8" s="3" t="s">
        <v>10</v>
      </c>
      <c r="B8" s="3" t="s">
        <v>119</v>
      </c>
      <c r="C8" s="3" t="s">
        <v>15</v>
      </c>
      <c r="D8" s="4">
        <v>1560000</v>
      </c>
      <c r="E8" s="4">
        <v>1440000</v>
      </c>
      <c r="F8" s="4">
        <v>4468800</v>
      </c>
      <c r="G8" s="4">
        <v>7430400</v>
      </c>
      <c r="H8" s="4">
        <v>7268500</v>
      </c>
      <c r="I8" s="4">
        <v>7551600</v>
      </c>
      <c r="J8" s="4"/>
      <c r="K8" s="4">
        <v>4562000</v>
      </c>
      <c r="L8" s="4">
        <v>5524800</v>
      </c>
      <c r="M8" s="28">
        <f>([1]所控经费!$G$11+[1]所控经费!$G$12+[1]所控经费!$G$13)*10000</f>
        <v>2020000</v>
      </c>
      <c r="N8" s="47"/>
    </row>
    <row r="9" spans="1:15" ht="22.15" hidden="1" customHeight="1">
      <c r="A9" s="3" t="s">
        <v>10</v>
      </c>
      <c r="B9" s="3" t="s">
        <v>17</v>
      </c>
      <c r="C9" s="3" t="s">
        <v>18</v>
      </c>
      <c r="D9" s="4">
        <v>6500000</v>
      </c>
      <c r="E9" s="4"/>
      <c r="F9" s="4"/>
      <c r="G9" s="4"/>
      <c r="H9" s="4"/>
      <c r="I9" s="4"/>
      <c r="J9" s="4"/>
      <c r="K9" s="4"/>
      <c r="L9" s="3"/>
      <c r="M9" s="3"/>
      <c r="N9" s="47"/>
    </row>
    <row r="10" spans="1:15" ht="22.15" customHeight="1">
      <c r="A10" s="3" t="s">
        <v>19</v>
      </c>
      <c r="B10" s="3" t="s">
        <v>20</v>
      </c>
      <c r="C10" s="3" t="s">
        <v>12</v>
      </c>
      <c r="D10" s="4"/>
      <c r="E10" s="4"/>
      <c r="F10" s="4">
        <v>2394000</v>
      </c>
      <c r="G10" s="4">
        <v>6276000</v>
      </c>
      <c r="H10" s="4">
        <v>5364300</v>
      </c>
      <c r="I10" s="4">
        <v>4576000</v>
      </c>
      <c r="J10" s="4">
        <v>5135800</v>
      </c>
      <c r="K10" s="4">
        <v>4648400</v>
      </c>
      <c r="L10" s="4">
        <v>2406800</v>
      </c>
      <c r="M10" s="28">
        <f>[1]所控经费!$G$19*10000</f>
        <v>5412400</v>
      </c>
      <c r="N10" s="47"/>
    </row>
    <row r="11" spans="1:15" ht="22.15" customHeight="1">
      <c r="A11" s="3" t="s">
        <v>10</v>
      </c>
      <c r="B11" s="3" t="s">
        <v>21</v>
      </c>
      <c r="C11" s="3" t="s">
        <v>12</v>
      </c>
      <c r="D11" s="4">
        <v>3460000</v>
      </c>
      <c r="E11" s="4">
        <v>3532000</v>
      </c>
      <c r="F11" s="4">
        <v>4462000</v>
      </c>
      <c r="G11" s="4">
        <v>5088000</v>
      </c>
      <c r="H11" s="4">
        <v>4991000</v>
      </c>
      <c r="I11" s="4">
        <v>5088000</v>
      </c>
      <c r="J11" s="4">
        <v>5299000</v>
      </c>
      <c r="K11" s="4">
        <v>8447000</v>
      </c>
      <c r="L11" s="4">
        <v>8036300</v>
      </c>
      <c r="M11" s="28">
        <f>[1]所控经费!$G$17*10000</f>
        <v>9790000</v>
      </c>
      <c r="N11" s="47"/>
    </row>
    <row r="12" spans="1:15" ht="22.15" customHeight="1">
      <c r="A12" s="3" t="s">
        <v>10</v>
      </c>
      <c r="B12" s="3" t="s">
        <v>22</v>
      </c>
      <c r="C12" s="3" t="s">
        <v>12</v>
      </c>
      <c r="D12" s="4">
        <v>1227000</v>
      </c>
      <c r="E12" s="4">
        <v>1208000</v>
      </c>
      <c r="F12" s="4">
        <v>1359000</v>
      </c>
      <c r="G12" s="4">
        <v>1251000</v>
      </c>
      <c r="H12" s="4">
        <v>1251800</v>
      </c>
      <c r="I12" s="4">
        <v>1204000</v>
      </c>
      <c r="J12" s="4">
        <v>1204000</v>
      </c>
      <c r="K12" s="4">
        <v>1349900</v>
      </c>
      <c r="L12" s="4">
        <v>1926000</v>
      </c>
      <c r="M12" s="28">
        <f>[1]所控经费!$G$18*10000</f>
        <v>1534000</v>
      </c>
      <c r="N12" s="47"/>
    </row>
    <row r="13" spans="1:15" ht="22.15" customHeight="1">
      <c r="A13" s="3" t="s">
        <v>10</v>
      </c>
      <c r="B13" s="3" t="s">
        <v>120</v>
      </c>
      <c r="C13" s="3" t="s">
        <v>12</v>
      </c>
      <c r="D13" s="4">
        <v>152500</v>
      </c>
      <c r="E13" s="4">
        <v>339200</v>
      </c>
      <c r="F13" s="4">
        <v>562900</v>
      </c>
      <c r="G13" s="4">
        <v>413000</v>
      </c>
      <c r="H13" s="4">
        <v>1718200</v>
      </c>
      <c r="I13" s="4">
        <v>668700</v>
      </c>
      <c r="J13" s="4">
        <v>1014000</v>
      </c>
      <c r="K13" s="4">
        <v>1248000</v>
      </c>
      <c r="L13" s="4">
        <v>2374000</v>
      </c>
      <c r="M13" s="28">
        <f>([1]所控经费!$G$3+[1]所控经费!$G$14+[1]所控经费!$G$7+[1]所控经费!$G$8+[1]所控经费!$G$9+[1]所控经费!$G$10)*10000</f>
        <v>5624000</v>
      </c>
      <c r="N13" s="47"/>
    </row>
    <row r="14" spans="1:15" ht="22.15" customHeight="1">
      <c r="A14" s="3" t="s">
        <v>23</v>
      </c>
      <c r="B14" s="3" t="s">
        <v>117</v>
      </c>
      <c r="C14" s="3" t="s">
        <v>12</v>
      </c>
      <c r="D14" s="4">
        <v>6000000</v>
      </c>
      <c r="E14" s="4">
        <v>7000000</v>
      </c>
      <c r="F14" s="4">
        <v>10000000</v>
      </c>
      <c r="G14" s="4">
        <v>15000000</v>
      </c>
      <c r="H14" s="4">
        <v>15000000</v>
      </c>
      <c r="I14" s="4">
        <v>17000000</v>
      </c>
      <c r="J14" s="4">
        <v>17000000</v>
      </c>
      <c r="K14" s="4">
        <v>25000000</v>
      </c>
      <c r="L14" s="4">
        <v>25000000</v>
      </c>
      <c r="M14" s="4">
        <v>25000000</v>
      </c>
      <c r="N14" s="47"/>
    </row>
    <row r="15" spans="1:15" ht="22.15" customHeight="1">
      <c r="A15" s="3" t="s">
        <v>23</v>
      </c>
      <c r="B15" s="3" t="s">
        <v>24</v>
      </c>
      <c r="C15" s="3" t="s">
        <v>12</v>
      </c>
      <c r="D15" s="4">
        <v>6000000</v>
      </c>
      <c r="E15" s="4">
        <v>8500000</v>
      </c>
      <c r="F15" s="4">
        <v>10000000</v>
      </c>
      <c r="G15" s="4">
        <v>11000000</v>
      </c>
      <c r="H15" s="4">
        <v>16606900</v>
      </c>
      <c r="I15" s="4">
        <v>21000000</v>
      </c>
      <c r="J15" s="4">
        <v>24000000</v>
      </c>
      <c r="K15" s="4">
        <v>30000000</v>
      </c>
      <c r="L15" s="4">
        <v>53000000</v>
      </c>
      <c r="M15" s="4">
        <f>26500000+546200</f>
        <v>27046200</v>
      </c>
      <c r="N15" s="47"/>
    </row>
    <row r="16" spans="1:15" ht="22.15" customHeight="1">
      <c r="A16" s="15"/>
      <c r="B16" s="17" t="s">
        <v>25</v>
      </c>
      <c r="C16" s="15"/>
      <c r="D16" s="16">
        <v>91500100</v>
      </c>
      <c r="E16" s="16">
        <v>94341500</v>
      </c>
      <c r="F16" s="16">
        <v>107735100</v>
      </c>
      <c r="G16" s="16">
        <v>137592600</v>
      </c>
      <c r="H16" s="16">
        <v>150128600</v>
      </c>
      <c r="I16" s="16">
        <v>154365400</v>
      </c>
      <c r="J16" s="16">
        <v>166352400</v>
      </c>
      <c r="K16" s="27">
        <v>204795700</v>
      </c>
      <c r="L16" s="27">
        <v>232400300</v>
      </c>
      <c r="M16" s="27">
        <f>SUM(M4:M15)</f>
        <v>243768700</v>
      </c>
      <c r="N16" s="47"/>
      <c r="O16" s="78"/>
    </row>
    <row r="17" spans="1:14" ht="22.15" customHeight="1">
      <c r="A17" s="46" t="s">
        <v>26</v>
      </c>
      <c r="I17" s="2"/>
      <c r="J17" s="2"/>
    </row>
    <row r="18" spans="1:14" ht="22.15" customHeight="1">
      <c r="A18" s="43" t="s">
        <v>2</v>
      </c>
      <c r="B18" s="43" t="s">
        <v>174</v>
      </c>
      <c r="C18" s="44"/>
      <c r="D18" s="44" t="s">
        <v>3</v>
      </c>
      <c r="E18" s="44" t="s">
        <v>4</v>
      </c>
      <c r="F18" s="44" t="s">
        <v>5</v>
      </c>
      <c r="G18" s="44" t="s">
        <v>6</v>
      </c>
      <c r="H18" s="44" t="s">
        <v>7</v>
      </c>
      <c r="I18" s="45" t="s">
        <v>8</v>
      </c>
      <c r="J18" s="45" t="s">
        <v>175</v>
      </c>
      <c r="K18" s="43" t="s">
        <v>251</v>
      </c>
      <c r="L18" s="49" t="s">
        <v>249</v>
      </c>
      <c r="M18" s="54" t="s">
        <v>270</v>
      </c>
    </row>
    <row r="19" spans="1:14" ht="22.15" customHeight="1">
      <c r="A19" s="3" t="s">
        <v>10</v>
      </c>
      <c r="B19" s="3" t="s">
        <v>261</v>
      </c>
      <c r="C19" s="3" t="s">
        <v>27</v>
      </c>
      <c r="D19" s="4">
        <v>6393818.4800000004</v>
      </c>
      <c r="E19" s="4">
        <v>9300000</v>
      </c>
      <c r="F19" s="4">
        <v>7700000</v>
      </c>
      <c r="G19" s="4">
        <v>746000</v>
      </c>
      <c r="H19" s="4">
        <v>11167878.48</v>
      </c>
      <c r="I19" s="4">
        <v>10554707.07</v>
      </c>
      <c r="J19" s="4">
        <v>10000000</v>
      </c>
      <c r="K19" s="4">
        <v>19910893.190000001</v>
      </c>
      <c r="L19" s="4">
        <v>26095667.390000001</v>
      </c>
      <c r="M19" s="4">
        <v>33000000</v>
      </c>
      <c r="N19" s="47"/>
    </row>
    <row r="20" spans="1:14" ht="22.15" customHeight="1">
      <c r="A20" s="3" t="s">
        <v>28</v>
      </c>
      <c r="B20" s="3" t="s">
        <v>255</v>
      </c>
      <c r="C20" s="3" t="s">
        <v>27</v>
      </c>
      <c r="D20" s="4">
        <v>5000000</v>
      </c>
      <c r="E20" s="4">
        <v>8000000</v>
      </c>
      <c r="F20" s="4">
        <v>8000000</v>
      </c>
      <c r="G20" s="4">
        <v>8800000</v>
      </c>
      <c r="H20" s="4">
        <v>10440539.039999999</v>
      </c>
      <c r="I20" s="4">
        <v>10747639.210000003</v>
      </c>
      <c r="J20" s="4">
        <v>11000000</v>
      </c>
      <c r="K20" s="4">
        <v>12596276.529999999</v>
      </c>
      <c r="L20" s="4">
        <v>13580007.84</v>
      </c>
      <c r="M20" s="4">
        <v>15800000</v>
      </c>
      <c r="N20" s="47"/>
    </row>
    <row r="21" spans="1:14" ht="22.15" hidden="1" customHeight="1">
      <c r="A21" s="3" t="s">
        <v>10</v>
      </c>
      <c r="B21" s="3" t="s">
        <v>29</v>
      </c>
      <c r="C21" s="3" t="s">
        <v>27</v>
      </c>
      <c r="D21" s="4">
        <v>670000</v>
      </c>
      <c r="E21" s="4">
        <v>1000000</v>
      </c>
      <c r="F21" s="4">
        <v>1200000</v>
      </c>
      <c r="G21" s="4">
        <v>1250000</v>
      </c>
      <c r="H21" s="4"/>
      <c r="I21" s="4"/>
      <c r="J21" s="4"/>
      <c r="K21" s="4"/>
      <c r="L21" s="3"/>
      <c r="M21" s="4"/>
      <c r="N21" s="47"/>
    </row>
    <row r="22" spans="1:14" ht="22.15" customHeight="1">
      <c r="A22" s="3" t="s">
        <v>10</v>
      </c>
      <c r="B22" s="3" t="s">
        <v>256</v>
      </c>
      <c r="C22" s="3" t="s">
        <v>27</v>
      </c>
      <c r="D22" s="4">
        <v>1800000</v>
      </c>
      <c r="E22" s="4">
        <v>2000000</v>
      </c>
      <c r="F22" s="4">
        <v>2000000</v>
      </c>
      <c r="G22" s="4">
        <v>4140000</v>
      </c>
      <c r="H22" s="4">
        <v>5393521.5600000024</v>
      </c>
      <c r="I22" s="4">
        <v>4523346.879999998</v>
      </c>
      <c r="J22" s="4">
        <v>4000000</v>
      </c>
      <c r="K22" s="4">
        <v>4505797.84</v>
      </c>
      <c r="L22" s="4">
        <v>4518296.9300000006</v>
      </c>
      <c r="M22" s="4">
        <v>5550000</v>
      </c>
      <c r="N22" s="47"/>
    </row>
    <row r="23" spans="1:14" ht="22.15" hidden="1" customHeight="1">
      <c r="A23" s="3" t="s">
        <v>10</v>
      </c>
      <c r="B23" s="3" t="s">
        <v>41</v>
      </c>
      <c r="C23" s="3" t="s">
        <v>27</v>
      </c>
      <c r="D23" s="4">
        <v>2500000</v>
      </c>
      <c r="E23" s="4">
        <v>2500000</v>
      </c>
      <c r="F23" s="4">
        <v>1800000</v>
      </c>
      <c r="G23" s="4">
        <v>0</v>
      </c>
      <c r="H23" s="4"/>
      <c r="I23" s="4"/>
      <c r="J23" s="4"/>
      <c r="K23" s="4"/>
      <c r="L23" s="3"/>
      <c r="M23" s="4"/>
      <c r="N23" s="47"/>
    </row>
    <row r="24" spans="1:14" ht="22.15" customHeight="1">
      <c r="A24" s="3" t="s">
        <v>10</v>
      </c>
      <c r="B24" s="3" t="s">
        <v>257</v>
      </c>
      <c r="C24" s="3" t="s">
        <v>27</v>
      </c>
      <c r="D24" s="4">
        <v>1500000</v>
      </c>
      <c r="E24" s="4">
        <v>1600000</v>
      </c>
      <c r="F24" s="4">
        <v>1000000</v>
      </c>
      <c r="G24" s="4">
        <v>1300000</v>
      </c>
      <c r="H24" s="4">
        <v>1515206.6400000001</v>
      </c>
      <c r="I24" s="4">
        <v>1252163.6099999999</v>
      </c>
      <c r="J24" s="4">
        <v>200000</v>
      </c>
      <c r="K24" s="4">
        <v>1124436</v>
      </c>
      <c r="L24" s="4">
        <v>1013618.29</v>
      </c>
      <c r="M24" s="4">
        <v>1000000</v>
      </c>
      <c r="N24" s="47"/>
    </row>
    <row r="25" spans="1:14" ht="22.15" hidden="1" customHeight="1">
      <c r="A25" s="3" t="s">
        <v>10</v>
      </c>
      <c r="B25" s="3" t="s">
        <v>30</v>
      </c>
      <c r="C25" s="3" t="s">
        <v>27</v>
      </c>
      <c r="D25" s="4">
        <v>2000000</v>
      </c>
      <c r="E25" s="4"/>
      <c r="F25" s="4">
        <v>1500000</v>
      </c>
      <c r="G25" s="4"/>
      <c r="H25" s="4"/>
      <c r="I25" s="4"/>
      <c r="J25" s="4"/>
      <c r="K25" s="4"/>
      <c r="L25" s="3"/>
      <c r="M25" s="4"/>
      <c r="N25" s="47"/>
    </row>
    <row r="26" spans="1:14" ht="22.15" customHeight="1">
      <c r="A26" s="3" t="s">
        <v>10</v>
      </c>
      <c r="B26" s="3" t="s">
        <v>123</v>
      </c>
      <c r="C26" s="3" t="s">
        <v>27</v>
      </c>
      <c r="D26" s="4"/>
      <c r="E26" s="4">
        <v>3500000</v>
      </c>
      <c r="F26" s="4">
        <v>7000000</v>
      </c>
      <c r="G26" s="4">
        <v>13500000</v>
      </c>
      <c r="H26" s="4">
        <v>13185760</v>
      </c>
      <c r="I26" s="4">
        <v>13868000</v>
      </c>
      <c r="J26" s="4">
        <v>14500000</v>
      </c>
      <c r="K26" s="4">
        <v>22958854.899999999</v>
      </c>
      <c r="L26" s="28">
        <v>12000000</v>
      </c>
      <c r="M26" s="4">
        <v>14000000</v>
      </c>
      <c r="N26" s="47"/>
    </row>
    <row r="27" spans="1:14" ht="22.15" customHeight="1">
      <c r="A27" s="3" t="s">
        <v>144</v>
      </c>
      <c r="B27" s="3" t="s">
        <v>145</v>
      </c>
      <c r="C27" s="3" t="s">
        <v>27</v>
      </c>
      <c r="D27" s="4">
        <v>2200000</v>
      </c>
      <c r="E27" s="4">
        <v>1000000</v>
      </c>
      <c r="F27" s="4">
        <v>700000</v>
      </c>
      <c r="G27" s="4">
        <v>700000</v>
      </c>
      <c r="H27" s="4">
        <v>700000</v>
      </c>
      <c r="I27" s="4">
        <v>803325</v>
      </c>
      <c r="J27" s="4">
        <v>30000000</v>
      </c>
      <c r="K27" s="4">
        <v>23970059.600000001</v>
      </c>
      <c r="L27" s="53">
        <v>20040000</v>
      </c>
      <c r="M27" s="4">
        <v>30710000</v>
      </c>
      <c r="N27" s="47"/>
    </row>
    <row r="28" spans="1:14" ht="22.15" customHeight="1">
      <c r="A28" s="3" t="s">
        <v>10</v>
      </c>
      <c r="B28" s="3" t="s">
        <v>124</v>
      </c>
      <c r="C28" s="3" t="s">
        <v>27</v>
      </c>
      <c r="D28" s="4">
        <v>5600000</v>
      </c>
      <c r="E28" s="4">
        <v>10000000</v>
      </c>
      <c r="F28" s="4">
        <v>9500000</v>
      </c>
      <c r="G28" s="4">
        <v>7500000</v>
      </c>
      <c r="H28" s="4">
        <v>9000000</v>
      </c>
      <c r="I28" s="4">
        <v>11864236.619999999</v>
      </c>
      <c r="J28" s="4">
        <v>12000000</v>
      </c>
      <c r="K28" s="4">
        <v>19301607</v>
      </c>
      <c r="L28" s="52">
        <v>26656212.140000001</v>
      </c>
      <c r="M28" s="4">
        <f>(43941820.8-16628600)*1.05</f>
        <v>28678881.84</v>
      </c>
      <c r="N28" s="47"/>
    </row>
    <row r="29" spans="1:14" ht="22.15" customHeight="1">
      <c r="A29" s="3" t="s">
        <v>28</v>
      </c>
      <c r="B29" s="3" t="s">
        <v>122</v>
      </c>
      <c r="C29" s="3" t="s">
        <v>27</v>
      </c>
      <c r="D29" s="4">
        <v>18500000</v>
      </c>
      <c r="E29" s="4">
        <v>25000000</v>
      </c>
      <c r="F29" s="4">
        <v>30000000</v>
      </c>
      <c r="G29" s="4">
        <v>32500000</v>
      </c>
      <c r="H29" s="4">
        <v>32500000</v>
      </c>
      <c r="I29" s="4">
        <f>45275241.93-8475241.93</f>
        <v>36800000</v>
      </c>
      <c r="J29" s="4">
        <v>45500000</v>
      </c>
      <c r="K29" s="31">
        <v>50347916.840000004</v>
      </c>
      <c r="L29" s="31">
        <v>50637469.670000002</v>
      </c>
      <c r="M29" s="4">
        <v>59230000</v>
      </c>
      <c r="N29" s="47"/>
    </row>
    <row r="30" spans="1:14" ht="22.15" customHeight="1">
      <c r="A30" s="3" t="s">
        <v>10</v>
      </c>
      <c r="B30" s="3" t="s">
        <v>262</v>
      </c>
      <c r="C30" s="3" t="s">
        <v>27</v>
      </c>
      <c r="D30" s="4">
        <v>2000000</v>
      </c>
      <c r="E30" s="4">
        <v>2100000</v>
      </c>
      <c r="F30" s="4">
        <v>3600000</v>
      </c>
      <c r="G30" s="4">
        <v>5000000</v>
      </c>
      <c r="H30" s="4">
        <v>5000000</v>
      </c>
      <c r="I30" s="4">
        <v>5180376</v>
      </c>
      <c r="J30" s="4">
        <v>360000</v>
      </c>
      <c r="K30" s="4">
        <v>406615</v>
      </c>
      <c r="L30" s="4">
        <v>699783</v>
      </c>
      <c r="M30" s="4">
        <v>781461</v>
      </c>
      <c r="N30" s="47"/>
    </row>
    <row r="31" spans="1:14" ht="22.15" customHeight="1">
      <c r="A31" s="15"/>
      <c r="B31" s="17" t="s">
        <v>31</v>
      </c>
      <c r="C31" s="15"/>
      <c r="D31" s="16">
        <v>48163818.480000004</v>
      </c>
      <c r="E31" s="16">
        <v>62500000</v>
      </c>
      <c r="F31" s="16">
        <v>69000000</v>
      </c>
      <c r="G31" s="16">
        <v>82150000</v>
      </c>
      <c r="H31" s="16">
        <v>88902905.719999999</v>
      </c>
      <c r="I31" s="16">
        <v>95593794.390000001</v>
      </c>
      <c r="J31" s="16">
        <f>128360000-800000</f>
        <v>127560000</v>
      </c>
      <c r="K31" s="16">
        <v>155122456.90000001</v>
      </c>
      <c r="L31" s="16">
        <v>155241055.25999999</v>
      </c>
      <c r="M31" s="16">
        <f>SUM(M19:M30)</f>
        <v>188750342.84</v>
      </c>
      <c r="N31" s="77"/>
    </row>
    <row r="32" spans="1:14" ht="22.15" hidden="1" customHeight="1">
      <c r="A32" s="3" t="s">
        <v>15</v>
      </c>
      <c r="B32" s="3" t="s">
        <v>32</v>
      </c>
      <c r="C32" s="3" t="s">
        <v>33</v>
      </c>
      <c r="D32" s="4">
        <v>12450000</v>
      </c>
      <c r="E32" s="4">
        <v>10700000</v>
      </c>
      <c r="F32" s="4"/>
      <c r="G32" s="4"/>
      <c r="H32" s="4"/>
      <c r="I32" s="4"/>
      <c r="J32" s="4"/>
      <c r="K32" s="3"/>
      <c r="L32" s="3"/>
      <c r="N32" s="77"/>
    </row>
    <row r="33" spans="1:14" ht="22.15" customHeight="1">
      <c r="A33" s="3" t="s">
        <v>10</v>
      </c>
      <c r="B33" s="3" t="s">
        <v>34</v>
      </c>
      <c r="C33" s="3" t="s">
        <v>33</v>
      </c>
      <c r="D33" s="4">
        <v>6477935</v>
      </c>
      <c r="E33" s="4">
        <v>5655253</v>
      </c>
      <c r="F33" s="4">
        <v>5171177.21</v>
      </c>
      <c r="G33" s="4">
        <v>4095962</v>
      </c>
      <c r="H33" s="4">
        <v>5490511.0899999999</v>
      </c>
      <c r="I33" s="4">
        <v>5995078</v>
      </c>
      <c r="J33" s="4">
        <v>6028101</v>
      </c>
      <c r="K33" s="28">
        <v>9266638</v>
      </c>
      <c r="L33" s="28">
        <v>31178934</v>
      </c>
      <c r="M33" s="28">
        <f>'支出汇总（非人员支出）'!B26</f>
        <v>26378799</v>
      </c>
      <c r="N33" s="77"/>
    </row>
    <row r="34" spans="1:14" ht="22.15" customHeight="1">
      <c r="A34" s="3" t="s">
        <v>10</v>
      </c>
      <c r="B34" s="3" t="s">
        <v>35</v>
      </c>
      <c r="C34" s="3" t="s">
        <v>33</v>
      </c>
      <c r="D34" s="4">
        <v>1795050</v>
      </c>
      <c r="E34" s="4">
        <v>1497580</v>
      </c>
      <c r="F34" s="4">
        <v>1627060</v>
      </c>
      <c r="G34" s="4">
        <v>1795740</v>
      </c>
      <c r="H34" s="4">
        <v>1921420</v>
      </c>
      <c r="I34" s="4">
        <v>1856780</v>
      </c>
      <c r="J34" s="4">
        <v>1767180</v>
      </c>
      <c r="K34" s="28">
        <v>1740480</v>
      </c>
      <c r="L34" s="28">
        <v>1823480</v>
      </c>
      <c r="M34" s="28">
        <f>'支出汇总（非人员支出）'!B13</f>
        <v>1762080</v>
      </c>
      <c r="N34" s="77"/>
    </row>
    <row r="35" spans="1:14" ht="22.15" customHeight="1">
      <c r="A35" s="3" t="s">
        <v>10</v>
      </c>
      <c r="B35" s="3" t="s">
        <v>179</v>
      </c>
      <c r="C35" s="3" t="s">
        <v>33</v>
      </c>
      <c r="D35" s="4">
        <v>12976470</v>
      </c>
      <c r="E35" s="4">
        <v>13728457</v>
      </c>
      <c r="F35" s="4">
        <v>15256375.8992</v>
      </c>
      <c r="G35" s="4">
        <v>11257259</v>
      </c>
      <c r="H35" s="4">
        <v>9715101</v>
      </c>
      <c r="I35" s="4">
        <v>9371903</v>
      </c>
      <c r="J35" s="4">
        <v>12427649.869999999</v>
      </c>
      <c r="K35" s="28">
        <v>9697303</v>
      </c>
      <c r="L35" s="28">
        <v>13782010.800000001</v>
      </c>
      <c r="M35" s="4">
        <f>'支出汇总（非人员支出）'!P26</f>
        <v>11971740</v>
      </c>
      <c r="N35" s="77"/>
    </row>
    <row r="36" spans="1:14" ht="22.15" customHeight="1">
      <c r="A36" s="3" t="s">
        <v>28</v>
      </c>
      <c r="B36" s="3" t="s">
        <v>36</v>
      </c>
      <c r="C36" s="3" t="s">
        <v>33</v>
      </c>
      <c r="D36" s="4">
        <v>7491000</v>
      </c>
      <c r="E36" s="4">
        <v>6000000</v>
      </c>
      <c r="F36" s="4">
        <v>7000000</v>
      </c>
      <c r="G36" s="4">
        <v>7000000</v>
      </c>
      <c r="H36" s="4">
        <v>6000000</v>
      </c>
      <c r="I36" s="4">
        <v>10000000</v>
      </c>
      <c r="J36" s="4">
        <v>10500000</v>
      </c>
      <c r="K36" s="31">
        <v>13000000</v>
      </c>
      <c r="L36" s="4">
        <v>8000000</v>
      </c>
      <c r="M36" s="50">
        <v>9000000</v>
      </c>
      <c r="N36" s="77"/>
    </row>
    <row r="37" spans="1:14" ht="22.15" customHeight="1">
      <c r="A37" s="15"/>
      <c r="B37" s="15" t="s">
        <v>37</v>
      </c>
      <c r="C37" s="15"/>
      <c r="D37" s="16">
        <v>41190455</v>
      </c>
      <c r="E37" s="16">
        <v>37581290</v>
      </c>
      <c r="F37" s="16">
        <v>29054613.109200001</v>
      </c>
      <c r="G37" s="16">
        <v>24148961</v>
      </c>
      <c r="H37" s="16">
        <v>23127032.09</v>
      </c>
      <c r="I37" s="16">
        <v>27223761</v>
      </c>
      <c r="J37" s="16">
        <f>SUM(J33:J36)</f>
        <v>30722930.869999997</v>
      </c>
      <c r="K37" s="27">
        <v>33704421</v>
      </c>
      <c r="L37" s="27">
        <v>54784424.799999997</v>
      </c>
      <c r="M37" s="27">
        <f>SUM(M33:M36)</f>
        <v>49112619</v>
      </c>
      <c r="N37" s="77"/>
    </row>
    <row r="38" spans="1:14" ht="22.15" customHeight="1">
      <c r="A38" s="3" t="s">
        <v>23</v>
      </c>
      <c r="B38" s="3" t="s">
        <v>143</v>
      </c>
      <c r="C38" s="3" t="s">
        <v>18</v>
      </c>
      <c r="D38" s="4">
        <v>7606000</v>
      </c>
      <c r="E38" s="4">
        <v>40698800</v>
      </c>
      <c r="F38" s="4">
        <v>62035428</v>
      </c>
      <c r="G38" s="4">
        <v>19274900</v>
      </c>
      <c r="H38" s="4">
        <v>14340000</v>
      </c>
      <c r="I38" s="4">
        <v>43791700</v>
      </c>
      <c r="J38" s="4">
        <v>14000000</v>
      </c>
      <c r="K38" s="28">
        <v>21710000</v>
      </c>
      <c r="L38" s="28">
        <v>20000000</v>
      </c>
      <c r="M38" s="47">
        <f>'支出汇总（非人员支出）'!P10</f>
        <v>5330000</v>
      </c>
    </row>
    <row r="39" spans="1:14" ht="22.15" customHeight="1">
      <c r="A39" s="15"/>
      <c r="B39" s="17" t="s">
        <v>38</v>
      </c>
      <c r="C39" s="15"/>
      <c r="D39" s="16">
        <v>7606000</v>
      </c>
      <c r="E39" s="16">
        <v>40698800</v>
      </c>
      <c r="F39" s="16">
        <v>62035428</v>
      </c>
      <c r="G39" s="16">
        <v>19274900</v>
      </c>
      <c r="H39" s="16">
        <v>14340000</v>
      </c>
      <c r="I39" s="16">
        <v>43791700</v>
      </c>
      <c r="J39" s="16">
        <v>14000000</v>
      </c>
      <c r="K39" s="27">
        <v>21710000</v>
      </c>
      <c r="L39" s="27">
        <v>20000000</v>
      </c>
      <c r="M39" s="27">
        <f>M38</f>
        <v>5330000</v>
      </c>
      <c r="N39" s="48"/>
    </row>
    <row r="40" spans="1:14" ht="22.15" customHeight="1">
      <c r="A40" s="15"/>
      <c r="B40" s="17" t="s">
        <v>39</v>
      </c>
      <c r="C40" s="15"/>
      <c r="D40" s="16">
        <v>96960273.480000004</v>
      </c>
      <c r="E40" s="16">
        <v>140780090</v>
      </c>
      <c r="F40" s="16">
        <v>160090041.1092</v>
      </c>
      <c r="G40" s="16">
        <v>125573861</v>
      </c>
      <c r="H40" s="16">
        <v>126369937.81</v>
      </c>
      <c r="I40" s="16">
        <v>166609255.38999999</v>
      </c>
      <c r="J40" s="16">
        <f>J39+J37+J31</f>
        <v>172282930.87</v>
      </c>
      <c r="K40" s="27">
        <v>210536877.90000001</v>
      </c>
      <c r="L40" s="27">
        <v>230025480.06</v>
      </c>
      <c r="M40" s="27">
        <f>M31+M37+M39</f>
        <v>243192961.84</v>
      </c>
      <c r="N40" s="78"/>
    </row>
    <row r="41" spans="1:14" ht="22.15" customHeight="1">
      <c r="A41" s="46" t="s">
        <v>40</v>
      </c>
      <c r="I41" s="2"/>
      <c r="J41" s="2"/>
    </row>
    <row r="42" spans="1:14" ht="22.15" customHeight="1">
      <c r="A42" s="79" t="s">
        <v>176</v>
      </c>
      <c r="B42" s="80"/>
      <c r="C42" s="15" t="s">
        <v>177</v>
      </c>
      <c r="D42" s="16">
        <v>-5460173.4800000042</v>
      </c>
      <c r="E42" s="16">
        <v>-46438590</v>
      </c>
      <c r="F42" s="16">
        <v>-52354941.109200001</v>
      </c>
      <c r="G42" s="16">
        <v>12018739</v>
      </c>
      <c r="H42" s="16">
        <v>23758662.189999998</v>
      </c>
      <c r="I42" s="16">
        <v>-12243855.390000001</v>
      </c>
      <c r="J42" s="16">
        <f>J16-J40</f>
        <v>-5930530.8700000048</v>
      </c>
      <c r="K42" s="27">
        <v>-5741177.900000006</v>
      </c>
      <c r="L42" s="27">
        <v>2374819.9399999976</v>
      </c>
      <c r="M42" s="27">
        <f>M16-M31-M37-M39</f>
        <v>575738.15999999642</v>
      </c>
    </row>
    <row r="43" spans="1:14" ht="20.100000000000001" customHeight="1"/>
    <row r="44" spans="1:14" ht="20.100000000000001" customHeight="1"/>
    <row r="45" spans="1:14" ht="20.100000000000001" customHeight="1"/>
    <row r="46" spans="1:14" ht="20.100000000000001" customHeight="1"/>
    <row r="47" spans="1:14" ht="20.100000000000001" customHeight="1"/>
    <row r="48" spans="1:14" ht="20.100000000000001" customHeight="1"/>
    <row r="49" ht="20.100000000000001" customHeight="1"/>
  </sheetData>
  <mergeCells count="2">
    <mergeCell ref="A42:B42"/>
    <mergeCell ref="A1:L1"/>
  </mergeCells>
  <phoneticPr fontId="2" type="noConversion"/>
  <pageMargins left="0.70866141732283472" right="0.11811023622047245" top="0.74803149606299213" bottom="0.74803149606299213" header="0.31496062992125984" footer="0.31496062992125984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6"/>
  <sheetViews>
    <sheetView workbookViewId="0">
      <selection activeCell="N30" sqref="N30"/>
    </sheetView>
  </sheetViews>
  <sheetFormatPr defaultRowHeight="13.5"/>
  <cols>
    <col min="1" max="1" width="27.125" bestFit="1" customWidth="1"/>
    <col min="2" max="2" width="17.625" customWidth="1"/>
    <col min="3" max="3" width="19.125" customWidth="1"/>
    <col min="4" max="6" width="16.125" hidden="1" customWidth="1"/>
    <col min="7" max="13" width="8.875" hidden="1" customWidth="1"/>
    <col min="15" max="15" width="22.625" bestFit="1" customWidth="1"/>
    <col min="16" max="16" width="17.375" customWidth="1"/>
    <col min="17" max="17" width="16.875" customWidth="1"/>
    <col min="18" max="20" width="17.25" hidden="1" customWidth="1"/>
    <col min="21" max="27" width="0" hidden="1" customWidth="1"/>
  </cols>
  <sheetData>
    <row r="1" spans="1:27" ht="29.45" customHeight="1">
      <c r="A1" s="81" t="s">
        <v>295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7" ht="14.25" thickBot="1">
      <c r="S2" s="1" t="s">
        <v>1</v>
      </c>
      <c r="T2" s="1"/>
    </row>
    <row r="3" spans="1:27" ht="19.899999999999999" customHeight="1">
      <c r="A3" s="41" t="s">
        <v>42</v>
      </c>
      <c r="B3" s="51" t="s">
        <v>268</v>
      </c>
      <c r="C3" s="51" t="s">
        <v>248</v>
      </c>
      <c r="D3" s="42" t="s">
        <v>170</v>
      </c>
      <c r="E3" s="42" t="s">
        <v>9</v>
      </c>
      <c r="F3" s="19" t="s">
        <v>8</v>
      </c>
      <c r="G3" s="5" t="s">
        <v>7</v>
      </c>
      <c r="H3" s="5" t="s">
        <v>6</v>
      </c>
      <c r="I3" s="5" t="s">
        <v>5</v>
      </c>
      <c r="J3" s="5" t="s">
        <v>43</v>
      </c>
      <c r="K3" s="5" t="s">
        <v>4</v>
      </c>
      <c r="L3" s="5" t="s">
        <v>44</v>
      </c>
      <c r="M3" s="5" t="s">
        <v>45</v>
      </c>
      <c r="N3" s="5"/>
      <c r="O3" s="41" t="s">
        <v>18</v>
      </c>
      <c r="P3" s="51" t="s">
        <v>268</v>
      </c>
      <c r="Q3" s="51" t="s">
        <v>248</v>
      </c>
      <c r="R3" s="42" t="s">
        <v>170</v>
      </c>
      <c r="S3" s="42" t="s">
        <v>9</v>
      </c>
      <c r="T3" s="19" t="s">
        <v>8</v>
      </c>
      <c r="U3" t="s">
        <v>7</v>
      </c>
      <c r="V3" t="s">
        <v>6</v>
      </c>
      <c r="W3" t="s">
        <v>5</v>
      </c>
      <c r="X3" t="s">
        <v>43</v>
      </c>
      <c r="Y3" t="s">
        <v>4</v>
      </c>
      <c r="Z3" t="s">
        <v>44</v>
      </c>
      <c r="AA3" t="s">
        <v>45</v>
      </c>
    </row>
    <row r="4" spans="1:27" ht="19.899999999999999" customHeight="1">
      <c r="A4" s="12" t="s">
        <v>46</v>
      </c>
      <c r="B4" s="29">
        <f>机关职能部门支出!C37</f>
        <v>275000</v>
      </c>
      <c r="C4" s="29">
        <v>295000</v>
      </c>
      <c r="D4" s="29">
        <v>254500</v>
      </c>
      <c r="E4" s="4">
        <v>290000</v>
      </c>
      <c r="F4" s="13">
        <v>320600</v>
      </c>
      <c r="G4">
        <v>349340</v>
      </c>
      <c r="H4">
        <v>343000</v>
      </c>
      <c r="I4">
        <v>340000</v>
      </c>
      <c r="J4">
        <v>267096.69</v>
      </c>
      <c r="K4">
        <v>330000</v>
      </c>
      <c r="L4">
        <v>341345.67</v>
      </c>
      <c r="M4">
        <v>95615.51</v>
      </c>
      <c r="O4" s="12" t="s">
        <v>47</v>
      </c>
      <c r="P4" s="18"/>
      <c r="Q4" s="18"/>
      <c r="R4" s="18"/>
      <c r="S4" s="4"/>
      <c r="T4" s="13">
        <v>431700</v>
      </c>
      <c r="U4">
        <v>2730000</v>
      </c>
      <c r="V4">
        <v>9327200</v>
      </c>
      <c r="W4">
        <v>18000000</v>
      </c>
      <c r="X4">
        <v>16482997.800000001</v>
      </c>
      <c r="Y4">
        <v>30000000</v>
      </c>
      <c r="Z4">
        <v>8603626.4100000001</v>
      </c>
    </row>
    <row r="5" spans="1:27" ht="19.899999999999999" customHeight="1">
      <c r="A5" s="12" t="s">
        <v>291</v>
      </c>
      <c r="B5" s="29">
        <f>机关职能部门支出!D37</f>
        <v>83300</v>
      </c>
      <c r="C5" s="29">
        <v>83300</v>
      </c>
      <c r="D5" s="29">
        <v>83300</v>
      </c>
      <c r="E5" s="4">
        <v>83300</v>
      </c>
      <c r="F5" s="13">
        <v>77800</v>
      </c>
      <c r="G5">
        <v>83300</v>
      </c>
      <c r="H5">
        <v>76300</v>
      </c>
      <c r="J5">
        <v>399105.17</v>
      </c>
      <c r="K5">
        <v>133000</v>
      </c>
      <c r="M5">
        <v>54069.85</v>
      </c>
      <c r="O5" s="12" t="s">
        <v>48</v>
      </c>
      <c r="P5" s="18"/>
      <c r="Q5" s="24">
        <v>2000000</v>
      </c>
      <c r="R5" s="24">
        <v>9530000</v>
      </c>
      <c r="S5" s="4">
        <v>12000000</v>
      </c>
      <c r="T5" s="13">
        <v>21600000</v>
      </c>
      <c r="V5">
        <v>1495700</v>
      </c>
      <c r="W5">
        <v>4000000</v>
      </c>
      <c r="X5">
        <v>7691067.9400000004</v>
      </c>
      <c r="Y5">
        <v>2800000</v>
      </c>
      <c r="Z5">
        <v>1894903.6</v>
      </c>
    </row>
    <row r="6" spans="1:27" ht="19.899999999999999" customHeight="1">
      <c r="A6" s="12" t="s">
        <v>49</v>
      </c>
      <c r="B6" s="29">
        <f>机关职能部门支出!H37</f>
        <v>247780</v>
      </c>
      <c r="C6" s="29">
        <v>256680</v>
      </c>
      <c r="D6" s="29">
        <v>216680</v>
      </c>
      <c r="E6" s="4">
        <v>216680</v>
      </c>
      <c r="F6" s="13">
        <v>208980</v>
      </c>
      <c r="G6">
        <v>232980</v>
      </c>
      <c r="H6">
        <v>242040</v>
      </c>
      <c r="I6">
        <v>252200</v>
      </c>
      <c r="J6">
        <v>235470.98</v>
      </c>
      <c r="K6">
        <v>256800</v>
      </c>
      <c r="L6">
        <v>231773.52</v>
      </c>
      <c r="M6">
        <v>305738.67</v>
      </c>
      <c r="O6" s="12" t="s">
        <v>50</v>
      </c>
      <c r="P6" s="18"/>
      <c r="Q6" s="18"/>
      <c r="R6" s="18"/>
      <c r="S6" s="4"/>
      <c r="T6" s="13">
        <v>600000</v>
      </c>
      <c r="U6">
        <v>4310000</v>
      </c>
      <c r="V6">
        <v>1107000</v>
      </c>
      <c r="Y6">
        <v>1488800</v>
      </c>
    </row>
    <row r="7" spans="1:27" ht="19.899999999999999" customHeight="1">
      <c r="A7" s="12" t="s">
        <v>51</v>
      </c>
      <c r="B7" s="29">
        <f>机关职能部门支出!E37</f>
        <v>283000</v>
      </c>
      <c r="C7" s="29">
        <v>245000</v>
      </c>
      <c r="D7" s="7">
        <v>169000</v>
      </c>
      <c r="E7" s="4">
        <v>169000</v>
      </c>
      <c r="F7" s="13">
        <v>169000</v>
      </c>
      <c r="G7">
        <v>199100</v>
      </c>
      <c r="H7">
        <v>152200</v>
      </c>
      <c r="I7">
        <v>153200</v>
      </c>
      <c r="J7">
        <v>128112.36</v>
      </c>
      <c r="K7">
        <v>143100</v>
      </c>
      <c r="L7">
        <v>152953.41</v>
      </c>
      <c r="M7">
        <v>271233.45</v>
      </c>
      <c r="O7" s="12" t="s">
        <v>52</v>
      </c>
      <c r="P7" s="59">
        <f>(373+10+30+120)*10000</f>
        <v>5330000</v>
      </c>
      <c r="Q7" s="18"/>
      <c r="R7" s="24">
        <v>880000</v>
      </c>
      <c r="S7" s="4"/>
      <c r="T7" s="13">
        <v>1160000</v>
      </c>
      <c r="U7">
        <v>5800000</v>
      </c>
      <c r="V7">
        <v>4770000</v>
      </c>
      <c r="Y7">
        <v>6410000</v>
      </c>
    </row>
    <row r="8" spans="1:27" ht="19.899999999999999" customHeight="1">
      <c r="A8" s="12" t="s">
        <v>53</v>
      </c>
      <c r="B8" s="29">
        <f>机关职能部门支出!F37</f>
        <v>239000</v>
      </c>
      <c r="C8" s="29">
        <v>239000</v>
      </c>
      <c r="D8" s="29">
        <v>239000</v>
      </c>
      <c r="E8" s="4">
        <v>225000</v>
      </c>
      <c r="F8" s="13">
        <v>215000</v>
      </c>
      <c r="G8">
        <v>228000</v>
      </c>
      <c r="H8">
        <v>195500</v>
      </c>
      <c r="I8">
        <v>172200</v>
      </c>
      <c r="J8">
        <v>182711.9</v>
      </c>
      <c r="K8">
        <v>171000</v>
      </c>
      <c r="L8">
        <v>174090.03</v>
      </c>
      <c r="M8">
        <v>112898.13</v>
      </c>
      <c r="O8" s="12"/>
      <c r="P8" s="18"/>
      <c r="Q8" s="18"/>
      <c r="R8" s="18"/>
      <c r="S8" s="4"/>
      <c r="T8" s="13"/>
      <c r="V8">
        <v>1015000</v>
      </c>
    </row>
    <row r="9" spans="1:27" ht="19.899999999999999" customHeight="1">
      <c r="A9" s="12" t="s">
        <v>54</v>
      </c>
      <c r="B9" s="29">
        <f>机关职能部门支出!G37</f>
        <v>82700</v>
      </c>
      <c r="C9" s="29">
        <v>158000</v>
      </c>
      <c r="D9" s="7">
        <v>165200</v>
      </c>
      <c r="E9" s="4">
        <v>142200</v>
      </c>
      <c r="F9" s="13">
        <v>89800</v>
      </c>
      <c r="G9">
        <v>96800</v>
      </c>
      <c r="H9">
        <v>96000</v>
      </c>
      <c r="I9">
        <v>110000</v>
      </c>
      <c r="J9">
        <v>91435.06</v>
      </c>
      <c r="K9">
        <v>64000</v>
      </c>
      <c r="L9">
        <v>58192.95</v>
      </c>
      <c r="M9">
        <v>23616.78</v>
      </c>
      <c r="O9" s="12" t="s">
        <v>118</v>
      </c>
      <c r="P9" s="59"/>
      <c r="Q9" s="24">
        <v>18000000</v>
      </c>
      <c r="R9" s="24">
        <v>11300000</v>
      </c>
      <c r="S9" s="4">
        <v>2000000</v>
      </c>
      <c r="T9" s="13">
        <v>20000000</v>
      </c>
      <c r="U9">
        <v>1500000</v>
      </c>
      <c r="V9">
        <v>1560000</v>
      </c>
      <c r="W9">
        <v>36250000</v>
      </c>
      <c r="X9">
        <v>22600663</v>
      </c>
    </row>
    <row r="10" spans="1:27" ht="19.899999999999999" customHeight="1" thickBot="1">
      <c r="A10" s="12" t="s">
        <v>55</v>
      </c>
      <c r="B10" s="29">
        <f>机关职能部门支出!I37</f>
        <v>223000</v>
      </c>
      <c r="C10" s="29">
        <v>223000</v>
      </c>
      <c r="D10" s="29">
        <v>293000</v>
      </c>
      <c r="E10" s="4">
        <v>293000</v>
      </c>
      <c r="F10" s="13">
        <v>421000</v>
      </c>
      <c r="G10">
        <v>428000</v>
      </c>
      <c r="H10">
        <v>413000</v>
      </c>
      <c r="I10">
        <v>313000</v>
      </c>
      <c r="J10">
        <v>197936.44</v>
      </c>
      <c r="K10">
        <v>184380</v>
      </c>
      <c r="L10">
        <v>164136.87</v>
      </c>
      <c r="M10">
        <v>171424.93</v>
      </c>
      <c r="O10" s="20" t="s">
        <v>56</v>
      </c>
      <c r="P10" s="25">
        <f>SUM(P4:P9)</f>
        <v>5330000</v>
      </c>
      <c r="Q10" s="25">
        <f>SUM(Q4:Q9)</f>
        <v>20000000</v>
      </c>
      <c r="R10" s="25">
        <v>21710000</v>
      </c>
      <c r="S10" s="21">
        <v>14000000</v>
      </c>
      <c r="T10" s="22">
        <v>43791700</v>
      </c>
      <c r="U10">
        <v>14340000</v>
      </c>
      <c r="V10">
        <v>19274900</v>
      </c>
      <c r="W10">
        <v>58250000</v>
      </c>
      <c r="X10">
        <v>46774728.740000002</v>
      </c>
      <c r="Y10">
        <v>40698800</v>
      </c>
      <c r="Z10">
        <v>10498530.01</v>
      </c>
    </row>
    <row r="11" spans="1:27" ht="19.899999999999999" customHeight="1">
      <c r="A11" s="12" t="s">
        <v>57</v>
      </c>
      <c r="B11" s="29">
        <f>机关职能部门支出!K37</f>
        <v>256000</v>
      </c>
      <c r="C11" s="29">
        <v>256000</v>
      </c>
      <c r="D11" s="29">
        <v>256800</v>
      </c>
      <c r="E11" s="4">
        <v>284000</v>
      </c>
      <c r="F11" s="13">
        <v>288900</v>
      </c>
      <c r="G11">
        <v>232800</v>
      </c>
      <c r="H11">
        <v>82800</v>
      </c>
      <c r="I11">
        <v>295458</v>
      </c>
      <c r="J11">
        <v>1713368.76</v>
      </c>
      <c r="K11">
        <v>1669500</v>
      </c>
      <c r="L11">
        <v>1723455.94</v>
      </c>
      <c r="M11">
        <v>1645421.69</v>
      </c>
    </row>
    <row r="12" spans="1:27" ht="19.899999999999999" customHeight="1" thickBot="1">
      <c r="A12" s="12" t="s">
        <v>58</v>
      </c>
      <c r="B12" s="29">
        <f>机关职能部门支出!J37</f>
        <v>72300</v>
      </c>
      <c r="C12" s="29">
        <v>67500</v>
      </c>
      <c r="D12" s="29">
        <v>63000</v>
      </c>
      <c r="E12" s="4">
        <v>64000</v>
      </c>
      <c r="F12" s="13">
        <v>65700</v>
      </c>
      <c r="G12">
        <v>71100</v>
      </c>
      <c r="H12">
        <v>54500</v>
      </c>
      <c r="I12">
        <v>48700</v>
      </c>
      <c r="J12">
        <v>46884.61</v>
      </c>
      <c r="K12">
        <v>26300</v>
      </c>
      <c r="L12">
        <v>27083.26</v>
      </c>
      <c r="M12">
        <v>100997</v>
      </c>
      <c r="X12" t="s">
        <v>43</v>
      </c>
      <c r="Y12" t="s">
        <v>4</v>
      </c>
      <c r="Z12" t="s">
        <v>44</v>
      </c>
      <c r="AA12" t="s">
        <v>45</v>
      </c>
    </row>
    <row r="13" spans="1:27" ht="19.899999999999999" customHeight="1" thickBot="1">
      <c r="A13" s="20" t="s">
        <v>59</v>
      </c>
      <c r="B13" s="30">
        <f>SUM(B4:B12)</f>
        <v>1762080</v>
      </c>
      <c r="C13" s="30">
        <v>1823480</v>
      </c>
      <c r="D13" s="30">
        <v>1740480</v>
      </c>
      <c r="E13" s="21">
        <v>1767180</v>
      </c>
      <c r="F13" s="22">
        <v>1856780</v>
      </c>
      <c r="G13">
        <v>1921420</v>
      </c>
      <c r="H13">
        <v>1655340</v>
      </c>
      <c r="I13">
        <v>1684758</v>
      </c>
      <c r="J13">
        <v>3262121.9699999997</v>
      </c>
      <c r="K13">
        <v>2978080</v>
      </c>
      <c r="L13">
        <v>2873031.6499999994</v>
      </c>
      <c r="M13">
        <v>2781016.01</v>
      </c>
      <c r="O13" s="41" t="s">
        <v>60</v>
      </c>
      <c r="P13" s="51" t="s">
        <v>268</v>
      </c>
      <c r="Q13" s="51" t="s">
        <v>248</v>
      </c>
      <c r="R13" s="42" t="s">
        <v>170</v>
      </c>
      <c r="S13" s="42" t="s">
        <v>9</v>
      </c>
      <c r="T13" s="19" t="s">
        <v>8</v>
      </c>
      <c r="U13" t="s">
        <v>7</v>
      </c>
      <c r="V13" t="s">
        <v>6</v>
      </c>
      <c r="W13" t="s">
        <v>5</v>
      </c>
      <c r="X13">
        <v>7923217.5199999996</v>
      </c>
      <c r="Y13">
        <v>6000000</v>
      </c>
      <c r="Z13">
        <v>6380000</v>
      </c>
      <c r="AA13">
        <v>5242925.8299999982</v>
      </c>
    </row>
    <row r="14" spans="1:27" ht="19.899999999999999" customHeight="1" thickBot="1">
      <c r="J14">
        <v>6524243.9399999995</v>
      </c>
      <c r="O14" s="12" t="s">
        <v>61</v>
      </c>
      <c r="P14" s="59">
        <f>(340+60+25)*10000+80000+65000</f>
        <v>4395000</v>
      </c>
      <c r="Q14" s="29">
        <v>3680000</v>
      </c>
      <c r="R14" s="24">
        <v>3042300</v>
      </c>
      <c r="S14" s="4">
        <v>3020000</v>
      </c>
      <c r="T14" s="13">
        <v>2730000</v>
      </c>
      <c r="U14">
        <v>2695000</v>
      </c>
      <c r="V14">
        <v>2735000</v>
      </c>
      <c r="W14">
        <v>1961153</v>
      </c>
      <c r="X14">
        <v>3753.8</v>
      </c>
      <c r="Y14">
        <v>113608</v>
      </c>
      <c r="Z14">
        <v>242545.7</v>
      </c>
      <c r="AA14">
        <v>69134.53</v>
      </c>
    </row>
    <row r="15" spans="1:27" ht="19.899999999999999" customHeight="1">
      <c r="A15" s="41" t="s">
        <v>62</v>
      </c>
      <c r="B15" s="51" t="s">
        <v>268</v>
      </c>
      <c r="C15" s="51" t="s">
        <v>248</v>
      </c>
      <c r="D15" s="42" t="s">
        <v>170</v>
      </c>
      <c r="E15" s="42" t="s">
        <v>9</v>
      </c>
      <c r="F15" s="19" t="s">
        <v>8</v>
      </c>
      <c r="G15" t="s">
        <v>7</v>
      </c>
      <c r="H15" t="s">
        <v>6</v>
      </c>
      <c r="I15" t="s">
        <v>5</v>
      </c>
      <c r="K15" t="s">
        <v>4</v>
      </c>
      <c r="L15" t="s">
        <v>44</v>
      </c>
      <c r="M15">
        <v>5562032.0199999996</v>
      </c>
      <c r="O15" s="12" t="s">
        <v>63</v>
      </c>
      <c r="P15" s="24">
        <f>后勤支出系统支出!C39</f>
        <v>1221060</v>
      </c>
      <c r="Q15" s="24">
        <v>1233260</v>
      </c>
      <c r="R15" s="24">
        <v>1114700</v>
      </c>
      <c r="S15" s="4">
        <v>1281270</v>
      </c>
      <c r="T15" s="13">
        <v>924615</v>
      </c>
      <c r="U15">
        <v>1005295</v>
      </c>
      <c r="V15">
        <v>708460</v>
      </c>
      <c r="W15">
        <v>645200</v>
      </c>
      <c r="X15">
        <v>0</v>
      </c>
      <c r="Y15">
        <v>6000000</v>
      </c>
      <c r="Z15">
        <v>6380000</v>
      </c>
      <c r="AA15">
        <v>5242925.8299999982</v>
      </c>
    </row>
    <row r="16" spans="1:27" ht="19.899999999999999" customHeight="1">
      <c r="A16" s="12" t="s">
        <v>64</v>
      </c>
      <c r="B16" s="29">
        <f>所专项支出!C37</f>
        <v>163500</v>
      </c>
      <c r="C16" s="29">
        <v>143500</v>
      </c>
      <c r="D16" s="29">
        <v>143500</v>
      </c>
      <c r="E16" s="4">
        <v>144144</v>
      </c>
      <c r="F16" s="13">
        <v>144144</v>
      </c>
      <c r="G16">
        <v>162260</v>
      </c>
      <c r="H16">
        <v>127560</v>
      </c>
      <c r="I16">
        <v>127560</v>
      </c>
      <c r="J16" t="s">
        <v>43</v>
      </c>
      <c r="K16">
        <v>109000</v>
      </c>
      <c r="L16">
        <v>99319.82</v>
      </c>
      <c r="O16" s="12" t="s">
        <v>65</v>
      </c>
      <c r="P16" s="24">
        <f>后勤支出系统支出!D39</f>
        <v>137290</v>
      </c>
      <c r="Q16" s="24">
        <v>68290</v>
      </c>
      <c r="R16" s="24">
        <v>408230</v>
      </c>
      <c r="S16" s="4">
        <v>140362</v>
      </c>
      <c r="T16" s="13">
        <v>68920</v>
      </c>
      <c r="U16">
        <v>114366</v>
      </c>
      <c r="V16">
        <v>65800</v>
      </c>
      <c r="W16">
        <v>54300</v>
      </c>
      <c r="X16">
        <v>7926971.3199999994</v>
      </c>
      <c r="Y16">
        <v>7320</v>
      </c>
      <c r="Z16">
        <v>2958.36</v>
      </c>
      <c r="AA16">
        <v>5728.4</v>
      </c>
    </row>
    <row r="17" spans="1:27" ht="19.899999999999999" customHeight="1">
      <c r="A17" s="12" t="s">
        <v>66</v>
      </c>
      <c r="B17" s="29">
        <f>所专项支出!D37</f>
        <v>100000</v>
      </c>
      <c r="C17" s="29">
        <v>100000</v>
      </c>
      <c r="D17" s="29">
        <v>100000</v>
      </c>
      <c r="E17" s="4">
        <v>100000</v>
      </c>
      <c r="F17" s="13">
        <v>200000</v>
      </c>
      <c r="G17">
        <v>80000</v>
      </c>
      <c r="H17">
        <v>80000</v>
      </c>
      <c r="I17">
        <v>80000</v>
      </c>
      <c r="J17">
        <v>90820.06</v>
      </c>
      <c r="K17">
        <v>80000</v>
      </c>
      <c r="L17">
        <v>253058.5</v>
      </c>
      <c r="M17" t="s">
        <v>45</v>
      </c>
      <c r="O17" s="12" t="s">
        <v>67</v>
      </c>
      <c r="P17" s="24">
        <f>后勤支出系统支出!E39</f>
        <v>4462580</v>
      </c>
      <c r="Q17" s="24">
        <v>4377780</v>
      </c>
      <c r="R17" s="24">
        <v>4474295</v>
      </c>
      <c r="S17" s="4">
        <v>5006555</v>
      </c>
      <c r="T17" s="13">
        <v>3909530</v>
      </c>
      <c r="U17">
        <v>3803650</v>
      </c>
      <c r="V17">
        <v>3646730</v>
      </c>
      <c r="W17">
        <v>3712106.8991999999</v>
      </c>
      <c r="X17">
        <v>906209.31</v>
      </c>
      <c r="Y17">
        <v>54740</v>
      </c>
      <c r="Z17">
        <v>16247.84</v>
      </c>
      <c r="AA17">
        <v>47880.61</v>
      </c>
    </row>
    <row r="18" spans="1:27" ht="19.899999999999999" customHeight="1">
      <c r="A18" s="12" t="s">
        <v>68</v>
      </c>
      <c r="B18" s="18"/>
      <c r="C18" s="29"/>
      <c r="D18" s="29">
        <v>500000</v>
      </c>
      <c r="E18" s="4">
        <v>500000</v>
      </c>
      <c r="F18" s="13">
        <v>1680000</v>
      </c>
      <c r="G18">
        <v>980000</v>
      </c>
      <c r="H18">
        <v>980000</v>
      </c>
      <c r="I18">
        <v>980000</v>
      </c>
      <c r="J18">
        <v>42500</v>
      </c>
      <c r="K18">
        <v>828700</v>
      </c>
      <c r="L18">
        <v>967825</v>
      </c>
      <c r="M18">
        <v>547195</v>
      </c>
      <c r="O18" s="12" t="s">
        <v>69</v>
      </c>
      <c r="P18" s="24">
        <f>后勤支出系统支出!G39</f>
        <v>78620</v>
      </c>
      <c r="Q18" s="24">
        <v>7320</v>
      </c>
      <c r="R18" s="24">
        <v>6420</v>
      </c>
      <c r="S18" s="4">
        <v>15780.87</v>
      </c>
      <c r="T18" s="13">
        <v>7420</v>
      </c>
      <c r="U18">
        <v>6020</v>
      </c>
      <c r="V18">
        <v>7520</v>
      </c>
      <c r="W18">
        <v>9320</v>
      </c>
      <c r="X18">
        <v>42984.39</v>
      </c>
      <c r="Y18">
        <v>3025650</v>
      </c>
      <c r="Z18">
        <v>2959159.66</v>
      </c>
      <c r="AA18">
        <v>2439505.91</v>
      </c>
    </row>
    <row r="19" spans="1:27" ht="19.899999999999999" customHeight="1">
      <c r="A19" s="12" t="s">
        <v>121</v>
      </c>
      <c r="B19" s="29">
        <f>所专项支出!F37</f>
        <v>1597000</v>
      </c>
      <c r="C19" s="29">
        <v>1597000</v>
      </c>
      <c r="D19" s="29">
        <v>1707000</v>
      </c>
      <c r="E19" s="4">
        <v>1810000</v>
      </c>
      <c r="F19" s="13">
        <v>757000</v>
      </c>
      <c r="G19">
        <v>1557000</v>
      </c>
      <c r="H19">
        <v>550000</v>
      </c>
      <c r="I19">
        <v>560000</v>
      </c>
      <c r="J19">
        <v>44956</v>
      </c>
      <c r="K19">
        <v>714000</v>
      </c>
      <c r="L19">
        <v>796400.98</v>
      </c>
      <c r="M19">
        <v>732484.75</v>
      </c>
      <c r="O19" s="12" t="s">
        <v>70</v>
      </c>
      <c r="P19" s="24">
        <f>后勤支出系统支出!F39</f>
        <v>531790</v>
      </c>
      <c r="Q19" s="24">
        <v>375500</v>
      </c>
      <c r="R19" s="24">
        <v>362250</v>
      </c>
      <c r="S19" s="4">
        <v>423852</v>
      </c>
      <c r="T19" s="13">
        <v>385400</v>
      </c>
      <c r="U19">
        <v>432800</v>
      </c>
      <c r="V19">
        <v>478300</v>
      </c>
      <c r="W19">
        <v>299335</v>
      </c>
      <c r="X19">
        <v>2890911.84</v>
      </c>
      <c r="Y19">
        <v>4400</v>
      </c>
      <c r="Z19">
        <v>6324.67</v>
      </c>
      <c r="AA19">
        <v>3218.75</v>
      </c>
    </row>
    <row r="20" spans="1:27" ht="19.899999999999999" customHeight="1">
      <c r="A20" s="12" t="s">
        <v>71</v>
      </c>
      <c r="B20" s="29">
        <f>所专项支出!H37</f>
        <v>585000</v>
      </c>
      <c r="C20" s="29">
        <v>577100</v>
      </c>
      <c r="D20" s="29">
        <v>556400</v>
      </c>
      <c r="E20" s="4">
        <v>539000</v>
      </c>
      <c r="F20" s="13">
        <v>324400</v>
      </c>
      <c r="G20">
        <v>140600</v>
      </c>
      <c r="H20">
        <v>131200</v>
      </c>
      <c r="I20">
        <v>131600</v>
      </c>
      <c r="J20">
        <v>474600</v>
      </c>
      <c r="K20">
        <v>130200</v>
      </c>
      <c r="L20">
        <v>105199</v>
      </c>
      <c r="M20">
        <v>520901.07</v>
      </c>
      <c r="O20" s="12" t="s">
        <v>72</v>
      </c>
      <c r="P20" s="24"/>
      <c r="Q20" s="24"/>
      <c r="R20" s="24"/>
      <c r="S20" s="4">
        <v>1500000</v>
      </c>
      <c r="T20" s="13">
        <v>205000</v>
      </c>
      <c r="U20">
        <v>470000</v>
      </c>
      <c r="V20">
        <v>221960</v>
      </c>
      <c r="W20">
        <v>261456</v>
      </c>
      <c r="X20">
        <v>552847.99</v>
      </c>
      <c r="Y20">
        <v>1494167</v>
      </c>
      <c r="Z20">
        <v>1510800.07</v>
      </c>
      <c r="AA20">
        <v>1599909.87</v>
      </c>
    </row>
    <row r="21" spans="1:27" ht="19.899999999999999" customHeight="1">
      <c r="A21" s="12" t="s">
        <v>73</v>
      </c>
      <c r="B21" s="29">
        <f>所专项支出!G37</f>
        <v>1083299</v>
      </c>
      <c r="C21" s="29">
        <v>951234</v>
      </c>
      <c r="D21" s="29">
        <v>1156538</v>
      </c>
      <c r="E21" s="4">
        <v>734307</v>
      </c>
      <c r="F21" s="13">
        <v>786534</v>
      </c>
      <c r="G21">
        <v>710651.09000000008</v>
      </c>
      <c r="H21">
        <v>700352</v>
      </c>
      <c r="I21">
        <v>908077.21</v>
      </c>
      <c r="J21">
        <v>96176.53</v>
      </c>
      <c r="K21">
        <v>392500</v>
      </c>
      <c r="L21">
        <v>391754.94</v>
      </c>
      <c r="M21">
        <v>309930.43</v>
      </c>
      <c r="O21" s="12" t="s">
        <v>74</v>
      </c>
      <c r="P21" s="24">
        <f>后勤支出系统支出!H39</f>
        <v>66500</v>
      </c>
      <c r="Q21" s="24">
        <v>59500</v>
      </c>
      <c r="R21" s="24">
        <v>59220</v>
      </c>
      <c r="S21" s="4">
        <v>54500</v>
      </c>
      <c r="T21" s="13">
        <v>66400</v>
      </c>
      <c r="U21">
        <v>75400</v>
      </c>
      <c r="V21">
        <v>276400</v>
      </c>
      <c r="W21">
        <v>276600</v>
      </c>
      <c r="X21">
        <v>1775276.41</v>
      </c>
      <c r="Y21">
        <v>275380</v>
      </c>
      <c r="Z21">
        <v>53152</v>
      </c>
      <c r="AA21">
        <v>237562.97</v>
      </c>
    </row>
    <row r="22" spans="1:27" ht="19.899999999999999" customHeight="1">
      <c r="A22" s="12" t="s">
        <v>254</v>
      </c>
      <c r="B22" s="29">
        <f>所专项支出!I37</f>
        <v>3150000</v>
      </c>
      <c r="C22" s="29">
        <v>2770000</v>
      </c>
      <c r="D22" s="29">
        <v>2303200</v>
      </c>
      <c r="E22" s="4">
        <v>2050650</v>
      </c>
      <c r="F22" s="13">
        <v>1953000</v>
      </c>
      <c r="G22">
        <v>1860000</v>
      </c>
      <c r="H22">
        <v>2025000</v>
      </c>
      <c r="I22">
        <v>1034127</v>
      </c>
      <c r="O22" s="12" t="s">
        <v>272</v>
      </c>
      <c r="P22" s="63">
        <f>后勤支出系统支出!I39</f>
        <v>278750</v>
      </c>
      <c r="Q22" s="24">
        <v>184001</v>
      </c>
      <c r="R22" s="24">
        <v>129888</v>
      </c>
      <c r="S22" s="4">
        <v>177800</v>
      </c>
      <c r="T22" s="13">
        <v>204388</v>
      </c>
      <c r="U22">
        <v>411040</v>
      </c>
      <c r="V22">
        <v>341088</v>
      </c>
      <c r="X22">
        <v>2916.36</v>
      </c>
      <c r="Y22">
        <v>622904</v>
      </c>
      <c r="Z22">
        <v>616473.43999999994</v>
      </c>
      <c r="AA22">
        <v>545922.12</v>
      </c>
    </row>
    <row r="23" spans="1:27" ht="19.899999999999999" customHeight="1">
      <c r="A23" s="12" t="s">
        <v>259</v>
      </c>
      <c r="B23" s="18"/>
      <c r="C23" s="29">
        <v>225000</v>
      </c>
      <c r="D23" s="29">
        <v>0</v>
      </c>
      <c r="E23" s="4">
        <v>150000</v>
      </c>
      <c r="F23" s="13">
        <v>150000</v>
      </c>
      <c r="H23">
        <v>780000</v>
      </c>
      <c r="I23">
        <v>620000</v>
      </c>
      <c r="J23">
        <v>102637</v>
      </c>
      <c r="K23">
        <v>100000</v>
      </c>
      <c r="L23">
        <v>40373.5</v>
      </c>
      <c r="M23">
        <v>557765</v>
      </c>
      <c r="O23" s="12" t="s">
        <v>75</v>
      </c>
      <c r="P23" s="18"/>
      <c r="Q23" s="24"/>
      <c r="R23" s="24"/>
      <c r="S23" s="4">
        <v>507530</v>
      </c>
      <c r="T23" s="13">
        <v>500630</v>
      </c>
      <c r="U23">
        <v>389670</v>
      </c>
      <c r="V23">
        <v>354441</v>
      </c>
      <c r="W23">
        <v>200000</v>
      </c>
      <c r="X23">
        <v>13080</v>
      </c>
      <c r="Y23">
        <v>78000</v>
      </c>
      <c r="Z23">
        <v>55670.82</v>
      </c>
      <c r="AA23">
        <v>46143.51</v>
      </c>
    </row>
    <row r="24" spans="1:27" ht="19.899999999999999" customHeight="1">
      <c r="A24" s="12" t="s">
        <v>76</v>
      </c>
      <c r="B24" s="106">
        <v>4700000</v>
      </c>
      <c r="C24" s="24">
        <v>2100000</v>
      </c>
      <c r="D24" s="24">
        <v>2800000</v>
      </c>
      <c r="E24" s="4"/>
      <c r="F24" s="13"/>
      <c r="O24" s="12" t="s">
        <v>178</v>
      </c>
      <c r="P24" s="59">
        <f>后勤支出系统支出!J39</f>
        <v>800150</v>
      </c>
      <c r="Q24" s="29">
        <v>1696359.7999999998</v>
      </c>
      <c r="R24" s="24">
        <v>100000</v>
      </c>
      <c r="S24" s="4">
        <v>300000</v>
      </c>
      <c r="T24" s="13">
        <v>369600</v>
      </c>
      <c r="U24">
        <v>300000</v>
      </c>
      <c r="V24">
        <v>746850</v>
      </c>
      <c r="W24">
        <v>1339500</v>
      </c>
      <c r="X24">
        <v>741993.56</v>
      </c>
      <c r="Y24">
        <v>2391853</v>
      </c>
      <c r="Z24">
        <v>1707673.8</v>
      </c>
      <c r="AA24">
        <v>2983763.9</v>
      </c>
    </row>
    <row r="25" spans="1:27" ht="19.899999999999999" customHeight="1">
      <c r="A25" s="12" t="s">
        <v>258</v>
      </c>
      <c r="B25" s="106">
        <v>15000000</v>
      </c>
      <c r="C25" s="24">
        <v>22715100</v>
      </c>
      <c r="D25" s="18"/>
      <c r="E25" s="4"/>
      <c r="F25" s="13"/>
      <c r="O25" s="12" t="s">
        <v>263</v>
      </c>
      <c r="P25" s="18"/>
      <c r="Q25" s="24">
        <v>2100000</v>
      </c>
      <c r="R25" s="24"/>
      <c r="S25" s="4"/>
      <c r="T25" s="13"/>
      <c r="U25">
        <v>11860</v>
      </c>
    </row>
    <row r="26" spans="1:27" ht="19.899999999999999" customHeight="1" thickBot="1">
      <c r="A26" s="20" t="s">
        <v>77</v>
      </c>
      <c r="B26" s="30">
        <f>SUM(B16:B25)</f>
        <v>26378799</v>
      </c>
      <c r="C26" s="30">
        <v>31178934</v>
      </c>
      <c r="D26" s="30">
        <v>9266638</v>
      </c>
      <c r="E26" s="21">
        <v>6028101</v>
      </c>
      <c r="F26" s="22">
        <v>5995078</v>
      </c>
      <c r="G26">
        <v>5490511.0899999999</v>
      </c>
      <c r="H26">
        <v>4095962</v>
      </c>
      <c r="I26">
        <v>5213737.21</v>
      </c>
      <c r="J26">
        <v>1783657.23</v>
      </c>
      <c r="K26">
        <v>1000000</v>
      </c>
      <c r="L26">
        <v>1200000</v>
      </c>
      <c r="O26" s="20" t="s">
        <v>78</v>
      </c>
      <c r="P26" s="68">
        <f>SUM(P14:P25)</f>
        <v>11971740</v>
      </c>
      <c r="Q26" s="30">
        <v>13782010.800000001</v>
      </c>
      <c r="R26" s="21">
        <v>9697303</v>
      </c>
      <c r="S26" s="21">
        <f>SUM(S14:S25)</f>
        <v>12427649.869999999</v>
      </c>
      <c r="T26" s="22">
        <v>9371903</v>
      </c>
      <c r="U26">
        <v>9715101</v>
      </c>
      <c r="V26">
        <v>11257259</v>
      </c>
      <c r="W26">
        <v>15256375.8992</v>
      </c>
      <c r="X26">
        <v>256634.67</v>
      </c>
      <c r="Y26">
        <v>82788</v>
      </c>
      <c r="Z26">
        <v>379449.02</v>
      </c>
      <c r="AA26">
        <v>344657.42</v>
      </c>
    </row>
  </sheetData>
  <mergeCells count="1">
    <mergeCell ref="A1:T1"/>
  </mergeCells>
  <phoneticPr fontId="2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9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workbookViewId="0">
      <selection activeCell="C22" sqref="C22"/>
    </sheetView>
  </sheetViews>
  <sheetFormatPr defaultRowHeight="13.5"/>
  <cols>
    <col min="1" max="1" width="57.5" customWidth="1"/>
    <col min="2" max="2" width="16" customWidth="1"/>
    <col min="3" max="4" width="13.625" customWidth="1"/>
    <col min="5" max="6" width="13.875" bestFit="1" customWidth="1"/>
    <col min="7" max="7" width="13.875" customWidth="1"/>
    <col min="8" max="8" width="13.625" customWidth="1"/>
    <col min="9" max="9" width="13.875" bestFit="1" customWidth="1"/>
    <col min="10" max="10" width="12.75" bestFit="1" customWidth="1"/>
    <col min="11" max="11" width="15.75" customWidth="1"/>
    <col min="257" max="257" width="57.5" customWidth="1"/>
    <col min="258" max="258" width="16" customWidth="1"/>
    <col min="259" max="260" width="13.625" customWidth="1"/>
    <col min="261" max="262" width="13.875" bestFit="1" customWidth="1"/>
    <col min="263" max="263" width="13.875" customWidth="1"/>
    <col min="264" max="264" width="13.625" customWidth="1"/>
    <col min="265" max="265" width="13.875" bestFit="1" customWidth="1"/>
    <col min="266" max="266" width="12.75" bestFit="1" customWidth="1"/>
    <col min="267" max="267" width="15.75" customWidth="1"/>
    <col min="513" max="513" width="57.5" customWidth="1"/>
    <col min="514" max="514" width="16" customWidth="1"/>
    <col min="515" max="516" width="13.625" customWidth="1"/>
    <col min="517" max="518" width="13.875" bestFit="1" customWidth="1"/>
    <col min="519" max="519" width="13.875" customWidth="1"/>
    <col min="520" max="520" width="13.625" customWidth="1"/>
    <col min="521" max="521" width="13.875" bestFit="1" customWidth="1"/>
    <col min="522" max="522" width="12.75" bestFit="1" customWidth="1"/>
    <col min="523" max="523" width="15.75" customWidth="1"/>
    <col min="769" max="769" width="57.5" customWidth="1"/>
    <col min="770" max="770" width="16" customWidth="1"/>
    <col min="771" max="772" width="13.625" customWidth="1"/>
    <col min="773" max="774" width="13.875" bestFit="1" customWidth="1"/>
    <col min="775" max="775" width="13.875" customWidth="1"/>
    <col min="776" max="776" width="13.625" customWidth="1"/>
    <col min="777" max="777" width="13.875" bestFit="1" customWidth="1"/>
    <col min="778" max="778" width="12.75" bestFit="1" customWidth="1"/>
    <col min="779" max="779" width="15.75" customWidth="1"/>
    <col min="1025" max="1025" width="57.5" customWidth="1"/>
    <col min="1026" max="1026" width="16" customWidth="1"/>
    <col min="1027" max="1028" width="13.625" customWidth="1"/>
    <col min="1029" max="1030" width="13.875" bestFit="1" customWidth="1"/>
    <col min="1031" max="1031" width="13.875" customWidth="1"/>
    <col min="1032" max="1032" width="13.625" customWidth="1"/>
    <col min="1033" max="1033" width="13.875" bestFit="1" customWidth="1"/>
    <col min="1034" max="1034" width="12.75" bestFit="1" customWidth="1"/>
    <col min="1035" max="1035" width="15.75" customWidth="1"/>
    <col min="1281" max="1281" width="57.5" customWidth="1"/>
    <col min="1282" max="1282" width="16" customWidth="1"/>
    <col min="1283" max="1284" width="13.625" customWidth="1"/>
    <col min="1285" max="1286" width="13.875" bestFit="1" customWidth="1"/>
    <col min="1287" max="1287" width="13.875" customWidth="1"/>
    <col min="1288" max="1288" width="13.625" customWidth="1"/>
    <col min="1289" max="1289" width="13.875" bestFit="1" customWidth="1"/>
    <col min="1290" max="1290" width="12.75" bestFit="1" customWidth="1"/>
    <col min="1291" max="1291" width="15.75" customWidth="1"/>
    <col min="1537" max="1537" width="57.5" customWidth="1"/>
    <col min="1538" max="1538" width="16" customWidth="1"/>
    <col min="1539" max="1540" width="13.625" customWidth="1"/>
    <col min="1541" max="1542" width="13.875" bestFit="1" customWidth="1"/>
    <col min="1543" max="1543" width="13.875" customWidth="1"/>
    <col min="1544" max="1544" width="13.625" customWidth="1"/>
    <col min="1545" max="1545" width="13.875" bestFit="1" customWidth="1"/>
    <col min="1546" max="1546" width="12.75" bestFit="1" customWidth="1"/>
    <col min="1547" max="1547" width="15.75" customWidth="1"/>
    <col min="1793" max="1793" width="57.5" customWidth="1"/>
    <col min="1794" max="1794" width="16" customWidth="1"/>
    <col min="1795" max="1796" width="13.625" customWidth="1"/>
    <col min="1797" max="1798" width="13.875" bestFit="1" customWidth="1"/>
    <col min="1799" max="1799" width="13.875" customWidth="1"/>
    <col min="1800" max="1800" width="13.625" customWidth="1"/>
    <col min="1801" max="1801" width="13.875" bestFit="1" customWidth="1"/>
    <col min="1802" max="1802" width="12.75" bestFit="1" customWidth="1"/>
    <col min="1803" max="1803" width="15.75" customWidth="1"/>
    <col min="2049" max="2049" width="57.5" customWidth="1"/>
    <col min="2050" max="2050" width="16" customWidth="1"/>
    <col min="2051" max="2052" width="13.625" customWidth="1"/>
    <col min="2053" max="2054" width="13.875" bestFit="1" customWidth="1"/>
    <col min="2055" max="2055" width="13.875" customWidth="1"/>
    <col min="2056" max="2056" width="13.625" customWidth="1"/>
    <col min="2057" max="2057" width="13.875" bestFit="1" customWidth="1"/>
    <col min="2058" max="2058" width="12.75" bestFit="1" customWidth="1"/>
    <col min="2059" max="2059" width="15.75" customWidth="1"/>
    <col min="2305" max="2305" width="57.5" customWidth="1"/>
    <col min="2306" max="2306" width="16" customWidth="1"/>
    <col min="2307" max="2308" width="13.625" customWidth="1"/>
    <col min="2309" max="2310" width="13.875" bestFit="1" customWidth="1"/>
    <col min="2311" max="2311" width="13.875" customWidth="1"/>
    <col min="2312" max="2312" width="13.625" customWidth="1"/>
    <col min="2313" max="2313" width="13.875" bestFit="1" customWidth="1"/>
    <col min="2314" max="2314" width="12.75" bestFit="1" customWidth="1"/>
    <col min="2315" max="2315" width="15.75" customWidth="1"/>
    <col min="2561" max="2561" width="57.5" customWidth="1"/>
    <col min="2562" max="2562" width="16" customWidth="1"/>
    <col min="2563" max="2564" width="13.625" customWidth="1"/>
    <col min="2565" max="2566" width="13.875" bestFit="1" customWidth="1"/>
    <col min="2567" max="2567" width="13.875" customWidth="1"/>
    <col min="2568" max="2568" width="13.625" customWidth="1"/>
    <col min="2569" max="2569" width="13.875" bestFit="1" customWidth="1"/>
    <col min="2570" max="2570" width="12.75" bestFit="1" customWidth="1"/>
    <col min="2571" max="2571" width="15.75" customWidth="1"/>
    <col min="2817" max="2817" width="57.5" customWidth="1"/>
    <col min="2818" max="2818" width="16" customWidth="1"/>
    <col min="2819" max="2820" width="13.625" customWidth="1"/>
    <col min="2821" max="2822" width="13.875" bestFit="1" customWidth="1"/>
    <col min="2823" max="2823" width="13.875" customWidth="1"/>
    <col min="2824" max="2824" width="13.625" customWidth="1"/>
    <col min="2825" max="2825" width="13.875" bestFit="1" customWidth="1"/>
    <col min="2826" max="2826" width="12.75" bestFit="1" customWidth="1"/>
    <col min="2827" max="2827" width="15.75" customWidth="1"/>
    <col min="3073" max="3073" width="57.5" customWidth="1"/>
    <col min="3074" max="3074" width="16" customWidth="1"/>
    <col min="3075" max="3076" width="13.625" customWidth="1"/>
    <col min="3077" max="3078" width="13.875" bestFit="1" customWidth="1"/>
    <col min="3079" max="3079" width="13.875" customWidth="1"/>
    <col min="3080" max="3080" width="13.625" customWidth="1"/>
    <col min="3081" max="3081" width="13.875" bestFit="1" customWidth="1"/>
    <col min="3082" max="3082" width="12.75" bestFit="1" customWidth="1"/>
    <col min="3083" max="3083" width="15.75" customWidth="1"/>
    <col min="3329" max="3329" width="57.5" customWidth="1"/>
    <col min="3330" max="3330" width="16" customWidth="1"/>
    <col min="3331" max="3332" width="13.625" customWidth="1"/>
    <col min="3333" max="3334" width="13.875" bestFit="1" customWidth="1"/>
    <col min="3335" max="3335" width="13.875" customWidth="1"/>
    <col min="3336" max="3336" width="13.625" customWidth="1"/>
    <col min="3337" max="3337" width="13.875" bestFit="1" customWidth="1"/>
    <col min="3338" max="3338" width="12.75" bestFit="1" customWidth="1"/>
    <col min="3339" max="3339" width="15.75" customWidth="1"/>
    <col min="3585" max="3585" width="57.5" customWidth="1"/>
    <col min="3586" max="3586" width="16" customWidth="1"/>
    <col min="3587" max="3588" width="13.625" customWidth="1"/>
    <col min="3589" max="3590" width="13.875" bestFit="1" customWidth="1"/>
    <col min="3591" max="3591" width="13.875" customWidth="1"/>
    <col min="3592" max="3592" width="13.625" customWidth="1"/>
    <col min="3593" max="3593" width="13.875" bestFit="1" customWidth="1"/>
    <col min="3594" max="3594" width="12.75" bestFit="1" customWidth="1"/>
    <col min="3595" max="3595" width="15.75" customWidth="1"/>
    <col min="3841" max="3841" width="57.5" customWidth="1"/>
    <col min="3842" max="3842" width="16" customWidth="1"/>
    <col min="3843" max="3844" width="13.625" customWidth="1"/>
    <col min="3845" max="3846" width="13.875" bestFit="1" customWidth="1"/>
    <col min="3847" max="3847" width="13.875" customWidth="1"/>
    <col min="3848" max="3848" width="13.625" customWidth="1"/>
    <col min="3849" max="3849" width="13.875" bestFit="1" customWidth="1"/>
    <col min="3850" max="3850" width="12.75" bestFit="1" customWidth="1"/>
    <col min="3851" max="3851" width="15.75" customWidth="1"/>
    <col min="4097" max="4097" width="57.5" customWidth="1"/>
    <col min="4098" max="4098" width="16" customWidth="1"/>
    <col min="4099" max="4100" width="13.625" customWidth="1"/>
    <col min="4101" max="4102" width="13.875" bestFit="1" customWidth="1"/>
    <col min="4103" max="4103" width="13.875" customWidth="1"/>
    <col min="4104" max="4104" width="13.625" customWidth="1"/>
    <col min="4105" max="4105" width="13.875" bestFit="1" customWidth="1"/>
    <col min="4106" max="4106" width="12.75" bestFit="1" customWidth="1"/>
    <col min="4107" max="4107" width="15.75" customWidth="1"/>
    <col min="4353" max="4353" width="57.5" customWidth="1"/>
    <col min="4354" max="4354" width="16" customWidth="1"/>
    <col min="4355" max="4356" width="13.625" customWidth="1"/>
    <col min="4357" max="4358" width="13.875" bestFit="1" customWidth="1"/>
    <col min="4359" max="4359" width="13.875" customWidth="1"/>
    <col min="4360" max="4360" width="13.625" customWidth="1"/>
    <col min="4361" max="4361" width="13.875" bestFit="1" customWidth="1"/>
    <col min="4362" max="4362" width="12.75" bestFit="1" customWidth="1"/>
    <col min="4363" max="4363" width="15.75" customWidth="1"/>
    <col min="4609" max="4609" width="57.5" customWidth="1"/>
    <col min="4610" max="4610" width="16" customWidth="1"/>
    <col min="4611" max="4612" width="13.625" customWidth="1"/>
    <col min="4613" max="4614" width="13.875" bestFit="1" customWidth="1"/>
    <col min="4615" max="4615" width="13.875" customWidth="1"/>
    <col min="4616" max="4616" width="13.625" customWidth="1"/>
    <col min="4617" max="4617" width="13.875" bestFit="1" customWidth="1"/>
    <col min="4618" max="4618" width="12.75" bestFit="1" customWidth="1"/>
    <col min="4619" max="4619" width="15.75" customWidth="1"/>
    <col min="4865" max="4865" width="57.5" customWidth="1"/>
    <col min="4866" max="4866" width="16" customWidth="1"/>
    <col min="4867" max="4868" width="13.625" customWidth="1"/>
    <col min="4869" max="4870" width="13.875" bestFit="1" customWidth="1"/>
    <col min="4871" max="4871" width="13.875" customWidth="1"/>
    <col min="4872" max="4872" width="13.625" customWidth="1"/>
    <col min="4873" max="4873" width="13.875" bestFit="1" customWidth="1"/>
    <col min="4874" max="4874" width="12.75" bestFit="1" customWidth="1"/>
    <col min="4875" max="4875" width="15.75" customWidth="1"/>
    <col min="5121" max="5121" width="57.5" customWidth="1"/>
    <col min="5122" max="5122" width="16" customWidth="1"/>
    <col min="5123" max="5124" width="13.625" customWidth="1"/>
    <col min="5125" max="5126" width="13.875" bestFit="1" customWidth="1"/>
    <col min="5127" max="5127" width="13.875" customWidth="1"/>
    <col min="5128" max="5128" width="13.625" customWidth="1"/>
    <col min="5129" max="5129" width="13.875" bestFit="1" customWidth="1"/>
    <col min="5130" max="5130" width="12.75" bestFit="1" customWidth="1"/>
    <col min="5131" max="5131" width="15.75" customWidth="1"/>
    <col min="5377" max="5377" width="57.5" customWidth="1"/>
    <col min="5378" max="5378" width="16" customWidth="1"/>
    <col min="5379" max="5380" width="13.625" customWidth="1"/>
    <col min="5381" max="5382" width="13.875" bestFit="1" customWidth="1"/>
    <col min="5383" max="5383" width="13.875" customWidth="1"/>
    <col min="5384" max="5384" width="13.625" customWidth="1"/>
    <col min="5385" max="5385" width="13.875" bestFit="1" customWidth="1"/>
    <col min="5386" max="5386" width="12.75" bestFit="1" customWidth="1"/>
    <col min="5387" max="5387" width="15.75" customWidth="1"/>
    <col min="5633" max="5633" width="57.5" customWidth="1"/>
    <col min="5634" max="5634" width="16" customWidth="1"/>
    <col min="5635" max="5636" width="13.625" customWidth="1"/>
    <col min="5637" max="5638" width="13.875" bestFit="1" customWidth="1"/>
    <col min="5639" max="5639" width="13.875" customWidth="1"/>
    <col min="5640" max="5640" width="13.625" customWidth="1"/>
    <col min="5641" max="5641" width="13.875" bestFit="1" customWidth="1"/>
    <col min="5642" max="5642" width="12.75" bestFit="1" customWidth="1"/>
    <col min="5643" max="5643" width="15.75" customWidth="1"/>
    <col min="5889" max="5889" width="57.5" customWidth="1"/>
    <col min="5890" max="5890" width="16" customWidth="1"/>
    <col min="5891" max="5892" width="13.625" customWidth="1"/>
    <col min="5893" max="5894" width="13.875" bestFit="1" customWidth="1"/>
    <col min="5895" max="5895" width="13.875" customWidth="1"/>
    <col min="5896" max="5896" width="13.625" customWidth="1"/>
    <col min="5897" max="5897" width="13.875" bestFit="1" customWidth="1"/>
    <col min="5898" max="5898" width="12.75" bestFit="1" customWidth="1"/>
    <col min="5899" max="5899" width="15.75" customWidth="1"/>
    <col min="6145" max="6145" width="57.5" customWidth="1"/>
    <col min="6146" max="6146" width="16" customWidth="1"/>
    <col min="6147" max="6148" width="13.625" customWidth="1"/>
    <col min="6149" max="6150" width="13.875" bestFit="1" customWidth="1"/>
    <col min="6151" max="6151" width="13.875" customWidth="1"/>
    <col min="6152" max="6152" width="13.625" customWidth="1"/>
    <col min="6153" max="6153" width="13.875" bestFit="1" customWidth="1"/>
    <col min="6154" max="6154" width="12.75" bestFit="1" customWidth="1"/>
    <col min="6155" max="6155" width="15.75" customWidth="1"/>
    <col min="6401" max="6401" width="57.5" customWidth="1"/>
    <col min="6402" max="6402" width="16" customWidth="1"/>
    <col min="6403" max="6404" width="13.625" customWidth="1"/>
    <col min="6405" max="6406" width="13.875" bestFit="1" customWidth="1"/>
    <col min="6407" max="6407" width="13.875" customWidth="1"/>
    <col min="6408" max="6408" width="13.625" customWidth="1"/>
    <col min="6409" max="6409" width="13.875" bestFit="1" customWidth="1"/>
    <col min="6410" max="6410" width="12.75" bestFit="1" customWidth="1"/>
    <col min="6411" max="6411" width="15.75" customWidth="1"/>
    <col min="6657" max="6657" width="57.5" customWidth="1"/>
    <col min="6658" max="6658" width="16" customWidth="1"/>
    <col min="6659" max="6660" width="13.625" customWidth="1"/>
    <col min="6661" max="6662" width="13.875" bestFit="1" customWidth="1"/>
    <col min="6663" max="6663" width="13.875" customWidth="1"/>
    <col min="6664" max="6664" width="13.625" customWidth="1"/>
    <col min="6665" max="6665" width="13.875" bestFit="1" customWidth="1"/>
    <col min="6666" max="6666" width="12.75" bestFit="1" customWidth="1"/>
    <col min="6667" max="6667" width="15.75" customWidth="1"/>
    <col min="6913" max="6913" width="57.5" customWidth="1"/>
    <col min="6914" max="6914" width="16" customWidth="1"/>
    <col min="6915" max="6916" width="13.625" customWidth="1"/>
    <col min="6917" max="6918" width="13.875" bestFit="1" customWidth="1"/>
    <col min="6919" max="6919" width="13.875" customWidth="1"/>
    <col min="6920" max="6920" width="13.625" customWidth="1"/>
    <col min="6921" max="6921" width="13.875" bestFit="1" customWidth="1"/>
    <col min="6922" max="6922" width="12.75" bestFit="1" customWidth="1"/>
    <col min="6923" max="6923" width="15.75" customWidth="1"/>
    <col min="7169" max="7169" width="57.5" customWidth="1"/>
    <col min="7170" max="7170" width="16" customWidth="1"/>
    <col min="7171" max="7172" width="13.625" customWidth="1"/>
    <col min="7173" max="7174" width="13.875" bestFit="1" customWidth="1"/>
    <col min="7175" max="7175" width="13.875" customWidth="1"/>
    <col min="7176" max="7176" width="13.625" customWidth="1"/>
    <col min="7177" max="7177" width="13.875" bestFit="1" customWidth="1"/>
    <col min="7178" max="7178" width="12.75" bestFit="1" customWidth="1"/>
    <col min="7179" max="7179" width="15.75" customWidth="1"/>
    <col min="7425" max="7425" width="57.5" customWidth="1"/>
    <col min="7426" max="7426" width="16" customWidth="1"/>
    <col min="7427" max="7428" width="13.625" customWidth="1"/>
    <col min="7429" max="7430" width="13.875" bestFit="1" customWidth="1"/>
    <col min="7431" max="7431" width="13.875" customWidth="1"/>
    <col min="7432" max="7432" width="13.625" customWidth="1"/>
    <col min="7433" max="7433" width="13.875" bestFit="1" customWidth="1"/>
    <col min="7434" max="7434" width="12.75" bestFit="1" customWidth="1"/>
    <col min="7435" max="7435" width="15.75" customWidth="1"/>
    <col min="7681" max="7681" width="57.5" customWidth="1"/>
    <col min="7682" max="7682" width="16" customWidth="1"/>
    <col min="7683" max="7684" width="13.625" customWidth="1"/>
    <col min="7685" max="7686" width="13.875" bestFit="1" customWidth="1"/>
    <col min="7687" max="7687" width="13.875" customWidth="1"/>
    <col min="7688" max="7688" width="13.625" customWidth="1"/>
    <col min="7689" max="7689" width="13.875" bestFit="1" customWidth="1"/>
    <col min="7690" max="7690" width="12.75" bestFit="1" customWidth="1"/>
    <col min="7691" max="7691" width="15.75" customWidth="1"/>
    <col min="7937" max="7937" width="57.5" customWidth="1"/>
    <col min="7938" max="7938" width="16" customWidth="1"/>
    <col min="7939" max="7940" width="13.625" customWidth="1"/>
    <col min="7941" max="7942" width="13.875" bestFit="1" customWidth="1"/>
    <col min="7943" max="7943" width="13.875" customWidth="1"/>
    <col min="7944" max="7944" width="13.625" customWidth="1"/>
    <col min="7945" max="7945" width="13.875" bestFit="1" customWidth="1"/>
    <col min="7946" max="7946" width="12.75" bestFit="1" customWidth="1"/>
    <col min="7947" max="7947" width="15.75" customWidth="1"/>
    <col min="8193" max="8193" width="57.5" customWidth="1"/>
    <col min="8194" max="8194" width="16" customWidth="1"/>
    <col min="8195" max="8196" width="13.625" customWidth="1"/>
    <col min="8197" max="8198" width="13.875" bestFit="1" customWidth="1"/>
    <col min="8199" max="8199" width="13.875" customWidth="1"/>
    <col min="8200" max="8200" width="13.625" customWidth="1"/>
    <col min="8201" max="8201" width="13.875" bestFit="1" customWidth="1"/>
    <col min="8202" max="8202" width="12.75" bestFit="1" customWidth="1"/>
    <col min="8203" max="8203" width="15.75" customWidth="1"/>
    <col min="8449" max="8449" width="57.5" customWidth="1"/>
    <col min="8450" max="8450" width="16" customWidth="1"/>
    <col min="8451" max="8452" width="13.625" customWidth="1"/>
    <col min="8453" max="8454" width="13.875" bestFit="1" customWidth="1"/>
    <col min="8455" max="8455" width="13.875" customWidth="1"/>
    <col min="8456" max="8456" width="13.625" customWidth="1"/>
    <col min="8457" max="8457" width="13.875" bestFit="1" customWidth="1"/>
    <col min="8458" max="8458" width="12.75" bestFit="1" customWidth="1"/>
    <col min="8459" max="8459" width="15.75" customWidth="1"/>
    <col min="8705" max="8705" width="57.5" customWidth="1"/>
    <col min="8706" max="8706" width="16" customWidth="1"/>
    <col min="8707" max="8708" width="13.625" customWidth="1"/>
    <col min="8709" max="8710" width="13.875" bestFit="1" customWidth="1"/>
    <col min="8711" max="8711" width="13.875" customWidth="1"/>
    <col min="8712" max="8712" width="13.625" customWidth="1"/>
    <col min="8713" max="8713" width="13.875" bestFit="1" customWidth="1"/>
    <col min="8714" max="8714" width="12.75" bestFit="1" customWidth="1"/>
    <col min="8715" max="8715" width="15.75" customWidth="1"/>
    <col min="8961" max="8961" width="57.5" customWidth="1"/>
    <col min="8962" max="8962" width="16" customWidth="1"/>
    <col min="8963" max="8964" width="13.625" customWidth="1"/>
    <col min="8965" max="8966" width="13.875" bestFit="1" customWidth="1"/>
    <col min="8967" max="8967" width="13.875" customWidth="1"/>
    <col min="8968" max="8968" width="13.625" customWidth="1"/>
    <col min="8969" max="8969" width="13.875" bestFit="1" customWidth="1"/>
    <col min="8970" max="8970" width="12.75" bestFit="1" customWidth="1"/>
    <col min="8971" max="8971" width="15.75" customWidth="1"/>
    <col min="9217" max="9217" width="57.5" customWidth="1"/>
    <col min="9218" max="9218" width="16" customWidth="1"/>
    <col min="9219" max="9220" width="13.625" customWidth="1"/>
    <col min="9221" max="9222" width="13.875" bestFit="1" customWidth="1"/>
    <col min="9223" max="9223" width="13.875" customWidth="1"/>
    <col min="9224" max="9224" width="13.625" customWidth="1"/>
    <col min="9225" max="9225" width="13.875" bestFit="1" customWidth="1"/>
    <col min="9226" max="9226" width="12.75" bestFit="1" customWidth="1"/>
    <col min="9227" max="9227" width="15.75" customWidth="1"/>
    <col min="9473" max="9473" width="57.5" customWidth="1"/>
    <col min="9474" max="9474" width="16" customWidth="1"/>
    <col min="9475" max="9476" width="13.625" customWidth="1"/>
    <col min="9477" max="9478" width="13.875" bestFit="1" customWidth="1"/>
    <col min="9479" max="9479" width="13.875" customWidth="1"/>
    <col min="9480" max="9480" width="13.625" customWidth="1"/>
    <col min="9481" max="9481" width="13.875" bestFit="1" customWidth="1"/>
    <col min="9482" max="9482" width="12.75" bestFit="1" customWidth="1"/>
    <col min="9483" max="9483" width="15.75" customWidth="1"/>
    <col min="9729" max="9729" width="57.5" customWidth="1"/>
    <col min="9730" max="9730" width="16" customWidth="1"/>
    <col min="9731" max="9732" width="13.625" customWidth="1"/>
    <col min="9733" max="9734" width="13.875" bestFit="1" customWidth="1"/>
    <col min="9735" max="9735" width="13.875" customWidth="1"/>
    <col min="9736" max="9736" width="13.625" customWidth="1"/>
    <col min="9737" max="9737" width="13.875" bestFit="1" customWidth="1"/>
    <col min="9738" max="9738" width="12.75" bestFit="1" customWidth="1"/>
    <col min="9739" max="9739" width="15.75" customWidth="1"/>
    <col min="9985" max="9985" width="57.5" customWidth="1"/>
    <col min="9986" max="9986" width="16" customWidth="1"/>
    <col min="9987" max="9988" width="13.625" customWidth="1"/>
    <col min="9989" max="9990" width="13.875" bestFit="1" customWidth="1"/>
    <col min="9991" max="9991" width="13.875" customWidth="1"/>
    <col min="9992" max="9992" width="13.625" customWidth="1"/>
    <col min="9993" max="9993" width="13.875" bestFit="1" customWidth="1"/>
    <col min="9994" max="9994" width="12.75" bestFit="1" customWidth="1"/>
    <col min="9995" max="9995" width="15.75" customWidth="1"/>
    <col min="10241" max="10241" width="57.5" customWidth="1"/>
    <col min="10242" max="10242" width="16" customWidth="1"/>
    <col min="10243" max="10244" width="13.625" customWidth="1"/>
    <col min="10245" max="10246" width="13.875" bestFit="1" customWidth="1"/>
    <col min="10247" max="10247" width="13.875" customWidth="1"/>
    <col min="10248" max="10248" width="13.625" customWidth="1"/>
    <col min="10249" max="10249" width="13.875" bestFit="1" customWidth="1"/>
    <col min="10250" max="10250" width="12.75" bestFit="1" customWidth="1"/>
    <col min="10251" max="10251" width="15.75" customWidth="1"/>
    <col min="10497" max="10497" width="57.5" customWidth="1"/>
    <col min="10498" max="10498" width="16" customWidth="1"/>
    <col min="10499" max="10500" width="13.625" customWidth="1"/>
    <col min="10501" max="10502" width="13.875" bestFit="1" customWidth="1"/>
    <col min="10503" max="10503" width="13.875" customWidth="1"/>
    <col min="10504" max="10504" width="13.625" customWidth="1"/>
    <col min="10505" max="10505" width="13.875" bestFit="1" customWidth="1"/>
    <col min="10506" max="10506" width="12.75" bestFit="1" customWidth="1"/>
    <col min="10507" max="10507" width="15.75" customWidth="1"/>
    <col min="10753" max="10753" width="57.5" customWidth="1"/>
    <col min="10754" max="10754" width="16" customWidth="1"/>
    <col min="10755" max="10756" width="13.625" customWidth="1"/>
    <col min="10757" max="10758" width="13.875" bestFit="1" customWidth="1"/>
    <col min="10759" max="10759" width="13.875" customWidth="1"/>
    <col min="10760" max="10760" width="13.625" customWidth="1"/>
    <col min="10761" max="10761" width="13.875" bestFit="1" customWidth="1"/>
    <col min="10762" max="10762" width="12.75" bestFit="1" customWidth="1"/>
    <col min="10763" max="10763" width="15.75" customWidth="1"/>
    <col min="11009" max="11009" width="57.5" customWidth="1"/>
    <col min="11010" max="11010" width="16" customWidth="1"/>
    <col min="11011" max="11012" width="13.625" customWidth="1"/>
    <col min="11013" max="11014" width="13.875" bestFit="1" customWidth="1"/>
    <col min="11015" max="11015" width="13.875" customWidth="1"/>
    <col min="11016" max="11016" width="13.625" customWidth="1"/>
    <col min="11017" max="11017" width="13.875" bestFit="1" customWidth="1"/>
    <col min="11018" max="11018" width="12.75" bestFit="1" customWidth="1"/>
    <col min="11019" max="11019" width="15.75" customWidth="1"/>
    <col min="11265" max="11265" width="57.5" customWidth="1"/>
    <col min="11266" max="11266" width="16" customWidth="1"/>
    <col min="11267" max="11268" width="13.625" customWidth="1"/>
    <col min="11269" max="11270" width="13.875" bestFit="1" customWidth="1"/>
    <col min="11271" max="11271" width="13.875" customWidth="1"/>
    <col min="11272" max="11272" width="13.625" customWidth="1"/>
    <col min="11273" max="11273" width="13.875" bestFit="1" customWidth="1"/>
    <col min="11274" max="11274" width="12.75" bestFit="1" customWidth="1"/>
    <col min="11275" max="11275" width="15.75" customWidth="1"/>
    <col min="11521" max="11521" width="57.5" customWidth="1"/>
    <col min="11522" max="11522" width="16" customWidth="1"/>
    <col min="11523" max="11524" width="13.625" customWidth="1"/>
    <col min="11525" max="11526" width="13.875" bestFit="1" customWidth="1"/>
    <col min="11527" max="11527" width="13.875" customWidth="1"/>
    <col min="11528" max="11528" width="13.625" customWidth="1"/>
    <col min="11529" max="11529" width="13.875" bestFit="1" customWidth="1"/>
    <col min="11530" max="11530" width="12.75" bestFit="1" customWidth="1"/>
    <col min="11531" max="11531" width="15.75" customWidth="1"/>
    <col min="11777" max="11777" width="57.5" customWidth="1"/>
    <col min="11778" max="11778" width="16" customWidth="1"/>
    <col min="11779" max="11780" width="13.625" customWidth="1"/>
    <col min="11781" max="11782" width="13.875" bestFit="1" customWidth="1"/>
    <col min="11783" max="11783" width="13.875" customWidth="1"/>
    <col min="11784" max="11784" width="13.625" customWidth="1"/>
    <col min="11785" max="11785" width="13.875" bestFit="1" customWidth="1"/>
    <col min="11786" max="11786" width="12.75" bestFit="1" customWidth="1"/>
    <col min="11787" max="11787" width="15.75" customWidth="1"/>
    <col min="12033" max="12033" width="57.5" customWidth="1"/>
    <col min="12034" max="12034" width="16" customWidth="1"/>
    <col min="12035" max="12036" width="13.625" customWidth="1"/>
    <col min="12037" max="12038" width="13.875" bestFit="1" customWidth="1"/>
    <col min="12039" max="12039" width="13.875" customWidth="1"/>
    <col min="12040" max="12040" width="13.625" customWidth="1"/>
    <col min="12041" max="12041" width="13.875" bestFit="1" customWidth="1"/>
    <col min="12042" max="12042" width="12.75" bestFit="1" customWidth="1"/>
    <col min="12043" max="12043" width="15.75" customWidth="1"/>
    <col min="12289" max="12289" width="57.5" customWidth="1"/>
    <col min="12290" max="12290" width="16" customWidth="1"/>
    <col min="12291" max="12292" width="13.625" customWidth="1"/>
    <col min="12293" max="12294" width="13.875" bestFit="1" customWidth="1"/>
    <col min="12295" max="12295" width="13.875" customWidth="1"/>
    <col min="12296" max="12296" width="13.625" customWidth="1"/>
    <col min="12297" max="12297" width="13.875" bestFit="1" customWidth="1"/>
    <col min="12298" max="12298" width="12.75" bestFit="1" customWidth="1"/>
    <col min="12299" max="12299" width="15.75" customWidth="1"/>
    <col min="12545" max="12545" width="57.5" customWidth="1"/>
    <col min="12546" max="12546" width="16" customWidth="1"/>
    <col min="12547" max="12548" width="13.625" customWidth="1"/>
    <col min="12549" max="12550" width="13.875" bestFit="1" customWidth="1"/>
    <col min="12551" max="12551" width="13.875" customWidth="1"/>
    <col min="12552" max="12552" width="13.625" customWidth="1"/>
    <col min="12553" max="12553" width="13.875" bestFit="1" customWidth="1"/>
    <col min="12554" max="12554" width="12.75" bestFit="1" customWidth="1"/>
    <col min="12555" max="12555" width="15.75" customWidth="1"/>
    <col min="12801" max="12801" width="57.5" customWidth="1"/>
    <col min="12802" max="12802" width="16" customWidth="1"/>
    <col min="12803" max="12804" width="13.625" customWidth="1"/>
    <col min="12805" max="12806" width="13.875" bestFit="1" customWidth="1"/>
    <col min="12807" max="12807" width="13.875" customWidth="1"/>
    <col min="12808" max="12808" width="13.625" customWidth="1"/>
    <col min="12809" max="12809" width="13.875" bestFit="1" customWidth="1"/>
    <col min="12810" max="12810" width="12.75" bestFit="1" customWidth="1"/>
    <col min="12811" max="12811" width="15.75" customWidth="1"/>
    <col min="13057" max="13057" width="57.5" customWidth="1"/>
    <col min="13058" max="13058" width="16" customWidth="1"/>
    <col min="13059" max="13060" width="13.625" customWidth="1"/>
    <col min="13061" max="13062" width="13.875" bestFit="1" customWidth="1"/>
    <col min="13063" max="13063" width="13.875" customWidth="1"/>
    <col min="13064" max="13064" width="13.625" customWidth="1"/>
    <col min="13065" max="13065" width="13.875" bestFit="1" customWidth="1"/>
    <col min="13066" max="13066" width="12.75" bestFit="1" customWidth="1"/>
    <col min="13067" max="13067" width="15.75" customWidth="1"/>
    <col min="13313" max="13313" width="57.5" customWidth="1"/>
    <col min="13314" max="13314" width="16" customWidth="1"/>
    <col min="13315" max="13316" width="13.625" customWidth="1"/>
    <col min="13317" max="13318" width="13.875" bestFit="1" customWidth="1"/>
    <col min="13319" max="13319" width="13.875" customWidth="1"/>
    <col min="13320" max="13320" width="13.625" customWidth="1"/>
    <col min="13321" max="13321" width="13.875" bestFit="1" customWidth="1"/>
    <col min="13322" max="13322" width="12.75" bestFit="1" customWidth="1"/>
    <col min="13323" max="13323" width="15.75" customWidth="1"/>
    <col min="13569" max="13569" width="57.5" customWidth="1"/>
    <col min="13570" max="13570" width="16" customWidth="1"/>
    <col min="13571" max="13572" width="13.625" customWidth="1"/>
    <col min="13573" max="13574" width="13.875" bestFit="1" customWidth="1"/>
    <col min="13575" max="13575" width="13.875" customWidth="1"/>
    <col min="13576" max="13576" width="13.625" customWidth="1"/>
    <col min="13577" max="13577" width="13.875" bestFit="1" customWidth="1"/>
    <col min="13578" max="13578" width="12.75" bestFit="1" customWidth="1"/>
    <col min="13579" max="13579" width="15.75" customWidth="1"/>
    <col min="13825" max="13825" width="57.5" customWidth="1"/>
    <col min="13826" max="13826" width="16" customWidth="1"/>
    <col min="13827" max="13828" width="13.625" customWidth="1"/>
    <col min="13829" max="13830" width="13.875" bestFit="1" customWidth="1"/>
    <col min="13831" max="13831" width="13.875" customWidth="1"/>
    <col min="13832" max="13832" width="13.625" customWidth="1"/>
    <col min="13833" max="13833" width="13.875" bestFit="1" customWidth="1"/>
    <col min="13834" max="13834" width="12.75" bestFit="1" customWidth="1"/>
    <col min="13835" max="13835" width="15.75" customWidth="1"/>
    <col min="14081" max="14081" width="57.5" customWidth="1"/>
    <col min="14082" max="14082" width="16" customWidth="1"/>
    <col min="14083" max="14084" width="13.625" customWidth="1"/>
    <col min="14085" max="14086" width="13.875" bestFit="1" customWidth="1"/>
    <col min="14087" max="14087" width="13.875" customWidth="1"/>
    <col min="14088" max="14088" width="13.625" customWidth="1"/>
    <col min="14089" max="14089" width="13.875" bestFit="1" customWidth="1"/>
    <col min="14090" max="14090" width="12.75" bestFit="1" customWidth="1"/>
    <col min="14091" max="14091" width="15.75" customWidth="1"/>
    <col min="14337" max="14337" width="57.5" customWidth="1"/>
    <col min="14338" max="14338" width="16" customWidth="1"/>
    <col min="14339" max="14340" width="13.625" customWidth="1"/>
    <col min="14341" max="14342" width="13.875" bestFit="1" customWidth="1"/>
    <col min="14343" max="14343" width="13.875" customWidth="1"/>
    <col min="14344" max="14344" width="13.625" customWidth="1"/>
    <col min="14345" max="14345" width="13.875" bestFit="1" customWidth="1"/>
    <col min="14346" max="14346" width="12.75" bestFit="1" customWidth="1"/>
    <col min="14347" max="14347" width="15.75" customWidth="1"/>
    <col min="14593" max="14593" width="57.5" customWidth="1"/>
    <col min="14594" max="14594" width="16" customWidth="1"/>
    <col min="14595" max="14596" width="13.625" customWidth="1"/>
    <col min="14597" max="14598" width="13.875" bestFit="1" customWidth="1"/>
    <col min="14599" max="14599" width="13.875" customWidth="1"/>
    <col min="14600" max="14600" width="13.625" customWidth="1"/>
    <col min="14601" max="14601" width="13.875" bestFit="1" customWidth="1"/>
    <col min="14602" max="14602" width="12.75" bestFit="1" customWidth="1"/>
    <col min="14603" max="14603" width="15.75" customWidth="1"/>
    <col min="14849" max="14849" width="57.5" customWidth="1"/>
    <col min="14850" max="14850" width="16" customWidth="1"/>
    <col min="14851" max="14852" width="13.625" customWidth="1"/>
    <col min="14853" max="14854" width="13.875" bestFit="1" customWidth="1"/>
    <col min="14855" max="14855" width="13.875" customWidth="1"/>
    <col min="14856" max="14856" width="13.625" customWidth="1"/>
    <col min="14857" max="14857" width="13.875" bestFit="1" customWidth="1"/>
    <col min="14858" max="14858" width="12.75" bestFit="1" customWidth="1"/>
    <col min="14859" max="14859" width="15.75" customWidth="1"/>
    <col min="15105" max="15105" width="57.5" customWidth="1"/>
    <col min="15106" max="15106" width="16" customWidth="1"/>
    <col min="15107" max="15108" width="13.625" customWidth="1"/>
    <col min="15109" max="15110" width="13.875" bestFit="1" customWidth="1"/>
    <col min="15111" max="15111" width="13.875" customWidth="1"/>
    <col min="15112" max="15112" width="13.625" customWidth="1"/>
    <col min="15113" max="15113" width="13.875" bestFit="1" customWidth="1"/>
    <col min="15114" max="15114" width="12.75" bestFit="1" customWidth="1"/>
    <col min="15115" max="15115" width="15.75" customWidth="1"/>
    <col min="15361" max="15361" width="57.5" customWidth="1"/>
    <col min="15362" max="15362" width="16" customWidth="1"/>
    <col min="15363" max="15364" width="13.625" customWidth="1"/>
    <col min="15365" max="15366" width="13.875" bestFit="1" customWidth="1"/>
    <col min="15367" max="15367" width="13.875" customWidth="1"/>
    <col min="15368" max="15368" width="13.625" customWidth="1"/>
    <col min="15369" max="15369" width="13.875" bestFit="1" customWidth="1"/>
    <col min="15370" max="15370" width="12.75" bestFit="1" customWidth="1"/>
    <col min="15371" max="15371" width="15.75" customWidth="1"/>
    <col min="15617" max="15617" width="57.5" customWidth="1"/>
    <col min="15618" max="15618" width="16" customWidth="1"/>
    <col min="15619" max="15620" width="13.625" customWidth="1"/>
    <col min="15621" max="15622" width="13.875" bestFit="1" customWidth="1"/>
    <col min="15623" max="15623" width="13.875" customWidth="1"/>
    <col min="15624" max="15624" width="13.625" customWidth="1"/>
    <col min="15625" max="15625" width="13.875" bestFit="1" customWidth="1"/>
    <col min="15626" max="15626" width="12.75" bestFit="1" customWidth="1"/>
    <col min="15627" max="15627" width="15.75" customWidth="1"/>
    <col min="15873" max="15873" width="57.5" customWidth="1"/>
    <col min="15874" max="15874" width="16" customWidth="1"/>
    <col min="15875" max="15876" width="13.625" customWidth="1"/>
    <col min="15877" max="15878" width="13.875" bestFit="1" customWidth="1"/>
    <col min="15879" max="15879" width="13.875" customWidth="1"/>
    <col min="15880" max="15880" width="13.625" customWidth="1"/>
    <col min="15881" max="15881" width="13.875" bestFit="1" customWidth="1"/>
    <col min="15882" max="15882" width="12.75" bestFit="1" customWidth="1"/>
    <col min="15883" max="15883" width="15.75" customWidth="1"/>
    <col min="16129" max="16129" width="57.5" customWidth="1"/>
    <col min="16130" max="16130" width="16" customWidth="1"/>
    <col min="16131" max="16132" width="13.625" customWidth="1"/>
    <col min="16133" max="16134" width="13.875" bestFit="1" customWidth="1"/>
    <col min="16135" max="16135" width="13.875" customWidth="1"/>
    <col min="16136" max="16136" width="13.625" customWidth="1"/>
    <col min="16137" max="16137" width="13.875" bestFit="1" customWidth="1"/>
    <col min="16138" max="16138" width="12.75" bestFit="1" customWidth="1"/>
    <col min="16139" max="16139" width="15.75" customWidth="1"/>
  </cols>
  <sheetData>
    <row r="1" spans="1:11" ht="20.25" customHeight="1">
      <c r="A1" s="85" t="s">
        <v>266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6.149999999999999" customHeight="1">
      <c r="J2" s="6"/>
      <c r="K2" s="6" t="s">
        <v>79</v>
      </c>
    </row>
    <row r="3" spans="1:11" ht="14.45" customHeight="1">
      <c r="A3" s="82" t="s">
        <v>146</v>
      </c>
      <c r="B3" s="82" t="s">
        <v>161</v>
      </c>
      <c r="C3" s="86" t="s">
        <v>162</v>
      </c>
      <c r="D3" s="86" t="s">
        <v>271</v>
      </c>
      <c r="E3" s="82" t="s">
        <v>163</v>
      </c>
      <c r="F3" s="82" t="s">
        <v>164</v>
      </c>
      <c r="G3" s="82" t="s">
        <v>165</v>
      </c>
      <c r="H3" s="82" t="s">
        <v>166</v>
      </c>
      <c r="I3" s="82" t="s">
        <v>167</v>
      </c>
      <c r="J3" s="82" t="s">
        <v>168</v>
      </c>
      <c r="K3" s="84" t="s">
        <v>169</v>
      </c>
    </row>
    <row r="4" spans="1:11" ht="19.149999999999999" customHeight="1">
      <c r="A4" s="83"/>
      <c r="B4" s="83"/>
      <c r="C4" s="87"/>
      <c r="D4" s="87"/>
      <c r="E4" s="83"/>
      <c r="F4" s="83"/>
      <c r="G4" s="83"/>
      <c r="H4" s="83"/>
      <c r="I4" s="83"/>
      <c r="J4" s="83"/>
      <c r="K4" s="84"/>
    </row>
    <row r="5" spans="1:11" ht="18" customHeight="1">
      <c r="A5" s="3" t="s">
        <v>214</v>
      </c>
      <c r="B5" s="36">
        <f>SUM(C5:K5)</f>
        <v>2880</v>
      </c>
      <c r="C5" s="7"/>
      <c r="D5" s="7"/>
      <c r="E5" s="3"/>
      <c r="F5" s="7"/>
      <c r="G5" s="7"/>
      <c r="H5" s="59">
        <v>2880</v>
      </c>
      <c r="I5" s="14"/>
      <c r="J5" s="7"/>
      <c r="K5" s="7"/>
    </row>
    <row r="6" spans="1:11" ht="18" customHeight="1">
      <c r="A6" s="3" t="s">
        <v>215</v>
      </c>
      <c r="B6" s="36">
        <f t="shared" ref="B6:B36" si="0">SUM(C6:K6)</f>
        <v>276800</v>
      </c>
      <c r="C6" s="4">
        <v>20000</v>
      </c>
      <c r="D6" s="58">
        <v>4400</v>
      </c>
      <c r="E6" s="4">
        <v>18000</v>
      </c>
      <c r="F6" s="7">
        <v>20000</v>
      </c>
      <c r="G6" s="59">
        <v>3000</v>
      </c>
      <c r="H6" s="59">
        <v>113900</v>
      </c>
      <c r="I6" s="7">
        <v>60000</v>
      </c>
      <c r="J6" s="4">
        <v>2500</v>
      </c>
      <c r="K6" s="8">
        <v>35000</v>
      </c>
    </row>
    <row r="7" spans="1:11" ht="18" customHeight="1">
      <c r="A7" s="3" t="s">
        <v>216</v>
      </c>
      <c r="B7" s="36">
        <f t="shared" si="0"/>
        <v>40000</v>
      </c>
      <c r="C7" s="4">
        <v>20000</v>
      </c>
      <c r="D7" s="58">
        <v>7000</v>
      </c>
      <c r="E7" s="4">
        <v>8000</v>
      </c>
      <c r="F7" s="7"/>
      <c r="G7" s="59">
        <v>1000</v>
      </c>
      <c r="H7" s="59">
        <v>1000</v>
      </c>
      <c r="I7" s="7"/>
      <c r="J7" s="4"/>
      <c r="K7" s="8">
        <v>3000</v>
      </c>
    </row>
    <row r="8" spans="1:11" ht="18" customHeight="1">
      <c r="A8" s="3" t="s">
        <v>217</v>
      </c>
      <c r="B8" s="36">
        <f t="shared" si="0"/>
        <v>85000</v>
      </c>
      <c r="C8" s="4"/>
      <c r="D8" s="58"/>
      <c r="E8" s="4">
        <v>80000</v>
      </c>
      <c r="F8" s="7"/>
      <c r="G8" s="59">
        <v>5000</v>
      </c>
      <c r="H8" s="59"/>
      <c r="I8" s="7"/>
      <c r="J8" s="4"/>
      <c r="K8" s="8"/>
    </row>
    <row r="9" spans="1:11" ht="18" customHeight="1">
      <c r="A9" s="3" t="s">
        <v>218</v>
      </c>
      <c r="B9" s="36">
        <f t="shared" si="0"/>
        <v>27000</v>
      </c>
      <c r="C9" s="4">
        <v>5000</v>
      </c>
      <c r="D9" s="58"/>
      <c r="E9" s="4">
        <v>2000</v>
      </c>
      <c r="F9" s="7">
        <v>20000</v>
      </c>
      <c r="G9" s="59"/>
      <c r="H9" s="59"/>
      <c r="I9" s="7"/>
      <c r="J9" s="4"/>
      <c r="K9" s="8"/>
    </row>
    <row r="10" spans="1:11" ht="18" customHeight="1">
      <c r="A10" s="3" t="s">
        <v>219</v>
      </c>
      <c r="B10" s="36">
        <f t="shared" si="0"/>
        <v>800</v>
      </c>
      <c r="C10" s="4"/>
      <c r="D10" s="58"/>
      <c r="E10" s="4"/>
      <c r="F10" s="7"/>
      <c r="G10" s="59"/>
      <c r="H10" s="60"/>
      <c r="I10" s="7"/>
      <c r="J10" s="4">
        <v>800</v>
      </c>
      <c r="K10" s="8"/>
    </row>
    <row r="11" spans="1:11" ht="18" customHeight="1">
      <c r="A11" s="3" t="s">
        <v>220</v>
      </c>
      <c r="B11" s="36">
        <f t="shared" si="0"/>
        <v>3000</v>
      </c>
      <c r="C11" s="4"/>
      <c r="D11" s="58"/>
      <c r="E11" s="4"/>
      <c r="F11" s="7"/>
      <c r="G11" s="59"/>
      <c r="H11" s="59"/>
      <c r="I11" s="7"/>
      <c r="J11" s="4">
        <v>3000</v>
      </c>
      <c r="K11" s="8"/>
    </row>
    <row r="12" spans="1:11" ht="18" customHeight="1">
      <c r="A12" s="3" t="s">
        <v>221</v>
      </c>
      <c r="B12" s="36">
        <f t="shared" si="0"/>
        <v>143500</v>
      </c>
      <c r="C12" s="4">
        <v>30000</v>
      </c>
      <c r="D12" s="58">
        <v>2500</v>
      </c>
      <c r="E12" s="4">
        <v>10000</v>
      </c>
      <c r="F12" s="7">
        <v>21000</v>
      </c>
      <c r="G12" s="59">
        <v>8000</v>
      </c>
      <c r="H12" s="59">
        <v>18000</v>
      </c>
      <c r="I12" s="7">
        <v>23000</v>
      </c>
      <c r="J12" s="4">
        <v>7000</v>
      </c>
      <c r="K12" s="8">
        <v>24000</v>
      </c>
    </row>
    <row r="13" spans="1:11" ht="18" customHeight="1">
      <c r="A13" s="3" t="s">
        <v>222</v>
      </c>
      <c r="B13" s="36">
        <f t="shared" si="0"/>
        <v>0</v>
      </c>
      <c r="C13" s="4"/>
      <c r="D13" s="58"/>
      <c r="E13" s="4"/>
      <c r="F13" s="7"/>
      <c r="G13" s="59"/>
      <c r="H13" s="59"/>
      <c r="I13" s="7"/>
      <c r="J13" s="4"/>
      <c r="K13" s="8"/>
    </row>
    <row r="14" spans="1:11" ht="18" customHeight="1">
      <c r="A14" s="3" t="s">
        <v>223</v>
      </c>
      <c r="B14" s="36">
        <f t="shared" si="0"/>
        <v>0</v>
      </c>
      <c r="C14" s="4"/>
      <c r="D14" s="58"/>
      <c r="E14" s="4"/>
      <c r="F14" s="7"/>
      <c r="G14" s="59"/>
      <c r="H14" s="60"/>
      <c r="I14" s="7"/>
      <c r="J14" s="4"/>
      <c r="K14" s="8"/>
    </row>
    <row r="15" spans="1:11" ht="18" customHeight="1">
      <c r="A15" s="3" t="s">
        <v>224</v>
      </c>
      <c r="B15" s="36">
        <f t="shared" si="0"/>
        <v>365500</v>
      </c>
      <c r="C15" s="4">
        <v>100000</v>
      </c>
      <c r="D15" s="58">
        <v>47000</v>
      </c>
      <c r="E15" s="4">
        <v>70000</v>
      </c>
      <c r="F15" s="7">
        <v>30000</v>
      </c>
      <c r="G15" s="59">
        <v>21500</v>
      </c>
      <c r="H15" s="59">
        <v>12000</v>
      </c>
      <c r="I15" s="7">
        <v>30000</v>
      </c>
      <c r="J15" s="4">
        <v>10000</v>
      </c>
      <c r="K15" s="8">
        <v>45000</v>
      </c>
    </row>
    <row r="16" spans="1:11" ht="18" customHeight="1">
      <c r="A16" s="3" t="s">
        <v>225</v>
      </c>
      <c r="B16" s="36">
        <f t="shared" si="0"/>
        <v>0</v>
      </c>
      <c r="C16" s="4"/>
      <c r="D16" s="58"/>
      <c r="E16" s="4"/>
      <c r="F16" s="7"/>
      <c r="G16" s="59"/>
      <c r="H16" s="59"/>
      <c r="I16" s="7"/>
      <c r="J16" s="4"/>
      <c r="K16" s="8"/>
    </row>
    <row r="17" spans="1:11" ht="18" customHeight="1">
      <c r="A17" s="3" t="s">
        <v>226</v>
      </c>
      <c r="B17" s="36">
        <f t="shared" si="0"/>
        <v>5900</v>
      </c>
      <c r="C17" s="4"/>
      <c r="D17" s="58">
        <v>1900</v>
      </c>
      <c r="E17" s="4"/>
      <c r="F17" s="7"/>
      <c r="G17" s="59">
        <v>3000</v>
      </c>
      <c r="H17" s="59"/>
      <c r="I17" s="7"/>
      <c r="J17" s="4">
        <v>1000</v>
      </c>
      <c r="K17" s="8"/>
    </row>
    <row r="18" spans="1:11" ht="18" customHeight="1">
      <c r="A18" s="3" t="s">
        <v>227</v>
      </c>
      <c r="B18" s="36">
        <f t="shared" si="0"/>
        <v>0</v>
      </c>
      <c r="C18" s="4"/>
      <c r="D18" s="58"/>
      <c r="E18" s="4"/>
      <c r="F18" s="7"/>
      <c r="G18" s="59"/>
      <c r="H18" s="59"/>
      <c r="I18" s="7"/>
      <c r="J18" s="4"/>
      <c r="K18" s="8"/>
    </row>
    <row r="19" spans="1:11" ht="18" customHeight="1">
      <c r="A19" s="3" t="s">
        <v>228</v>
      </c>
      <c r="B19" s="36">
        <f t="shared" si="0"/>
        <v>37000</v>
      </c>
      <c r="C19" s="4"/>
      <c r="D19" s="58">
        <v>2000</v>
      </c>
      <c r="E19" s="4"/>
      <c r="F19" s="7"/>
      <c r="G19" s="59"/>
      <c r="H19" s="59"/>
      <c r="I19" s="7">
        <v>30000</v>
      </c>
      <c r="J19" s="4"/>
      <c r="K19" s="8">
        <v>5000</v>
      </c>
    </row>
    <row r="20" spans="1:11" ht="18" customHeight="1">
      <c r="A20" s="3" t="s">
        <v>229</v>
      </c>
      <c r="B20" s="36">
        <f t="shared" si="0"/>
        <v>36000</v>
      </c>
      <c r="C20" s="4"/>
      <c r="D20" s="58"/>
      <c r="E20" s="4">
        <v>12000</v>
      </c>
      <c r="F20" s="7">
        <v>6000</v>
      </c>
      <c r="G20" s="59">
        <v>3000</v>
      </c>
      <c r="H20" s="59">
        <v>7000</v>
      </c>
      <c r="I20" s="7"/>
      <c r="J20" s="4">
        <v>3000</v>
      </c>
      <c r="K20" s="8">
        <v>5000</v>
      </c>
    </row>
    <row r="21" spans="1:11" ht="18" customHeight="1">
      <c r="A21" s="3" t="s">
        <v>230</v>
      </c>
      <c r="B21" s="36">
        <f t="shared" si="0"/>
        <v>72000</v>
      </c>
      <c r="C21" s="4">
        <v>10000</v>
      </c>
      <c r="D21" s="58">
        <v>5000</v>
      </c>
      <c r="E21" s="4">
        <v>12000</v>
      </c>
      <c r="F21" s="7">
        <v>7000</v>
      </c>
      <c r="G21" s="59">
        <v>3000</v>
      </c>
      <c r="H21" s="59">
        <v>10000</v>
      </c>
      <c r="I21" s="7">
        <v>20000</v>
      </c>
      <c r="J21" s="4"/>
      <c r="K21" s="8">
        <v>5000</v>
      </c>
    </row>
    <row r="22" spans="1:11" ht="18" customHeight="1">
      <c r="A22" s="3" t="s">
        <v>231</v>
      </c>
      <c r="B22" s="36">
        <f t="shared" si="0"/>
        <v>98200</v>
      </c>
      <c r="C22" s="4">
        <v>20000</v>
      </c>
      <c r="D22" s="58"/>
      <c r="E22" s="4"/>
      <c r="F22" s="7">
        <v>15000</v>
      </c>
      <c r="G22" s="59">
        <v>3200</v>
      </c>
      <c r="H22" s="59"/>
      <c r="I22" s="7">
        <v>60000</v>
      </c>
      <c r="J22" s="4"/>
      <c r="K22" s="8"/>
    </row>
    <row r="23" spans="1:11" ht="18" customHeight="1">
      <c r="A23" s="3" t="s">
        <v>232</v>
      </c>
      <c r="B23" s="36">
        <f t="shared" si="0"/>
        <v>99500</v>
      </c>
      <c r="C23" s="50">
        <v>10000</v>
      </c>
      <c r="D23" s="58"/>
      <c r="E23" s="50">
        <v>25000</v>
      </c>
      <c r="F23" s="7">
        <v>12000</v>
      </c>
      <c r="G23" s="59">
        <v>5000</v>
      </c>
      <c r="H23" s="59">
        <v>2500</v>
      </c>
      <c r="I23" s="7"/>
      <c r="J23" s="50">
        <v>20000</v>
      </c>
      <c r="K23" s="7">
        <v>25000</v>
      </c>
    </row>
    <row r="24" spans="1:11" ht="18" customHeight="1">
      <c r="A24" s="3" t="s">
        <v>233</v>
      </c>
      <c r="B24" s="36">
        <f t="shared" si="0"/>
        <v>0</v>
      </c>
      <c r="C24" s="4"/>
      <c r="D24" s="58"/>
      <c r="E24" s="4"/>
      <c r="F24" s="7"/>
      <c r="G24" s="59"/>
      <c r="H24" s="59"/>
      <c r="I24" s="7"/>
      <c r="J24" s="4"/>
      <c r="K24" s="8"/>
    </row>
    <row r="25" spans="1:11" ht="18" customHeight="1">
      <c r="A25" s="3" t="s">
        <v>234</v>
      </c>
      <c r="B25" s="36">
        <f t="shared" si="0"/>
        <v>0</v>
      </c>
      <c r="C25" s="4"/>
      <c r="D25" s="58"/>
      <c r="E25" s="4"/>
      <c r="F25" s="7"/>
      <c r="G25" s="59"/>
      <c r="H25" s="59"/>
      <c r="I25" s="7"/>
      <c r="J25" s="4"/>
      <c r="K25" s="8"/>
    </row>
    <row r="26" spans="1:11" ht="18" customHeight="1">
      <c r="A26" s="3" t="s">
        <v>235</v>
      </c>
      <c r="B26" s="36">
        <f t="shared" si="0"/>
        <v>11000</v>
      </c>
      <c r="C26" s="4"/>
      <c r="D26" s="58">
        <v>2000</v>
      </c>
      <c r="E26" s="4"/>
      <c r="F26" s="7">
        <v>4000</v>
      </c>
      <c r="G26" s="59"/>
      <c r="H26" s="60"/>
      <c r="I26" s="7"/>
      <c r="J26" s="4"/>
      <c r="K26" s="8">
        <v>5000</v>
      </c>
    </row>
    <row r="27" spans="1:11" ht="18" customHeight="1">
      <c r="A27" s="3" t="s">
        <v>236</v>
      </c>
      <c r="B27" s="36">
        <f t="shared" si="0"/>
        <v>24000</v>
      </c>
      <c r="C27" s="4"/>
      <c r="D27" s="58">
        <v>2000</v>
      </c>
      <c r="E27" s="4"/>
      <c r="F27" s="7">
        <v>20000</v>
      </c>
      <c r="G27" s="59"/>
      <c r="H27" s="59"/>
      <c r="I27" s="7"/>
      <c r="J27" s="4"/>
      <c r="K27" s="8">
        <v>2000</v>
      </c>
    </row>
    <row r="28" spans="1:11" ht="18" customHeight="1">
      <c r="A28" s="3" t="s">
        <v>237</v>
      </c>
      <c r="B28" s="36">
        <f t="shared" si="0"/>
        <v>191000</v>
      </c>
      <c r="C28" s="4">
        <v>40000</v>
      </c>
      <c r="D28" s="58">
        <v>5000</v>
      </c>
      <c r="E28" s="4">
        <v>20000</v>
      </c>
      <c r="F28" s="7">
        <v>24000</v>
      </c>
      <c r="G28" s="59">
        <v>27000</v>
      </c>
      <c r="H28" s="59">
        <v>30000</v>
      </c>
      <c r="I28" s="7"/>
      <c r="J28" s="4">
        <v>25000</v>
      </c>
      <c r="K28" s="8">
        <v>20000</v>
      </c>
    </row>
    <row r="29" spans="1:11" ht="18" customHeight="1">
      <c r="A29" s="3" t="s">
        <v>238</v>
      </c>
      <c r="B29" s="36">
        <f t="shared" si="0"/>
        <v>0</v>
      </c>
      <c r="C29" s="4"/>
      <c r="D29" s="58"/>
      <c r="E29" s="4"/>
      <c r="F29" s="7"/>
      <c r="G29" s="7"/>
      <c r="H29" s="59"/>
      <c r="I29" s="7"/>
      <c r="J29" s="4"/>
      <c r="K29" s="8"/>
    </row>
    <row r="30" spans="1:11" ht="18" customHeight="1">
      <c r="A30" s="3" t="s">
        <v>239</v>
      </c>
      <c r="B30" s="36">
        <f t="shared" si="0"/>
        <v>165500</v>
      </c>
      <c r="C30" s="4"/>
      <c r="D30" s="58"/>
      <c r="E30" s="4"/>
      <c r="F30" s="7">
        <v>60000</v>
      </c>
      <c r="G30" s="7"/>
      <c r="H30" s="59">
        <v>50500</v>
      </c>
      <c r="I30" s="7"/>
      <c r="J30" s="7"/>
      <c r="K30" s="8">
        <v>55000</v>
      </c>
    </row>
    <row r="31" spans="1:11" ht="18" customHeight="1">
      <c r="A31" s="3" t="s">
        <v>240</v>
      </c>
      <c r="B31" s="36">
        <f t="shared" si="0"/>
        <v>58000</v>
      </c>
      <c r="C31" s="4">
        <v>20000</v>
      </c>
      <c r="D31" s="58"/>
      <c r="E31" s="4">
        <f>8000+18000</f>
        <v>26000</v>
      </c>
      <c r="F31" s="7"/>
      <c r="G31" s="7"/>
      <c r="H31" s="7"/>
      <c r="I31" s="7"/>
      <c r="J31" s="7"/>
      <c r="K31" s="56">
        <v>12000</v>
      </c>
    </row>
    <row r="32" spans="1:11" ht="18" customHeight="1">
      <c r="A32" s="3" t="s">
        <v>241</v>
      </c>
      <c r="B32" s="36">
        <f t="shared" si="0"/>
        <v>19500</v>
      </c>
      <c r="C32" s="7"/>
      <c r="D32" s="58">
        <v>4500</v>
      </c>
      <c r="E32" s="3"/>
      <c r="F32" s="7"/>
      <c r="G32" s="7"/>
      <c r="H32" s="7"/>
      <c r="I32" s="7"/>
      <c r="J32" s="7"/>
      <c r="K32" s="56">
        <v>15000</v>
      </c>
    </row>
    <row r="33" spans="1:11" ht="18" customHeight="1">
      <c r="A33" s="3" t="s">
        <v>242</v>
      </c>
      <c r="B33" s="36">
        <f t="shared" si="0"/>
        <v>0</v>
      </c>
      <c r="C33" s="7"/>
      <c r="D33" s="7"/>
      <c r="E33" s="3"/>
      <c r="F33" s="7"/>
      <c r="G33" s="7"/>
      <c r="H33" s="7"/>
      <c r="I33" s="7"/>
      <c r="J33" s="7"/>
      <c r="K33" s="56"/>
    </row>
    <row r="34" spans="1:11" ht="18" customHeight="1">
      <c r="A34" s="3" t="s">
        <v>243</v>
      </c>
      <c r="B34" s="36">
        <f t="shared" si="0"/>
        <v>0</v>
      </c>
      <c r="C34" s="7"/>
      <c r="D34" s="7"/>
      <c r="E34" s="3"/>
      <c r="F34" s="7"/>
      <c r="G34" s="7"/>
      <c r="H34" s="7"/>
      <c r="I34" s="7"/>
      <c r="J34" s="7"/>
      <c r="K34" s="7"/>
    </row>
    <row r="35" spans="1:11" ht="18" customHeight="1">
      <c r="A35" s="3" t="s">
        <v>244</v>
      </c>
      <c r="B35" s="36">
        <f t="shared" si="0"/>
        <v>0</v>
      </c>
      <c r="C35" s="7"/>
      <c r="D35" s="7"/>
      <c r="E35" s="3"/>
      <c r="F35" s="7"/>
      <c r="G35" s="7"/>
      <c r="H35" s="7"/>
      <c r="I35" s="7"/>
      <c r="J35" s="7"/>
      <c r="K35" s="7"/>
    </row>
    <row r="36" spans="1:11" ht="18" customHeight="1">
      <c r="A36" s="3" t="s">
        <v>245</v>
      </c>
      <c r="B36" s="36">
        <f t="shared" si="0"/>
        <v>0</v>
      </c>
      <c r="C36" s="7"/>
      <c r="D36" s="7"/>
      <c r="E36" s="3"/>
      <c r="F36" s="7"/>
      <c r="G36" s="7"/>
      <c r="H36" s="7"/>
      <c r="I36" s="7"/>
      <c r="J36" s="7"/>
      <c r="K36" s="7"/>
    </row>
    <row r="37" spans="1:11" ht="18" customHeight="1">
      <c r="A37" s="40" t="s">
        <v>112</v>
      </c>
      <c r="B37" s="36">
        <f>SUM(C37:K37)</f>
        <v>1762080</v>
      </c>
      <c r="C37" s="36">
        <f t="shared" ref="C37:K37" si="1">SUM(C5:C36)</f>
        <v>275000</v>
      </c>
      <c r="D37" s="36">
        <f t="shared" si="1"/>
        <v>83300</v>
      </c>
      <c r="E37" s="36">
        <f t="shared" si="1"/>
        <v>283000</v>
      </c>
      <c r="F37" s="36">
        <f t="shared" si="1"/>
        <v>239000</v>
      </c>
      <c r="G37" s="36">
        <f t="shared" si="1"/>
        <v>82700</v>
      </c>
      <c r="H37" s="36">
        <f t="shared" si="1"/>
        <v>247780</v>
      </c>
      <c r="I37" s="36">
        <f t="shared" si="1"/>
        <v>223000</v>
      </c>
      <c r="J37" s="36">
        <f t="shared" si="1"/>
        <v>72300</v>
      </c>
      <c r="K37" s="36">
        <f t="shared" si="1"/>
        <v>256000</v>
      </c>
    </row>
    <row r="38" spans="1:11" ht="18" customHeight="1">
      <c r="A38" s="17" t="s">
        <v>267</v>
      </c>
      <c r="B38" s="36">
        <v>1823480</v>
      </c>
      <c r="C38" s="36">
        <v>295000</v>
      </c>
      <c r="D38" s="36">
        <v>83300</v>
      </c>
      <c r="E38" s="36">
        <v>245000</v>
      </c>
      <c r="F38" s="36">
        <v>239000</v>
      </c>
      <c r="G38" s="36">
        <v>158000</v>
      </c>
      <c r="H38" s="36">
        <v>256680</v>
      </c>
      <c r="I38" s="36">
        <v>223000</v>
      </c>
      <c r="J38" s="36">
        <v>67500</v>
      </c>
      <c r="K38" s="36">
        <v>256000</v>
      </c>
    </row>
    <row r="39" spans="1:11" ht="18" customHeight="1">
      <c r="A39" s="17" t="s">
        <v>213</v>
      </c>
      <c r="B39" s="36">
        <v>1740480</v>
      </c>
      <c r="C39" s="36">
        <v>254500</v>
      </c>
      <c r="D39" s="36">
        <v>83300</v>
      </c>
      <c r="E39" s="36">
        <v>169000</v>
      </c>
      <c r="F39" s="36">
        <v>239000</v>
      </c>
      <c r="G39" s="36">
        <v>165200</v>
      </c>
      <c r="H39" s="36">
        <v>216680</v>
      </c>
      <c r="I39" s="36">
        <v>293000</v>
      </c>
      <c r="J39" s="36">
        <v>63000</v>
      </c>
      <c r="K39" s="36">
        <v>256800</v>
      </c>
    </row>
    <row r="84" ht="13.15" customHeight="1"/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51181102362204722" right="0" top="0.74803149606299213" bottom="0" header="0.31496062992125984" footer="0.31496062992125984"/>
  <pageSetup paperSize="9" scale="7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workbookViewId="0">
      <selection activeCell="C34" sqref="C34"/>
    </sheetView>
  </sheetViews>
  <sheetFormatPr defaultRowHeight="13.5"/>
  <cols>
    <col min="1" max="1" width="65.5" bestFit="1" customWidth="1"/>
    <col min="2" max="2" width="16.375" customWidth="1"/>
    <col min="3" max="5" width="13.875" bestFit="1" customWidth="1"/>
    <col min="6" max="7" width="16.125" bestFit="1" customWidth="1"/>
    <col min="8" max="8" width="13.875" bestFit="1" customWidth="1"/>
    <col min="9" max="9" width="15.125" customWidth="1"/>
  </cols>
  <sheetData>
    <row r="1" spans="1:9" ht="25.15" customHeight="1">
      <c r="A1" s="81" t="s">
        <v>265</v>
      </c>
      <c r="B1" s="81"/>
      <c r="C1" s="81"/>
      <c r="D1" s="81"/>
      <c r="E1" s="81"/>
      <c r="F1" s="81"/>
      <c r="G1" s="81"/>
      <c r="H1" s="81"/>
      <c r="I1" s="81"/>
    </row>
    <row r="2" spans="1:9">
      <c r="D2" s="9"/>
      <c r="I2" s="1" t="s">
        <v>79</v>
      </c>
    </row>
    <row r="3" spans="1:9" ht="19.149999999999999" customHeight="1">
      <c r="A3" s="88" t="s">
        <v>146</v>
      </c>
      <c r="B3" s="88" t="s">
        <v>155</v>
      </c>
      <c r="C3" s="90" t="s">
        <v>156</v>
      </c>
      <c r="D3" s="90" t="s">
        <v>157</v>
      </c>
      <c r="E3" s="91" t="s">
        <v>260</v>
      </c>
      <c r="F3" s="91" t="s">
        <v>158</v>
      </c>
      <c r="G3" s="90" t="s">
        <v>159</v>
      </c>
      <c r="H3" s="90" t="s">
        <v>160</v>
      </c>
      <c r="I3" s="91" t="s">
        <v>253</v>
      </c>
    </row>
    <row r="4" spans="1:9" ht="19.899999999999999" customHeight="1">
      <c r="A4" s="89"/>
      <c r="B4" s="89"/>
      <c r="C4" s="90"/>
      <c r="D4" s="90"/>
      <c r="E4" s="92"/>
      <c r="F4" s="92"/>
      <c r="G4" s="90"/>
      <c r="H4" s="90"/>
      <c r="I4" s="92"/>
    </row>
    <row r="5" spans="1:9" ht="18" customHeight="1">
      <c r="A5" s="3" t="s">
        <v>80</v>
      </c>
      <c r="B5" s="36">
        <f t="shared" ref="B5:B37" si="0">SUM(C5:I5)</f>
        <v>0</v>
      </c>
      <c r="C5" s="7"/>
      <c r="D5" s="7"/>
      <c r="E5" s="7"/>
      <c r="F5" s="7"/>
      <c r="G5" s="7"/>
      <c r="H5" s="7"/>
      <c r="I5" s="7"/>
    </row>
    <row r="6" spans="1:9" ht="18" customHeight="1">
      <c r="A6" s="3" t="s">
        <v>81</v>
      </c>
      <c r="B6" s="36">
        <f t="shared" si="0"/>
        <v>101000</v>
      </c>
      <c r="C6" s="59">
        <v>1000</v>
      </c>
      <c r="D6" s="7">
        <v>100000</v>
      </c>
      <c r="E6" s="7"/>
      <c r="F6" s="7"/>
      <c r="G6" s="59"/>
      <c r="H6" s="7"/>
      <c r="I6" s="7"/>
    </row>
    <row r="7" spans="1:9" ht="18" customHeight="1">
      <c r="A7" s="3" t="s">
        <v>82</v>
      </c>
      <c r="B7" s="36">
        <f t="shared" si="0"/>
        <v>308500</v>
      </c>
      <c r="C7" s="59">
        <v>500</v>
      </c>
      <c r="D7" s="7"/>
      <c r="E7" s="7"/>
      <c r="F7" s="7"/>
      <c r="G7" s="59">
        <v>8000</v>
      </c>
      <c r="H7" s="7"/>
      <c r="I7" s="57">
        <v>300000</v>
      </c>
    </row>
    <row r="8" spans="1:9" ht="18" customHeight="1">
      <c r="A8" s="3" t="s">
        <v>83</v>
      </c>
      <c r="B8" s="36">
        <f t="shared" si="0"/>
        <v>0</v>
      </c>
      <c r="C8" s="59"/>
      <c r="D8" s="7"/>
      <c r="E8" s="7"/>
      <c r="F8" s="7"/>
      <c r="G8" s="59"/>
      <c r="H8" s="7"/>
      <c r="I8" s="7"/>
    </row>
    <row r="9" spans="1:9" ht="18" customHeight="1">
      <c r="A9" s="3" t="s">
        <v>84</v>
      </c>
      <c r="B9" s="36">
        <f t="shared" si="0"/>
        <v>0</v>
      </c>
      <c r="C9" s="59"/>
      <c r="D9" s="7"/>
      <c r="E9" s="7"/>
      <c r="F9" s="7"/>
      <c r="G9" s="59"/>
      <c r="H9" s="7"/>
      <c r="I9" s="7"/>
    </row>
    <row r="10" spans="1:9" ht="18" customHeight="1">
      <c r="A10" s="3" t="s">
        <v>85</v>
      </c>
      <c r="B10" s="36">
        <f t="shared" si="0"/>
        <v>0</v>
      </c>
      <c r="C10" s="59"/>
      <c r="D10" s="7"/>
      <c r="E10" s="7"/>
      <c r="F10" s="7"/>
      <c r="G10" s="60"/>
      <c r="H10" s="7"/>
      <c r="I10" s="7"/>
    </row>
    <row r="11" spans="1:9" ht="18" customHeight="1">
      <c r="A11" s="3" t="s">
        <v>86</v>
      </c>
      <c r="B11" s="36">
        <f t="shared" si="0"/>
        <v>200000</v>
      </c>
      <c r="C11" s="59"/>
      <c r="D11" s="7"/>
      <c r="E11" s="7"/>
      <c r="F11" s="7"/>
      <c r="G11" s="59"/>
      <c r="H11" s="7"/>
      <c r="I11" s="57">
        <v>200000</v>
      </c>
    </row>
    <row r="12" spans="1:9" ht="18" customHeight="1">
      <c r="A12" s="3" t="s">
        <v>87</v>
      </c>
      <c r="B12" s="36">
        <f t="shared" si="0"/>
        <v>0</v>
      </c>
      <c r="C12" s="59"/>
      <c r="D12" s="7"/>
      <c r="E12" s="7"/>
      <c r="F12" s="7"/>
      <c r="G12" s="59"/>
      <c r="H12" s="7"/>
      <c r="I12" s="7"/>
    </row>
    <row r="13" spans="1:9" ht="18" customHeight="1">
      <c r="A13" s="3" t="s">
        <v>88</v>
      </c>
      <c r="B13" s="36">
        <f t="shared" si="0"/>
        <v>0</v>
      </c>
      <c r="C13" s="59"/>
      <c r="D13" s="7"/>
      <c r="E13" s="7"/>
      <c r="F13" s="7"/>
      <c r="G13" s="59"/>
      <c r="H13" s="7"/>
      <c r="I13" s="7"/>
    </row>
    <row r="14" spans="1:9" ht="18" customHeight="1">
      <c r="A14" s="3" t="s">
        <v>89</v>
      </c>
      <c r="B14" s="36">
        <f t="shared" si="0"/>
        <v>0</v>
      </c>
      <c r="C14" s="59"/>
      <c r="D14" s="7"/>
      <c r="E14" s="7"/>
      <c r="F14" s="7"/>
      <c r="G14" s="60"/>
      <c r="H14" s="7"/>
      <c r="I14" s="7"/>
    </row>
    <row r="15" spans="1:9" ht="18" customHeight="1">
      <c r="A15" s="3" t="s">
        <v>90</v>
      </c>
      <c r="B15" s="36">
        <f t="shared" si="0"/>
        <v>30000</v>
      </c>
      <c r="C15" s="59"/>
      <c r="D15" s="7"/>
      <c r="E15" s="7"/>
      <c r="F15" s="23">
        <v>30000</v>
      </c>
      <c r="G15" s="59"/>
      <c r="H15" s="7"/>
      <c r="I15" s="7"/>
    </row>
    <row r="16" spans="1:9" ht="18" customHeight="1">
      <c r="A16" s="3" t="s">
        <v>91</v>
      </c>
      <c r="B16" s="36">
        <f t="shared" si="0"/>
        <v>0</v>
      </c>
      <c r="C16" s="59"/>
      <c r="D16" s="7"/>
      <c r="E16" s="7"/>
      <c r="F16" s="23"/>
      <c r="G16" s="59"/>
      <c r="H16" s="7"/>
      <c r="I16" s="7"/>
    </row>
    <row r="17" spans="1:9" ht="18" customHeight="1">
      <c r="A17" s="3" t="s">
        <v>92</v>
      </c>
      <c r="B17" s="36">
        <f t="shared" si="0"/>
        <v>0</v>
      </c>
      <c r="C17" s="59"/>
      <c r="D17" s="7"/>
      <c r="E17" s="7"/>
      <c r="F17" s="23"/>
      <c r="G17" s="59"/>
      <c r="H17" s="7"/>
      <c r="I17" s="7"/>
    </row>
    <row r="18" spans="1:9" ht="18" customHeight="1">
      <c r="A18" s="3" t="s">
        <v>93</v>
      </c>
      <c r="B18" s="36">
        <f t="shared" si="0"/>
        <v>0</v>
      </c>
      <c r="C18" s="59"/>
      <c r="D18" s="7"/>
      <c r="E18" s="7"/>
      <c r="F18" s="23"/>
      <c r="G18" s="59"/>
      <c r="H18" s="7"/>
      <c r="I18" s="7"/>
    </row>
    <row r="19" spans="1:9" ht="18" customHeight="1">
      <c r="A19" s="3" t="s">
        <v>94</v>
      </c>
      <c r="B19" s="36">
        <f t="shared" si="0"/>
        <v>0</v>
      </c>
      <c r="C19" s="59"/>
      <c r="D19" s="7"/>
      <c r="E19" s="7"/>
      <c r="F19" s="23"/>
      <c r="G19" s="59"/>
      <c r="H19" s="7"/>
      <c r="I19" s="7"/>
    </row>
    <row r="20" spans="1:9" ht="18" customHeight="1">
      <c r="A20" s="3" t="s">
        <v>95</v>
      </c>
      <c r="B20" s="36">
        <f t="shared" si="0"/>
        <v>15000</v>
      </c>
      <c r="C20" s="59">
        <v>5000</v>
      </c>
      <c r="D20" s="7"/>
      <c r="E20" s="7"/>
      <c r="F20" s="23"/>
      <c r="G20" s="59">
        <v>10000</v>
      </c>
      <c r="H20" s="7"/>
      <c r="I20" s="7"/>
    </row>
    <row r="21" spans="1:9" ht="18" customHeight="1">
      <c r="A21" s="3" t="s">
        <v>96</v>
      </c>
      <c r="B21" s="36">
        <f t="shared" si="0"/>
        <v>0</v>
      </c>
      <c r="C21" s="59"/>
      <c r="D21" s="7"/>
      <c r="E21" s="7"/>
      <c r="F21" s="23"/>
      <c r="G21" s="59"/>
      <c r="H21" s="7"/>
      <c r="I21" s="7"/>
    </row>
    <row r="22" spans="1:9" ht="18" customHeight="1">
      <c r="A22" s="3" t="s">
        <v>97</v>
      </c>
      <c r="B22" s="36">
        <f t="shared" si="0"/>
        <v>69955</v>
      </c>
      <c r="C22" s="59"/>
      <c r="D22" s="7"/>
      <c r="E22" s="7"/>
      <c r="F22" s="23"/>
      <c r="G22" s="59">
        <v>69955</v>
      </c>
      <c r="H22" s="7"/>
      <c r="I22" s="7"/>
    </row>
    <row r="23" spans="1:9" ht="18" customHeight="1">
      <c r="A23" s="3" t="s">
        <v>98</v>
      </c>
      <c r="B23" s="36">
        <f t="shared" si="0"/>
        <v>129000</v>
      </c>
      <c r="C23" s="59">
        <v>60000</v>
      </c>
      <c r="D23" s="7"/>
      <c r="E23" s="7"/>
      <c r="F23" s="23">
        <v>67000</v>
      </c>
      <c r="G23" s="59">
        <v>2000</v>
      </c>
      <c r="H23" s="7"/>
      <c r="I23" s="7"/>
    </row>
    <row r="24" spans="1:9" ht="18" customHeight="1">
      <c r="A24" s="3" t="s">
        <v>99</v>
      </c>
      <c r="B24" s="36">
        <f t="shared" si="0"/>
        <v>902516</v>
      </c>
      <c r="C24" s="59"/>
      <c r="D24" s="7"/>
      <c r="E24" s="7"/>
      <c r="F24" s="23"/>
      <c r="G24" s="59">
        <v>902516</v>
      </c>
      <c r="H24" s="7"/>
      <c r="I24" s="7"/>
    </row>
    <row r="25" spans="1:9" ht="18" customHeight="1">
      <c r="A25" s="3" t="s">
        <v>100</v>
      </c>
      <c r="B25" s="36">
        <f t="shared" si="0"/>
        <v>0</v>
      </c>
      <c r="C25" s="59"/>
      <c r="D25" s="7"/>
      <c r="E25" s="7"/>
      <c r="F25" s="23"/>
      <c r="G25" s="59"/>
      <c r="H25" s="7"/>
      <c r="I25" s="7"/>
    </row>
    <row r="26" spans="1:9" ht="18" customHeight="1">
      <c r="A26" s="3" t="s">
        <v>101</v>
      </c>
      <c r="B26" s="36">
        <f t="shared" si="0"/>
        <v>0</v>
      </c>
      <c r="C26" s="59"/>
      <c r="D26" s="7"/>
      <c r="E26" s="7"/>
      <c r="F26" s="55"/>
      <c r="G26" s="60"/>
      <c r="H26" s="7"/>
      <c r="I26" s="7"/>
    </row>
    <row r="27" spans="1:9" ht="18" customHeight="1">
      <c r="A27" s="3" t="s">
        <v>102</v>
      </c>
      <c r="B27" s="36">
        <f t="shared" si="0"/>
        <v>0</v>
      </c>
      <c r="C27" s="59"/>
      <c r="D27" s="7"/>
      <c r="E27" s="7"/>
      <c r="F27" s="23"/>
      <c r="G27" s="61"/>
      <c r="H27" s="7"/>
      <c r="I27" s="7"/>
    </row>
    <row r="28" spans="1:9" ht="18" customHeight="1">
      <c r="A28" s="3" t="s">
        <v>103</v>
      </c>
      <c r="B28" s="36">
        <f t="shared" si="0"/>
        <v>7000</v>
      </c>
      <c r="C28" s="59">
        <v>7000</v>
      </c>
      <c r="D28" s="7"/>
      <c r="E28" s="7"/>
      <c r="F28" s="23"/>
      <c r="G28" s="59"/>
      <c r="H28" s="7"/>
      <c r="I28" s="7"/>
    </row>
    <row r="29" spans="1:9" ht="18" customHeight="1">
      <c r="A29" s="3" t="s">
        <v>104</v>
      </c>
      <c r="B29" s="36">
        <f t="shared" si="0"/>
        <v>0</v>
      </c>
      <c r="C29" s="59"/>
      <c r="D29" s="7"/>
      <c r="E29" s="7"/>
      <c r="F29" s="23"/>
      <c r="G29" s="59"/>
      <c r="H29" s="7"/>
      <c r="I29" s="7"/>
    </row>
    <row r="30" spans="1:9" ht="18" customHeight="1">
      <c r="A30" s="3" t="s">
        <v>105</v>
      </c>
      <c r="B30" s="36">
        <f t="shared" si="0"/>
        <v>2260828</v>
      </c>
      <c r="C30" s="59">
        <v>90000</v>
      </c>
      <c r="D30" s="7"/>
      <c r="E30" s="7"/>
      <c r="F30" s="23">
        <v>1500000</v>
      </c>
      <c r="G30" s="59">
        <v>90828</v>
      </c>
      <c r="H30" s="59">
        <v>580000</v>
      </c>
      <c r="I30" s="7"/>
    </row>
    <row r="31" spans="1:9" ht="18" customHeight="1">
      <c r="A31" s="3" t="s">
        <v>106</v>
      </c>
      <c r="B31" s="36">
        <f t="shared" si="0"/>
        <v>5000</v>
      </c>
      <c r="C31" s="7"/>
      <c r="D31" s="7"/>
      <c r="E31" s="7"/>
      <c r="F31" s="7"/>
      <c r="G31" s="7"/>
      <c r="H31" s="59">
        <v>5000</v>
      </c>
      <c r="I31" s="7"/>
    </row>
    <row r="32" spans="1:9" ht="18" customHeight="1">
      <c r="A32" s="3" t="s">
        <v>107</v>
      </c>
      <c r="B32" s="36">
        <f t="shared" si="0"/>
        <v>2400000</v>
      </c>
      <c r="C32" s="7"/>
      <c r="D32" s="7"/>
      <c r="E32" s="7"/>
      <c r="F32" s="7"/>
      <c r="G32" s="7"/>
      <c r="H32" s="59"/>
      <c r="I32" s="23">
        <v>2400000</v>
      </c>
    </row>
    <row r="33" spans="1:9" ht="18" customHeight="1">
      <c r="A33" s="3" t="s">
        <v>108</v>
      </c>
      <c r="B33" s="36">
        <f t="shared" si="0"/>
        <v>0</v>
      </c>
      <c r="C33" s="7"/>
      <c r="D33" s="7"/>
      <c r="E33" s="7"/>
      <c r="F33" s="7"/>
      <c r="G33" s="7"/>
      <c r="H33" s="7"/>
      <c r="I33" s="7"/>
    </row>
    <row r="34" spans="1:9" ht="18" customHeight="1">
      <c r="A34" s="3" t="s">
        <v>109</v>
      </c>
      <c r="B34" s="36">
        <f t="shared" si="0"/>
        <v>0</v>
      </c>
      <c r="C34" s="7"/>
      <c r="D34" s="7"/>
      <c r="E34" s="7"/>
      <c r="F34" s="7"/>
      <c r="G34" s="7"/>
      <c r="H34" s="7"/>
      <c r="I34" s="7"/>
    </row>
    <row r="35" spans="1:9" ht="18" customHeight="1">
      <c r="A35" s="3" t="s">
        <v>110</v>
      </c>
      <c r="B35" s="36">
        <f t="shared" si="0"/>
        <v>250000</v>
      </c>
      <c r="C35" s="7"/>
      <c r="D35" s="7"/>
      <c r="E35" s="7"/>
      <c r="F35" s="7"/>
      <c r="G35" s="7"/>
      <c r="H35" s="7"/>
      <c r="I35" s="56">
        <v>250000</v>
      </c>
    </row>
    <row r="36" spans="1:9" ht="18" customHeight="1">
      <c r="A36" s="3" t="s">
        <v>111</v>
      </c>
      <c r="B36" s="36">
        <f t="shared" si="0"/>
        <v>0</v>
      </c>
      <c r="C36" s="7"/>
      <c r="D36" s="7"/>
      <c r="E36" s="7"/>
      <c r="F36" s="7"/>
      <c r="G36" s="7"/>
      <c r="H36" s="7"/>
      <c r="I36" s="23"/>
    </row>
    <row r="37" spans="1:9" ht="18" customHeight="1">
      <c r="A37" s="17" t="s">
        <v>113</v>
      </c>
      <c r="B37" s="36">
        <f t="shared" si="0"/>
        <v>6678799</v>
      </c>
      <c r="C37" s="36">
        <f t="shared" ref="C37:I37" si="1">SUM(C5:C36)</f>
        <v>163500</v>
      </c>
      <c r="D37" s="36">
        <f t="shared" si="1"/>
        <v>100000</v>
      </c>
      <c r="E37" s="36">
        <f t="shared" si="1"/>
        <v>0</v>
      </c>
      <c r="F37" s="36">
        <f t="shared" si="1"/>
        <v>1597000</v>
      </c>
      <c r="G37" s="36">
        <f t="shared" si="1"/>
        <v>1083299</v>
      </c>
      <c r="H37" s="36">
        <f t="shared" si="1"/>
        <v>585000</v>
      </c>
      <c r="I37" s="36">
        <f t="shared" si="1"/>
        <v>3150000</v>
      </c>
    </row>
    <row r="38" spans="1:9" ht="18" customHeight="1">
      <c r="A38" s="17" t="s">
        <v>269</v>
      </c>
      <c r="B38" s="36">
        <v>6363834</v>
      </c>
      <c r="C38" s="36">
        <v>143500</v>
      </c>
      <c r="D38" s="36">
        <v>100000</v>
      </c>
      <c r="E38" s="36">
        <v>225000</v>
      </c>
      <c r="F38" s="36">
        <v>1597000</v>
      </c>
      <c r="G38" s="36">
        <v>951234</v>
      </c>
      <c r="H38" s="36">
        <v>577100</v>
      </c>
      <c r="I38" s="36">
        <v>2770000</v>
      </c>
    </row>
    <row r="39" spans="1:9" ht="18" customHeight="1">
      <c r="A39" s="17" t="s">
        <v>247</v>
      </c>
      <c r="B39" s="36">
        <v>11639797.800000001</v>
      </c>
      <c r="C39" s="36">
        <v>143500</v>
      </c>
      <c r="D39" s="36">
        <v>100000</v>
      </c>
      <c r="E39" s="36"/>
      <c r="F39" s="36">
        <v>1707000</v>
      </c>
      <c r="G39" s="36">
        <v>1156538</v>
      </c>
      <c r="H39" s="36">
        <v>556400</v>
      </c>
      <c r="I39" s="36">
        <v>2303200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" top="0.74803149606299213" bottom="0" header="0.31496062992125984" footer="0.31496062992125984"/>
  <pageSetup paperSize="9" scale="7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opLeftCell="A7" zoomScaleNormal="100" workbookViewId="0">
      <selection activeCell="K30" sqref="K30"/>
    </sheetView>
  </sheetViews>
  <sheetFormatPr defaultColWidth="9" defaultRowHeight="12"/>
  <cols>
    <col min="1" max="1" width="52.875" style="32" customWidth="1"/>
    <col min="2" max="3" width="15" style="32" bestFit="1" customWidth="1"/>
    <col min="4" max="4" width="13.875" style="32" bestFit="1" customWidth="1"/>
    <col min="5" max="5" width="16.125" style="32" bestFit="1" customWidth="1"/>
    <col min="6" max="6" width="13.875" style="32" bestFit="1" customWidth="1"/>
    <col min="7" max="7" width="11.625" style="32" bestFit="1" customWidth="1"/>
    <col min="8" max="9" width="12.75" style="32" bestFit="1" customWidth="1"/>
    <col min="10" max="10" width="15.25" style="32" customWidth="1"/>
    <col min="11" max="253" width="9" style="32"/>
    <col min="254" max="254" width="61.125" style="32" customWidth="1"/>
    <col min="255" max="255" width="15.5" style="32" customWidth="1"/>
    <col min="256" max="256" width="16.375" style="32" customWidth="1"/>
    <col min="257" max="257" width="12.5" style="32" customWidth="1"/>
    <col min="258" max="262" width="15" style="32" customWidth="1"/>
    <col min="263" max="263" width="13.5" style="32" customWidth="1"/>
    <col min="264" max="264" width="18.625" style="32" customWidth="1"/>
    <col min="265" max="265" width="3.75" style="32" customWidth="1"/>
    <col min="266" max="509" width="9" style="32"/>
    <col min="510" max="510" width="61.125" style="32" customWidth="1"/>
    <col min="511" max="511" width="15.5" style="32" customWidth="1"/>
    <col min="512" max="512" width="16.375" style="32" customWidth="1"/>
    <col min="513" max="513" width="12.5" style="32" customWidth="1"/>
    <col min="514" max="518" width="15" style="32" customWidth="1"/>
    <col min="519" max="519" width="13.5" style="32" customWidth="1"/>
    <col min="520" max="520" width="18.625" style="32" customWidth="1"/>
    <col min="521" max="521" width="3.75" style="32" customWidth="1"/>
    <col min="522" max="765" width="9" style="32"/>
    <col min="766" max="766" width="61.125" style="32" customWidth="1"/>
    <col min="767" max="767" width="15.5" style="32" customWidth="1"/>
    <col min="768" max="768" width="16.375" style="32" customWidth="1"/>
    <col min="769" max="769" width="12.5" style="32" customWidth="1"/>
    <col min="770" max="774" width="15" style="32" customWidth="1"/>
    <col min="775" max="775" width="13.5" style="32" customWidth="1"/>
    <col min="776" max="776" width="18.625" style="32" customWidth="1"/>
    <col min="777" max="777" width="3.75" style="32" customWidth="1"/>
    <col min="778" max="1021" width="9" style="32"/>
    <col min="1022" max="1022" width="61.125" style="32" customWidth="1"/>
    <col min="1023" max="1023" width="15.5" style="32" customWidth="1"/>
    <col min="1024" max="1024" width="16.375" style="32" customWidth="1"/>
    <col min="1025" max="1025" width="12.5" style="32" customWidth="1"/>
    <col min="1026" max="1030" width="15" style="32" customWidth="1"/>
    <col min="1031" max="1031" width="13.5" style="32" customWidth="1"/>
    <col min="1032" max="1032" width="18.625" style="32" customWidth="1"/>
    <col min="1033" max="1033" width="3.75" style="32" customWidth="1"/>
    <col min="1034" max="1277" width="9" style="32"/>
    <col min="1278" max="1278" width="61.125" style="32" customWidth="1"/>
    <col min="1279" max="1279" width="15.5" style="32" customWidth="1"/>
    <col min="1280" max="1280" width="16.375" style="32" customWidth="1"/>
    <col min="1281" max="1281" width="12.5" style="32" customWidth="1"/>
    <col min="1282" max="1286" width="15" style="32" customWidth="1"/>
    <col min="1287" max="1287" width="13.5" style="32" customWidth="1"/>
    <col min="1288" max="1288" width="18.625" style="32" customWidth="1"/>
    <col min="1289" max="1289" width="3.75" style="32" customWidth="1"/>
    <col min="1290" max="1533" width="9" style="32"/>
    <col min="1534" max="1534" width="61.125" style="32" customWidth="1"/>
    <col min="1535" max="1535" width="15.5" style="32" customWidth="1"/>
    <col min="1536" max="1536" width="16.375" style="32" customWidth="1"/>
    <col min="1537" max="1537" width="12.5" style="32" customWidth="1"/>
    <col min="1538" max="1542" width="15" style="32" customWidth="1"/>
    <col min="1543" max="1543" width="13.5" style="32" customWidth="1"/>
    <col min="1544" max="1544" width="18.625" style="32" customWidth="1"/>
    <col min="1545" max="1545" width="3.75" style="32" customWidth="1"/>
    <col min="1546" max="1789" width="9" style="32"/>
    <col min="1790" max="1790" width="61.125" style="32" customWidth="1"/>
    <col min="1791" max="1791" width="15.5" style="32" customWidth="1"/>
    <col min="1792" max="1792" width="16.375" style="32" customWidth="1"/>
    <col min="1793" max="1793" width="12.5" style="32" customWidth="1"/>
    <col min="1794" max="1798" width="15" style="32" customWidth="1"/>
    <col min="1799" max="1799" width="13.5" style="32" customWidth="1"/>
    <col min="1800" max="1800" width="18.625" style="32" customWidth="1"/>
    <col min="1801" max="1801" width="3.75" style="32" customWidth="1"/>
    <col min="1802" max="2045" width="9" style="32"/>
    <col min="2046" max="2046" width="61.125" style="32" customWidth="1"/>
    <col min="2047" max="2047" width="15.5" style="32" customWidth="1"/>
    <col min="2048" max="2048" width="16.375" style="32" customWidth="1"/>
    <col min="2049" max="2049" width="12.5" style="32" customWidth="1"/>
    <col min="2050" max="2054" width="15" style="32" customWidth="1"/>
    <col min="2055" max="2055" width="13.5" style="32" customWidth="1"/>
    <col min="2056" max="2056" width="18.625" style="32" customWidth="1"/>
    <col min="2057" max="2057" width="3.75" style="32" customWidth="1"/>
    <col min="2058" max="2301" width="9" style="32"/>
    <col min="2302" max="2302" width="61.125" style="32" customWidth="1"/>
    <col min="2303" max="2303" width="15.5" style="32" customWidth="1"/>
    <col min="2304" max="2304" width="16.375" style="32" customWidth="1"/>
    <col min="2305" max="2305" width="12.5" style="32" customWidth="1"/>
    <col min="2306" max="2310" width="15" style="32" customWidth="1"/>
    <col min="2311" max="2311" width="13.5" style="32" customWidth="1"/>
    <col min="2312" max="2312" width="18.625" style="32" customWidth="1"/>
    <col min="2313" max="2313" width="3.75" style="32" customWidth="1"/>
    <col min="2314" max="2557" width="9" style="32"/>
    <col min="2558" max="2558" width="61.125" style="32" customWidth="1"/>
    <col min="2559" max="2559" width="15.5" style="32" customWidth="1"/>
    <col min="2560" max="2560" width="16.375" style="32" customWidth="1"/>
    <col min="2561" max="2561" width="12.5" style="32" customWidth="1"/>
    <col min="2562" max="2566" width="15" style="32" customWidth="1"/>
    <col min="2567" max="2567" width="13.5" style="32" customWidth="1"/>
    <col min="2568" max="2568" width="18.625" style="32" customWidth="1"/>
    <col min="2569" max="2569" width="3.75" style="32" customWidth="1"/>
    <col min="2570" max="2813" width="9" style="32"/>
    <col min="2814" max="2814" width="61.125" style="32" customWidth="1"/>
    <col min="2815" max="2815" width="15.5" style="32" customWidth="1"/>
    <col min="2816" max="2816" width="16.375" style="32" customWidth="1"/>
    <col min="2817" max="2817" width="12.5" style="32" customWidth="1"/>
    <col min="2818" max="2822" width="15" style="32" customWidth="1"/>
    <col min="2823" max="2823" width="13.5" style="32" customWidth="1"/>
    <col min="2824" max="2824" width="18.625" style="32" customWidth="1"/>
    <col min="2825" max="2825" width="3.75" style="32" customWidth="1"/>
    <col min="2826" max="3069" width="9" style="32"/>
    <col min="3070" max="3070" width="61.125" style="32" customWidth="1"/>
    <col min="3071" max="3071" width="15.5" style="32" customWidth="1"/>
    <col min="3072" max="3072" width="16.375" style="32" customWidth="1"/>
    <col min="3073" max="3073" width="12.5" style="32" customWidth="1"/>
    <col min="3074" max="3078" width="15" style="32" customWidth="1"/>
    <col min="3079" max="3079" width="13.5" style="32" customWidth="1"/>
    <col min="3080" max="3080" width="18.625" style="32" customWidth="1"/>
    <col min="3081" max="3081" width="3.75" style="32" customWidth="1"/>
    <col min="3082" max="3325" width="9" style="32"/>
    <col min="3326" max="3326" width="61.125" style="32" customWidth="1"/>
    <col min="3327" max="3327" width="15.5" style="32" customWidth="1"/>
    <col min="3328" max="3328" width="16.375" style="32" customWidth="1"/>
    <col min="3329" max="3329" width="12.5" style="32" customWidth="1"/>
    <col min="3330" max="3334" width="15" style="32" customWidth="1"/>
    <col min="3335" max="3335" width="13.5" style="32" customWidth="1"/>
    <col min="3336" max="3336" width="18.625" style="32" customWidth="1"/>
    <col min="3337" max="3337" width="3.75" style="32" customWidth="1"/>
    <col min="3338" max="3581" width="9" style="32"/>
    <col min="3582" max="3582" width="61.125" style="32" customWidth="1"/>
    <col min="3583" max="3583" width="15.5" style="32" customWidth="1"/>
    <col min="3584" max="3584" width="16.375" style="32" customWidth="1"/>
    <col min="3585" max="3585" width="12.5" style="32" customWidth="1"/>
    <col min="3586" max="3590" width="15" style="32" customWidth="1"/>
    <col min="3591" max="3591" width="13.5" style="32" customWidth="1"/>
    <col min="3592" max="3592" width="18.625" style="32" customWidth="1"/>
    <col min="3593" max="3593" width="3.75" style="32" customWidth="1"/>
    <col min="3594" max="3837" width="9" style="32"/>
    <col min="3838" max="3838" width="61.125" style="32" customWidth="1"/>
    <col min="3839" max="3839" width="15.5" style="32" customWidth="1"/>
    <col min="3840" max="3840" width="16.375" style="32" customWidth="1"/>
    <col min="3841" max="3841" width="12.5" style="32" customWidth="1"/>
    <col min="3842" max="3846" width="15" style="32" customWidth="1"/>
    <col min="3847" max="3847" width="13.5" style="32" customWidth="1"/>
    <col min="3848" max="3848" width="18.625" style="32" customWidth="1"/>
    <col min="3849" max="3849" width="3.75" style="32" customWidth="1"/>
    <col min="3850" max="4093" width="9" style="32"/>
    <col min="4094" max="4094" width="61.125" style="32" customWidth="1"/>
    <col min="4095" max="4095" width="15.5" style="32" customWidth="1"/>
    <col min="4096" max="4096" width="16.375" style="32" customWidth="1"/>
    <col min="4097" max="4097" width="12.5" style="32" customWidth="1"/>
    <col min="4098" max="4102" width="15" style="32" customWidth="1"/>
    <col min="4103" max="4103" width="13.5" style="32" customWidth="1"/>
    <col min="4104" max="4104" width="18.625" style="32" customWidth="1"/>
    <col min="4105" max="4105" width="3.75" style="32" customWidth="1"/>
    <col min="4106" max="4349" width="9" style="32"/>
    <col min="4350" max="4350" width="61.125" style="32" customWidth="1"/>
    <col min="4351" max="4351" width="15.5" style="32" customWidth="1"/>
    <col min="4352" max="4352" width="16.375" style="32" customWidth="1"/>
    <col min="4353" max="4353" width="12.5" style="32" customWidth="1"/>
    <col min="4354" max="4358" width="15" style="32" customWidth="1"/>
    <col min="4359" max="4359" width="13.5" style="32" customWidth="1"/>
    <col min="4360" max="4360" width="18.625" style="32" customWidth="1"/>
    <col min="4361" max="4361" width="3.75" style="32" customWidth="1"/>
    <col min="4362" max="4605" width="9" style="32"/>
    <col min="4606" max="4606" width="61.125" style="32" customWidth="1"/>
    <col min="4607" max="4607" width="15.5" style="32" customWidth="1"/>
    <col min="4608" max="4608" width="16.375" style="32" customWidth="1"/>
    <col min="4609" max="4609" width="12.5" style="32" customWidth="1"/>
    <col min="4610" max="4614" width="15" style="32" customWidth="1"/>
    <col min="4615" max="4615" width="13.5" style="32" customWidth="1"/>
    <col min="4616" max="4616" width="18.625" style="32" customWidth="1"/>
    <col min="4617" max="4617" width="3.75" style="32" customWidth="1"/>
    <col min="4618" max="4861" width="9" style="32"/>
    <col min="4862" max="4862" width="61.125" style="32" customWidth="1"/>
    <col min="4863" max="4863" width="15.5" style="32" customWidth="1"/>
    <col min="4864" max="4864" width="16.375" style="32" customWidth="1"/>
    <col min="4865" max="4865" width="12.5" style="32" customWidth="1"/>
    <col min="4866" max="4870" width="15" style="32" customWidth="1"/>
    <col min="4871" max="4871" width="13.5" style="32" customWidth="1"/>
    <col min="4872" max="4872" width="18.625" style="32" customWidth="1"/>
    <col min="4873" max="4873" width="3.75" style="32" customWidth="1"/>
    <col min="4874" max="5117" width="9" style="32"/>
    <col min="5118" max="5118" width="61.125" style="32" customWidth="1"/>
    <col min="5119" max="5119" width="15.5" style="32" customWidth="1"/>
    <col min="5120" max="5120" width="16.375" style="32" customWidth="1"/>
    <col min="5121" max="5121" width="12.5" style="32" customWidth="1"/>
    <col min="5122" max="5126" width="15" style="32" customWidth="1"/>
    <col min="5127" max="5127" width="13.5" style="32" customWidth="1"/>
    <col min="5128" max="5128" width="18.625" style="32" customWidth="1"/>
    <col min="5129" max="5129" width="3.75" style="32" customWidth="1"/>
    <col min="5130" max="5373" width="9" style="32"/>
    <col min="5374" max="5374" width="61.125" style="32" customWidth="1"/>
    <col min="5375" max="5375" width="15.5" style="32" customWidth="1"/>
    <col min="5376" max="5376" width="16.375" style="32" customWidth="1"/>
    <col min="5377" max="5377" width="12.5" style="32" customWidth="1"/>
    <col min="5378" max="5382" width="15" style="32" customWidth="1"/>
    <col min="5383" max="5383" width="13.5" style="32" customWidth="1"/>
    <col min="5384" max="5384" width="18.625" style="32" customWidth="1"/>
    <col min="5385" max="5385" width="3.75" style="32" customWidth="1"/>
    <col min="5386" max="5629" width="9" style="32"/>
    <col min="5630" max="5630" width="61.125" style="32" customWidth="1"/>
    <col min="5631" max="5631" width="15.5" style="32" customWidth="1"/>
    <col min="5632" max="5632" width="16.375" style="32" customWidth="1"/>
    <col min="5633" max="5633" width="12.5" style="32" customWidth="1"/>
    <col min="5634" max="5638" width="15" style="32" customWidth="1"/>
    <col min="5639" max="5639" width="13.5" style="32" customWidth="1"/>
    <col min="5640" max="5640" width="18.625" style="32" customWidth="1"/>
    <col min="5641" max="5641" width="3.75" style="32" customWidth="1"/>
    <col min="5642" max="5885" width="9" style="32"/>
    <col min="5886" max="5886" width="61.125" style="32" customWidth="1"/>
    <col min="5887" max="5887" width="15.5" style="32" customWidth="1"/>
    <col min="5888" max="5888" width="16.375" style="32" customWidth="1"/>
    <col min="5889" max="5889" width="12.5" style="32" customWidth="1"/>
    <col min="5890" max="5894" width="15" style="32" customWidth="1"/>
    <col min="5895" max="5895" width="13.5" style="32" customWidth="1"/>
    <col min="5896" max="5896" width="18.625" style="32" customWidth="1"/>
    <col min="5897" max="5897" width="3.75" style="32" customWidth="1"/>
    <col min="5898" max="6141" width="9" style="32"/>
    <col min="6142" max="6142" width="61.125" style="32" customWidth="1"/>
    <col min="6143" max="6143" width="15.5" style="32" customWidth="1"/>
    <col min="6144" max="6144" width="16.375" style="32" customWidth="1"/>
    <col min="6145" max="6145" width="12.5" style="32" customWidth="1"/>
    <col min="6146" max="6150" width="15" style="32" customWidth="1"/>
    <col min="6151" max="6151" width="13.5" style="32" customWidth="1"/>
    <col min="6152" max="6152" width="18.625" style="32" customWidth="1"/>
    <col min="6153" max="6153" width="3.75" style="32" customWidth="1"/>
    <col min="6154" max="6397" width="9" style="32"/>
    <col min="6398" max="6398" width="61.125" style="32" customWidth="1"/>
    <col min="6399" max="6399" width="15.5" style="32" customWidth="1"/>
    <col min="6400" max="6400" width="16.375" style="32" customWidth="1"/>
    <col min="6401" max="6401" width="12.5" style="32" customWidth="1"/>
    <col min="6402" max="6406" width="15" style="32" customWidth="1"/>
    <col min="6407" max="6407" width="13.5" style="32" customWidth="1"/>
    <col min="6408" max="6408" width="18.625" style="32" customWidth="1"/>
    <col min="6409" max="6409" width="3.75" style="32" customWidth="1"/>
    <col min="6410" max="6653" width="9" style="32"/>
    <col min="6654" max="6654" width="61.125" style="32" customWidth="1"/>
    <col min="6655" max="6655" width="15.5" style="32" customWidth="1"/>
    <col min="6656" max="6656" width="16.375" style="32" customWidth="1"/>
    <col min="6657" max="6657" width="12.5" style="32" customWidth="1"/>
    <col min="6658" max="6662" width="15" style="32" customWidth="1"/>
    <col min="6663" max="6663" width="13.5" style="32" customWidth="1"/>
    <col min="6664" max="6664" width="18.625" style="32" customWidth="1"/>
    <col min="6665" max="6665" width="3.75" style="32" customWidth="1"/>
    <col min="6666" max="6909" width="9" style="32"/>
    <col min="6910" max="6910" width="61.125" style="32" customWidth="1"/>
    <col min="6911" max="6911" width="15.5" style="32" customWidth="1"/>
    <col min="6912" max="6912" width="16.375" style="32" customWidth="1"/>
    <col min="6913" max="6913" width="12.5" style="32" customWidth="1"/>
    <col min="6914" max="6918" width="15" style="32" customWidth="1"/>
    <col min="6919" max="6919" width="13.5" style="32" customWidth="1"/>
    <col min="6920" max="6920" width="18.625" style="32" customWidth="1"/>
    <col min="6921" max="6921" width="3.75" style="32" customWidth="1"/>
    <col min="6922" max="7165" width="9" style="32"/>
    <col min="7166" max="7166" width="61.125" style="32" customWidth="1"/>
    <col min="7167" max="7167" width="15.5" style="32" customWidth="1"/>
    <col min="7168" max="7168" width="16.375" style="32" customWidth="1"/>
    <col min="7169" max="7169" width="12.5" style="32" customWidth="1"/>
    <col min="7170" max="7174" width="15" style="32" customWidth="1"/>
    <col min="7175" max="7175" width="13.5" style="32" customWidth="1"/>
    <col min="7176" max="7176" width="18.625" style="32" customWidth="1"/>
    <col min="7177" max="7177" width="3.75" style="32" customWidth="1"/>
    <col min="7178" max="7421" width="9" style="32"/>
    <col min="7422" max="7422" width="61.125" style="32" customWidth="1"/>
    <col min="7423" max="7423" width="15.5" style="32" customWidth="1"/>
    <col min="7424" max="7424" width="16.375" style="32" customWidth="1"/>
    <col min="7425" max="7425" width="12.5" style="32" customWidth="1"/>
    <col min="7426" max="7430" width="15" style="32" customWidth="1"/>
    <col min="7431" max="7431" width="13.5" style="32" customWidth="1"/>
    <col min="7432" max="7432" width="18.625" style="32" customWidth="1"/>
    <col min="7433" max="7433" width="3.75" style="32" customWidth="1"/>
    <col min="7434" max="7677" width="9" style="32"/>
    <col min="7678" max="7678" width="61.125" style="32" customWidth="1"/>
    <col min="7679" max="7679" width="15.5" style="32" customWidth="1"/>
    <col min="7680" max="7680" width="16.375" style="32" customWidth="1"/>
    <col min="7681" max="7681" width="12.5" style="32" customWidth="1"/>
    <col min="7682" max="7686" width="15" style="32" customWidth="1"/>
    <col min="7687" max="7687" width="13.5" style="32" customWidth="1"/>
    <col min="7688" max="7688" width="18.625" style="32" customWidth="1"/>
    <col min="7689" max="7689" width="3.75" style="32" customWidth="1"/>
    <col min="7690" max="7933" width="9" style="32"/>
    <col min="7934" max="7934" width="61.125" style="32" customWidth="1"/>
    <col min="7935" max="7935" width="15.5" style="32" customWidth="1"/>
    <col min="7936" max="7936" width="16.375" style="32" customWidth="1"/>
    <col min="7937" max="7937" width="12.5" style="32" customWidth="1"/>
    <col min="7938" max="7942" width="15" style="32" customWidth="1"/>
    <col min="7943" max="7943" width="13.5" style="32" customWidth="1"/>
    <col min="7944" max="7944" width="18.625" style="32" customWidth="1"/>
    <col min="7945" max="7945" width="3.75" style="32" customWidth="1"/>
    <col min="7946" max="8189" width="9" style="32"/>
    <col min="8190" max="8190" width="61.125" style="32" customWidth="1"/>
    <col min="8191" max="8191" width="15.5" style="32" customWidth="1"/>
    <col min="8192" max="8192" width="16.375" style="32" customWidth="1"/>
    <col min="8193" max="8193" width="12.5" style="32" customWidth="1"/>
    <col min="8194" max="8198" width="15" style="32" customWidth="1"/>
    <col min="8199" max="8199" width="13.5" style="32" customWidth="1"/>
    <col min="8200" max="8200" width="18.625" style="32" customWidth="1"/>
    <col min="8201" max="8201" width="3.75" style="32" customWidth="1"/>
    <col min="8202" max="8445" width="9" style="32"/>
    <col min="8446" max="8446" width="61.125" style="32" customWidth="1"/>
    <col min="8447" max="8447" width="15.5" style="32" customWidth="1"/>
    <col min="8448" max="8448" width="16.375" style="32" customWidth="1"/>
    <col min="8449" max="8449" width="12.5" style="32" customWidth="1"/>
    <col min="8450" max="8454" width="15" style="32" customWidth="1"/>
    <col min="8455" max="8455" width="13.5" style="32" customWidth="1"/>
    <col min="8456" max="8456" width="18.625" style="32" customWidth="1"/>
    <col min="8457" max="8457" width="3.75" style="32" customWidth="1"/>
    <col min="8458" max="8701" width="9" style="32"/>
    <col min="8702" max="8702" width="61.125" style="32" customWidth="1"/>
    <col min="8703" max="8703" width="15.5" style="32" customWidth="1"/>
    <col min="8704" max="8704" width="16.375" style="32" customWidth="1"/>
    <col min="8705" max="8705" width="12.5" style="32" customWidth="1"/>
    <col min="8706" max="8710" width="15" style="32" customWidth="1"/>
    <col min="8711" max="8711" width="13.5" style="32" customWidth="1"/>
    <col min="8712" max="8712" width="18.625" style="32" customWidth="1"/>
    <col min="8713" max="8713" width="3.75" style="32" customWidth="1"/>
    <col min="8714" max="8957" width="9" style="32"/>
    <col min="8958" max="8958" width="61.125" style="32" customWidth="1"/>
    <col min="8959" max="8959" width="15.5" style="32" customWidth="1"/>
    <col min="8960" max="8960" width="16.375" style="32" customWidth="1"/>
    <col min="8961" max="8961" width="12.5" style="32" customWidth="1"/>
    <col min="8962" max="8966" width="15" style="32" customWidth="1"/>
    <col min="8967" max="8967" width="13.5" style="32" customWidth="1"/>
    <col min="8968" max="8968" width="18.625" style="32" customWidth="1"/>
    <col min="8969" max="8969" width="3.75" style="32" customWidth="1"/>
    <col min="8970" max="9213" width="9" style="32"/>
    <col min="9214" max="9214" width="61.125" style="32" customWidth="1"/>
    <col min="9215" max="9215" width="15.5" style="32" customWidth="1"/>
    <col min="9216" max="9216" width="16.375" style="32" customWidth="1"/>
    <col min="9217" max="9217" width="12.5" style="32" customWidth="1"/>
    <col min="9218" max="9222" width="15" style="32" customWidth="1"/>
    <col min="9223" max="9223" width="13.5" style="32" customWidth="1"/>
    <col min="9224" max="9224" width="18.625" style="32" customWidth="1"/>
    <col min="9225" max="9225" width="3.75" style="32" customWidth="1"/>
    <col min="9226" max="9469" width="9" style="32"/>
    <col min="9470" max="9470" width="61.125" style="32" customWidth="1"/>
    <col min="9471" max="9471" width="15.5" style="32" customWidth="1"/>
    <col min="9472" max="9472" width="16.375" style="32" customWidth="1"/>
    <col min="9473" max="9473" width="12.5" style="32" customWidth="1"/>
    <col min="9474" max="9478" width="15" style="32" customWidth="1"/>
    <col min="9479" max="9479" width="13.5" style="32" customWidth="1"/>
    <col min="9480" max="9480" width="18.625" style="32" customWidth="1"/>
    <col min="9481" max="9481" width="3.75" style="32" customWidth="1"/>
    <col min="9482" max="9725" width="9" style="32"/>
    <col min="9726" max="9726" width="61.125" style="32" customWidth="1"/>
    <col min="9727" max="9727" width="15.5" style="32" customWidth="1"/>
    <col min="9728" max="9728" width="16.375" style="32" customWidth="1"/>
    <col min="9729" max="9729" width="12.5" style="32" customWidth="1"/>
    <col min="9730" max="9734" width="15" style="32" customWidth="1"/>
    <col min="9735" max="9735" width="13.5" style="32" customWidth="1"/>
    <col min="9736" max="9736" width="18.625" style="32" customWidth="1"/>
    <col min="9737" max="9737" width="3.75" style="32" customWidth="1"/>
    <col min="9738" max="9981" width="9" style="32"/>
    <col min="9982" max="9982" width="61.125" style="32" customWidth="1"/>
    <col min="9983" max="9983" width="15.5" style="32" customWidth="1"/>
    <col min="9984" max="9984" width="16.375" style="32" customWidth="1"/>
    <col min="9985" max="9985" width="12.5" style="32" customWidth="1"/>
    <col min="9986" max="9990" width="15" style="32" customWidth="1"/>
    <col min="9991" max="9991" width="13.5" style="32" customWidth="1"/>
    <col min="9992" max="9992" width="18.625" style="32" customWidth="1"/>
    <col min="9993" max="9993" width="3.75" style="32" customWidth="1"/>
    <col min="9994" max="10237" width="9" style="32"/>
    <col min="10238" max="10238" width="61.125" style="32" customWidth="1"/>
    <col min="10239" max="10239" width="15.5" style="32" customWidth="1"/>
    <col min="10240" max="10240" width="16.375" style="32" customWidth="1"/>
    <col min="10241" max="10241" width="12.5" style="32" customWidth="1"/>
    <col min="10242" max="10246" width="15" style="32" customWidth="1"/>
    <col min="10247" max="10247" width="13.5" style="32" customWidth="1"/>
    <col min="10248" max="10248" width="18.625" style="32" customWidth="1"/>
    <col min="10249" max="10249" width="3.75" style="32" customWidth="1"/>
    <col min="10250" max="10493" width="9" style="32"/>
    <col min="10494" max="10494" width="61.125" style="32" customWidth="1"/>
    <col min="10495" max="10495" width="15.5" style="32" customWidth="1"/>
    <col min="10496" max="10496" width="16.375" style="32" customWidth="1"/>
    <col min="10497" max="10497" width="12.5" style="32" customWidth="1"/>
    <col min="10498" max="10502" width="15" style="32" customWidth="1"/>
    <col min="10503" max="10503" width="13.5" style="32" customWidth="1"/>
    <col min="10504" max="10504" width="18.625" style="32" customWidth="1"/>
    <col min="10505" max="10505" width="3.75" style="32" customWidth="1"/>
    <col min="10506" max="10749" width="9" style="32"/>
    <col min="10750" max="10750" width="61.125" style="32" customWidth="1"/>
    <col min="10751" max="10751" width="15.5" style="32" customWidth="1"/>
    <col min="10752" max="10752" width="16.375" style="32" customWidth="1"/>
    <col min="10753" max="10753" width="12.5" style="32" customWidth="1"/>
    <col min="10754" max="10758" width="15" style="32" customWidth="1"/>
    <col min="10759" max="10759" width="13.5" style="32" customWidth="1"/>
    <col min="10760" max="10760" width="18.625" style="32" customWidth="1"/>
    <col min="10761" max="10761" width="3.75" style="32" customWidth="1"/>
    <col min="10762" max="11005" width="9" style="32"/>
    <col min="11006" max="11006" width="61.125" style="32" customWidth="1"/>
    <col min="11007" max="11007" width="15.5" style="32" customWidth="1"/>
    <col min="11008" max="11008" width="16.375" style="32" customWidth="1"/>
    <col min="11009" max="11009" width="12.5" style="32" customWidth="1"/>
    <col min="11010" max="11014" width="15" style="32" customWidth="1"/>
    <col min="11015" max="11015" width="13.5" style="32" customWidth="1"/>
    <col min="11016" max="11016" width="18.625" style="32" customWidth="1"/>
    <col min="11017" max="11017" width="3.75" style="32" customWidth="1"/>
    <col min="11018" max="11261" width="9" style="32"/>
    <col min="11262" max="11262" width="61.125" style="32" customWidth="1"/>
    <col min="11263" max="11263" width="15.5" style="32" customWidth="1"/>
    <col min="11264" max="11264" width="16.375" style="32" customWidth="1"/>
    <col min="11265" max="11265" width="12.5" style="32" customWidth="1"/>
    <col min="11266" max="11270" width="15" style="32" customWidth="1"/>
    <col min="11271" max="11271" width="13.5" style="32" customWidth="1"/>
    <col min="11272" max="11272" width="18.625" style="32" customWidth="1"/>
    <col min="11273" max="11273" width="3.75" style="32" customWidth="1"/>
    <col min="11274" max="11517" width="9" style="32"/>
    <col min="11518" max="11518" width="61.125" style="32" customWidth="1"/>
    <col min="11519" max="11519" width="15.5" style="32" customWidth="1"/>
    <col min="11520" max="11520" width="16.375" style="32" customWidth="1"/>
    <col min="11521" max="11521" width="12.5" style="32" customWidth="1"/>
    <col min="11522" max="11526" width="15" style="32" customWidth="1"/>
    <col min="11527" max="11527" width="13.5" style="32" customWidth="1"/>
    <col min="11528" max="11528" width="18.625" style="32" customWidth="1"/>
    <col min="11529" max="11529" width="3.75" style="32" customWidth="1"/>
    <col min="11530" max="11773" width="9" style="32"/>
    <col min="11774" max="11774" width="61.125" style="32" customWidth="1"/>
    <col min="11775" max="11775" width="15.5" style="32" customWidth="1"/>
    <col min="11776" max="11776" width="16.375" style="32" customWidth="1"/>
    <col min="11777" max="11777" width="12.5" style="32" customWidth="1"/>
    <col min="11778" max="11782" width="15" style="32" customWidth="1"/>
    <col min="11783" max="11783" width="13.5" style="32" customWidth="1"/>
    <col min="11784" max="11784" width="18.625" style="32" customWidth="1"/>
    <col min="11785" max="11785" width="3.75" style="32" customWidth="1"/>
    <col min="11786" max="12029" width="9" style="32"/>
    <col min="12030" max="12030" width="61.125" style="32" customWidth="1"/>
    <col min="12031" max="12031" width="15.5" style="32" customWidth="1"/>
    <col min="12032" max="12032" width="16.375" style="32" customWidth="1"/>
    <col min="12033" max="12033" width="12.5" style="32" customWidth="1"/>
    <col min="12034" max="12038" width="15" style="32" customWidth="1"/>
    <col min="12039" max="12039" width="13.5" style="32" customWidth="1"/>
    <col min="12040" max="12040" width="18.625" style="32" customWidth="1"/>
    <col min="12041" max="12041" width="3.75" style="32" customWidth="1"/>
    <col min="12042" max="12285" width="9" style="32"/>
    <col min="12286" max="12286" width="61.125" style="32" customWidth="1"/>
    <col min="12287" max="12287" width="15.5" style="32" customWidth="1"/>
    <col min="12288" max="12288" width="16.375" style="32" customWidth="1"/>
    <col min="12289" max="12289" width="12.5" style="32" customWidth="1"/>
    <col min="12290" max="12294" width="15" style="32" customWidth="1"/>
    <col min="12295" max="12295" width="13.5" style="32" customWidth="1"/>
    <col min="12296" max="12296" width="18.625" style="32" customWidth="1"/>
    <col min="12297" max="12297" width="3.75" style="32" customWidth="1"/>
    <col min="12298" max="12541" width="9" style="32"/>
    <col min="12542" max="12542" width="61.125" style="32" customWidth="1"/>
    <col min="12543" max="12543" width="15.5" style="32" customWidth="1"/>
    <col min="12544" max="12544" width="16.375" style="32" customWidth="1"/>
    <col min="12545" max="12545" width="12.5" style="32" customWidth="1"/>
    <col min="12546" max="12550" width="15" style="32" customWidth="1"/>
    <col min="12551" max="12551" width="13.5" style="32" customWidth="1"/>
    <col min="12552" max="12552" width="18.625" style="32" customWidth="1"/>
    <col min="12553" max="12553" width="3.75" style="32" customWidth="1"/>
    <col min="12554" max="12797" width="9" style="32"/>
    <col min="12798" max="12798" width="61.125" style="32" customWidth="1"/>
    <col min="12799" max="12799" width="15.5" style="32" customWidth="1"/>
    <col min="12800" max="12800" width="16.375" style="32" customWidth="1"/>
    <col min="12801" max="12801" width="12.5" style="32" customWidth="1"/>
    <col min="12802" max="12806" width="15" style="32" customWidth="1"/>
    <col min="12807" max="12807" width="13.5" style="32" customWidth="1"/>
    <col min="12808" max="12808" width="18.625" style="32" customWidth="1"/>
    <col min="12809" max="12809" width="3.75" style="32" customWidth="1"/>
    <col min="12810" max="13053" width="9" style="32"/>
    <col min="13054" max="13054" width="61.125" style="32" customWidth="1"/>
    <col min="13055" max="13055" width="15.5" style="32" customWidth="1"/>
    <col min="13056" max="13056" width="16.375" style="32" customWidth="1"/>
    <col min="13057" max="13057" width="12.5" style="32" customWidth="1"/>
    <col min="13058" max="13062" width="15" style="32" customWidth="1"/>
    <col min="13063" max="13063" width="13.5" style="32" customWidth="1"/>
    <col min="13064" max="13064" width="18.625" style="32" customWidth="1"/>
    <col min="13065" max="13065" width="3.75" style="32" customWidth="1"/>
    <col min="13066" max="13309" width="9" style="32"/>
    <col min="13310" max="13310" width="61.125" style="32" customWidth="1"/>
    <col min="13311" max="13311" width="15.5" style="32" customWidth="1"/>
    <col min="13312" max="13312" width="16.375" style="32" customWidth="1"/>
    <col min="13313" max="13313" width="12.5" style="32" customWidth="1"/>
    <col min="13314" max="13318" width="15" style="32" customWidth="1"/>
    <col min="13319" max="13319" width="13.5" style="32" customWidth="1"/>
    <col min="13320" max="13320" width="18.625" style="32" customWidth="1"/>
    <col min="13321" max="13321" width="3.75" style="32" customWidth="1"/>
    <col min="13322" max="13565" width="9" style="32"/>
    <col min="13566" max="13566" width="61.125" style="32" customWidth="1"/>
    <col min="13567" max="13567" width="15.5" style="32" customWidth="1"/>
    <col min="13568" max="13568" width="16.375" style="32" customWidth="1"/>
    <col min="13569" max="13569" width="12.5" style="32" customWidth="1"/>
    <col min="13570" max="13574" width="15" style="32" customWidth="1"/>
    <col min="13575" max="13575" width="13.5" style="32" customWidth="1"/>
    <col min="13576" max="13576" width="18.625" style="32" customWidth="1"/>
    <col min="13577" max="13577" width="3.75" style="32" customWidth="1"/>
    <col min="13578" max="13821" width="9" style="32"/>
    <col min="13822" max="13822" width="61.125" style="32" customWidth="1"/>
    <col min="13823" max="13823" width="15.5" style="32" customWidth="1"/>
    <col min="13824" max="13824" width="16.375" style="32" customWidth="1"/>
    <col min="13825" max="13825" width="12.5" style="32" customWidth="1"/>
    <col min="13826" max="13830" width="15" style="32" customWidth="1"/>
    <col min="13831" max="13831" width="13.5" style="32" customWidth="1"/>
    <col min="13832" max="13832" width="18.625" style="32" customWidth="1"/>
    <col min="13833" max="13833" width="3.75" style="32" customWidth="1"/>
    <col min="13834" max="14077" width="9" style="32"/>
    <col min="14078" max="14078" width="61.125" style="32" customWidth="1"/>
    <col min="14079" max="14079" width="15.5" style="32" customWidth="1"/>
    <col min="14080" max="14080" width="16.375" style="32" customWidth="1"/>
    <col min="14081" max="14081" width="12.5" style="32" customWidth="1"/>
    <col min="14082" max="14086" width="15" style="32" customWidth="1"/>
    <col min="14087" max="14087" width="13.5" style="32" customWidth="1"/>
    <col min="14088" max="14088" width="18.625" style="32" customWidth="1"/>
    <col min="14089" max="14089" width="3.75" style="32" customWidth="1"/>
    <col min="14090" max="14333" width="9" style="32"/>
    <col min="14334" max="14334" width="61.125" style="32" customWidth="1"/>
    <col min="14335" max="14335" width="15.5" style="32" customWidth="1"/>
    <col min="14336" max="14336" width="16.375" style="32" customWidth="1"/>
    <col min="14337" max="14337" width="12.5" style="32" customWidth="1"/>
    <col min="14338" max="14342" width="15" style="32" customWidth="1"/>
    <col min="14343" max="14343" width="13.5" style="32" customWidth="1"/>
    <col min="14344" max="14344" width="18.625" style="32" customWidth="1"/>
    <col min="14345" max="14345" width="3.75" style="32" customWidth="1"/>
    <col min="14346" max="14589" width="9" style="32"/>
    <col min="14590" max="14590" width="61.125" style="32" customWidth="1"/>
    <col min="14591" max="14591" width="15.5" style="32" customWidth="1"/>
    <col min="14592" max="14592" width="16.375" style="32" customWidth="1"/>
    <col min="14593" max="14593" width="12.5" style="32" customWidth="1"/>
    <col min="14594" max="14598" width="15" style="32" customWidth="1"/>
    <col min="14599" max="14599" width="13.5" style="32" customWidth="1"/>
    <col min="14600" max="14600" width="18.625" style="32" customWidth="1"/>
    <col min="14601" max="14601" width="3.75" style="32" customWidth="1"/>
    <col min="14602" max="14845" width="9" style="32"/>
    <col min="14846" max="14846" width="61.125" style="32" customWidth="1"/>
    <col min="14847" max="14847" width="15.5" style="32" customWidth="1"/>
    <col min="14848" max="14848" width="16.375" style="32" customWidth="1"/>
    <col min="14849" max="14849" width="12.5" style="32" customWidth="1"/>
    <col min="14850" max="14854" width="15" style="32" customWidth="1"/>
    <col min="14855" max="14855" width="13.5" style="32" customWidth="1"/>
    <col min="14856" max="14856" width="18.625" style="32" customWidth="1"/>
    <col min="14857" max="14857" width="3.75" style="32" customWidth="1"/>
    <col min="14858" max="15101" width="9" style="32"/>
    <col min="15102" max="15102" width="61.125" style="32" customWidth="1"/>
    <col min="15103" max="15103" width="15.5" style="32" customWidth="1"/>
    <col min="15104" max="15104" width="16.375" style="32" customWidth="1"/>
    <col min="15105" max="15105" width="12.5" style="32" customWidth="1"/>
    <col min="15106" max="15110" width="15" style="32" customWidth="1"/>
    <col min="15111" max="15111" width="13.5" style="32" customWidth="1"/>
    <col min="15112" max="15112" width="18.625" style="32" customWidth="1"/>
    <col min="15113" max="15113" width="3.75" style="32" customWidth="1"/>
    <col min="15114" max="15357" width="9" style="32"/>
    <col min="15358" max="15358" width="61.125" style="32" customWidth="1"/>
    <col min="15359" max="15359" width="15.5" style="32" customWidth="1"/>
    <col min="15360" max="15360" width="16.375" style="32" customWidth="1"/>
    <col min="15361" max="15361" width="12.5" style="32" customWidth="1"/>
    <col min="15362" max="15366" width="15" style="32" customWidth="1"/>
    <col min="15367" max="15367" width="13.5" style="32" customWidth="1"/>
    <col min="15368" max="15368" width="18.625" style="32" customWidth="1"/>
    <col min="15369" max="15369" width="3.75" style="32" customWidth="1"/>
    <col min="15370" max="15613" width="9" style="32"/>
    <col min="15614" max="15614" width="61.125" style="32" customWidth="1"/>
    <col min="15615" max="15615" width="15.5" style="32" customWidth="1"/>
    <col min="15616" max="15616" width="16.375" style="32" customWidth="1"/>
    <col min="15617" max="15617" width="12.5" style="32" customWidth="1"/>
    <col min="15618" max="15622" width="15" style="32" customWidth="1"/>
    <col min="15623" max="15623" width="13.5" style="32" customWidth="1"/>
    <col min="15624" max="15624" width="18.625" style="32" customWidth="1"/>
    <col min="15625" max="15625" width="3.75" style="32" customWidth="1"/>
    <col min="15626" max="15869" width="9" style="32"/>
    <col min="15870" max="15870" width="61.125" style="32" customWidth="1"/>
    <col min="15871" max="15871" width="15.5" style="32" customWidth="1"/>
    <col min="15872" max="15872" width="16.375" style="32" customWidth="1"/>
    <col min="15873" max="15873" width="12.5" style="32" customWidth="1"/>
    <col min="15874" max="15878" width="15" style="32" customWidth="1"/>
    <col min="15879" max="15879" width="13.5" style="32" customWidth="1"/>
    <col min="15880" max="15880" width="18.625" style="32" customWidth="1"/>
    <col min="15881" max="15881" width="3.75" style="32" customWidth="1"/>
    <col min="15882" max="16125" width="9" style="32"/>
    <col min="16126" max="16126" width="61.125" style="32" customWidth="1"/>
    <col min="16127" max="16127" width="15.5" style="32" customWidth="1"/>
    <col min="16128" max="16128" width="16.375" style="32" customWidth="1"/>
    <col min="16129" max="16129" width="12.5" style="32" customWidth="1"/>
    <col min="16130" max="16134" width="15" style="32" customWidth="1"/>
    <col min="16135" max="16135" width="13.5" style="32" customWidth="1"/>
    <col min="16136" max="16136" width="18.625" style="32" customWidth="1"/>
    <col min="16137" max="16137" width="3.75" style="32" customWidth="1"/>
    <col min="16138" max="16384" width="9" style="32"/>
  </cols>
  <sheetData>
    <row r="1" spans="1:10" ht="30.6" customHeight="1">
      <c r="A1" s="93" t="s">
        <v>290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" customHeight="1">
      <c r="I2" s="33"/>
      <c r="J2" s="33" t="s">
        <v>79</v>
      </c>
    </row>
    <row r="3" spans="1:10" ht="14.45" customHeight="1">
      <c r="A3" s="94" t="s">
        <v>146</v>
      </c>
      <c r="B3" s="94" t="s">
        <v>147</v>
      </c>
      <c r="C3" s="97" t="s">
        <v>148</v>
      </c>
      <c r="D3" s="97" t="s">
        <v>149</v>
      </c>
      <c r="E3" s="97" t="s">
        <v>150</v>
      </c>
      <c r="F3" s="97" t="s">
        <v>151</v>
      </c>
      <c r="G3" s="97" t="s">
        <v>152</v>
      </c>
      <c r="H3" s="97" t="s">
        <v>153</v>
      </c>
      <c r="I3" s="97" t="s">
        <v>154</v>
      </c>
      <c r="J3" s="88" t="s">
        <v>246</v>
      </c>
    </row>
    <row r="4" spans="1:10" ht="14.45" customHeight="1">
      <c r="A4" s="95"/>
      <c r="B4" s="96"/>
      <c r="C4" s="97"/>
      <c r="D4" s="97"/>
      <c r="E4" s="97"/>
      <c r="F4" s="97"/>
      <c r="G4" s="97"/>
      <c r="H4" s="97"/>
      <c r="I4" s="97"/>
      <c r="J4" s="89"/>
    </row>
    <row r="5" spans="1:10" ht="15.95" customHeight="1">
      <c r="A5" s="34" t="s">
        <v>273</v>
      </c>
      <c r="B5" s="39">
        <f t="shared" ref="B5:B38" si="0">SUM(C5:J5)</f>
        <v>1000</v>
      </c>
      <c r="C5" s="59"/>
      <c r="D5" s="59"/>
      <c r="E5" s="59"/>
      <c r="F5" s="65"/>
      <c r="G5" s="59">
        <v>1000</v>
      </c>
      <c r="H5" s="63"/>
      <c r="I5" s="63"/>
      <c r="J5" s="59"/>
    </row>
    <row r="6" spans="1:10" ht="15.95" customHeight="1">
      <c r="A6" s="34" t="s">
        <v>125</v>
      </c>
      <c r="B6" s="39">
        <f t="shared" si="0"/>
        <v>11600</v>
      </c>
      <c r="C6" s="59">
        <v>1000</v>
      </c>
      <c r="D6" s="59">
        <v>800</v>
      </c>
      <c r="E6" s="59">
        <v>500</v>
      </c>
      <c r="F6" s="65">
        <v>3000</v>
      </c>
      <c r="G6" s="59">
        <v>300</v>
      </c>
      <c r="H6" s="63">
        <v>6000</v>
      </c>
      <c r="I6" s="63"/>
      <c r="J6" s="59"/>
    </row>
    <row r="7" spans="1:10" ht="15.95" customHeight="1">
      <c r="A7" s="34" t="s">
        <v>274</v>
      </c>
      <c r="B7" s="39">
        <f t="shared" si="0"/>
        <v>4000</v>
      </c>
      <c r="C7" s="59">
        <v>500</v>
      </c>
      <c r="D7" s="59">
        <v>500</v>
      </c>
      <c r="E7" s="59"/>
      <c r="F7" s="65">
        <v>1000</v>
      </c>
      <c r="G7" s="59"/>
      <c r="H7" s="63">
        <v>2000</v>
      </c>
      <c r="I7" s="63"/>
      <c r="J7" s="59"/>
    </row>
    <row r="8" spans="1:10" ht="15.95" customHeight="1">
      <c r="A8" s="34" t="s">
        <v>275</v>
      </c>
      <c r="B8" s="39">
        <f t="shared" si="0"/>
        <v>0</v>
      </c>
      <c r="C8" s="59"/>
      <c r="D8" s="59"/>
      <c r="E8" s="59"/>
      <c r="F8" s="65"/>
      <c r="G8" s="59"/>
      <c r="H8" s="63"/>
      <c r="I8" s="63"/>
      <c r="J8" s="59"/>
    </row>
    <row r="9" spans="1:10" ht="15.95" customHeight="1">
      <c r="A9" s="34" t="s">
        <v>276</v>
      </c>
      <c r="B9" s="39">
        <f t="shared" si="0"/>
        <v>0</v>
      </c>
      <c r="C9" s="59"/>
      <c r="D9" s="59"/>
      <c r="E9" s="59"/>
      <c r="F9" s="65"/>
      <c r="G9" s="59"/>
      <c r="H9" s="63"/>
      <c r="I9" s="63"/>
      <c r="J9" s="59"/>
    </row>
    <row r="10" spans="1:10" ht="15.95" customHeight="1">
      <c r="A10" s="34" t="s">
        <v>126</v>
      </c>
      <c r="B10" s="39">
        <f t="shared" si="0"/>
        <v>65250</v>
      </c>
      <c r="C10" s="59"/>
      <c r="D10" s="60"/>
      <c r="E10" s="60">
        <v>14250</v>
      </c>
      <c r="F10" s="66">
        <v>30000</v>
      </c>
      <c r="G10" s="60"/>
      <c r="H10" s="64">
        <v>1000</v>
      </c>
      <c r="I10" s="64">
        <v>20000</v>
      </c>
      <c r="J10" s="60"/>
    </row>
    <row r="11" spans="1:10" ht="15.95" customHeight="1">
      <c r="A11" s="34" t="s">
        <v>127</v>
      </c>
      <c r="B11" s="39">
        <f t="shared" si="0"/>
        <v>1045600</v>
      </c>
      <c r="C11" s="59"/>
      <c r="D11" s="59"/>
      <c r="E11" s="59">
        <v>741600</v>
      </c>
      <c r="F11" s="65">
        <v>200000</v>
      </c>
      <c r="G11" s="59"/>
      <c r="H11" s="63">
        <v>4000</v>
      </c>
      <c r="I11" s="63">
        <v>100000</v>
      </c>
      <c r="J11" s="59"/>
    </row>
    <row r="12" spans="1:10" ht="15.95" customHeight="1">
      <c r="A12" s="34" t="s">
        <v>128</v>
      </c>
      <c r="B12" s="39">
        <f t="shared" si="0"/>
        <v>21600</v>
      </c>
      <c r="C12" s="59">
        <v>9600</v>
      </c>
      <c r="D12" s="59">
        <v>1600</v>
      </c>
      <c r="E12" s="59">
        <v>1000</v>
      </c>
      <c r="F12" s="65">
        <v>4000</v>
      </c>
      <c r="G12" s="59">
        <v>1000</v>
      </c>
      <c r="H12" s="63">
        <v>2400</v>
      </c>
      <c r="I12" s="63">
        <v>2000</v>
      </c>
      <c r="J12" s="59"/>
    </row>
    <row r="13" spans="1:10" ht="15.95" customHeight="1">
      <c r="A13" s="34" t="s">
        <v>129</v>
      </c>
      <c r="B13" s="39">
        <f t="shared" si="0"/>
        <v>3464000</v>
      </c>
      <c r="C13" s="59"/>
      <c r="D13" s="59"/>
      <c r="E13" s="59">
        <v>3458000</v>
      </c>
      <c r="F13" s="65"/>
      <c r="G13" s="59"/>
      <c r="H13" s="63">
        <v>6000</v>
      </c>
      <c r="I13" s="63"/>
      <c r="J13" s="59"/>
    </row>
    <row r="14" spans="1:10" ht="15.95" customHeight="1">
      <c r="A14" s="34" t="s">
        <v>130</v>
      </c>
      <c r="B14" s="39">
        <f t="shared" si="0"/>
        <v>0</v>
      </c>
      <c r="C14" s="59"/>
      <c r="D14" s="60"/>
      <c r="E14" s="60"/>
      <c r="F14" s="66"/>
      <c r="G14" s="60"/>
      <c r="H14" s="64"/>
      <c r="I14" s="64"/>
      <c r="J14" s="60"/>
    </row>
    <row r="15" spans="1:10" ht="15.95" customHeight="1">
      <c r="A15" s="34" t="s">
        <v>131</v>
      </c>
      <c r="B15" s="39">
        <f t="shared" si="0"/>
        <v>0</v>
      </c>
      <c r="C15" s="59"/>
      <c r="D15" s="59"/>
      <c r="E15" s="59"/>
      <c r="F15" s="65"/>
      <c r="G15" s="59"/>
      <c r="H15" s="63"/>
      <c r="I15" s="63"/>
      <c r="J15" s="59"/>
    </row>
    <row r="16" spans="1:10" ht="15.95" customHeight="1">
      <c r="A16" s="34" t="s">
        <v>277</v>
      </c>
      <c r="B16" s="39">
        <f t="shared" si="0"/>
        <v>0</v>
      </c>
      <c r="C16" s="59"/>
      <c r="D16" s="59"/>
      <c r="E16" s="59"/>
      <c r="F16" s="65"/>
      <c r="G16" s="59"/>
      <c r="H16" s="63"/>
      <c r="I16" s="63"/>
      <c r="J16" s="59"/>
    </row>
    <row r="17" spans="1:10" ht="15.95" customHeight="1">
      <c r="A17" s="34" t="s">
        <v>132</v>
      </c>
      <c r="B17" s="39">
        <f t="shared" si="0"/>
        <v>1008650</v>
      </c>
      <c r="C17" s="59">
        <v>283000</v>
      </c>
      <c r="D17" s="59">
        <v>42000</v>
      </c>
      <c r="E17" s="59">
        <v>238610</v>
      </c>
      <c r="F17" s="65">
        <v>235290</v>
      </c>
      <c r="G17" s="59">
        <v>70000</v>
      </c>
      <c r="H17" s="63">
        <v>6000</v>
      </c>
      <c r="I17" s="63">
        <f>36000+10350+20000+18000+1400+48000</f>
        <v>133750</v>
      </c>
      <c r="J17" s="59"/>
    </row>
    <row r="18" spans="1:10" ht="15.95" customHeight="1">
      <c r="A18" s="34" t="s">
        <v>278</v>
      </c>
      <c r="B18" s="39">
        <f t="shared" si="0"/>
        <v>0</v>
      </c>
      <c r="C18" s="59"/>
      <c r="D18" s="59"/>
      <c r="E18" s="59"/>
      <c r="F18" s="65"/>
      <c r="G18" s="59"/>
      <c r="H18" s="63"/>
      <c r="I18" s="63"/>
      <c r="J18" s="59"/>
    </row>
    <row r="19" spans="1:10" ht="15.95" customHeight="1">
      <c r="A19" s="34" t="s">
        <v>279</v>
      </c>
      <c r="B19" s="39">
        <f t="shared" si="0"/>
        <v>0</v>
      </c>
      <c r="C19" s="59"/>
      <c r="D19" s="59"/>
      <c r="E19" s="59"/>
      <c r="F19" s="65"/>
      <c r="G19" s="59"/>
      <c r="H19" s="63"/>
      <c r="I19" s="63"/>
      <c r="J19" s="59"/>
    </row>
    <row r="20" spans="1:10" ht="15.95" customHeight="1">
      <c r="A20" s="34" t="s">
        <v>133</v>
      </c>
      <c r="B20" s="39">
        <f t="shared" si="0"/>
        <v>9600</v>
      </c>
      <c r="C20" s="59"/>
      <c r="D20" s="59"/>
      <c r="E20" s="59">
        <v>4000</v>
      </c>
      <c r="F20" s="65">
        <v>3000</v>
      </c>
      <c r="G20" s="59"/>
      <c r="H20" s="63">
        <v>2600</v>
      </c>
      <c r="I20" s="63"/>
      <c r="J20" s="59"/>
    </row>
    <row r="21" spans="1:10" ht="15.95" customHeight="1">
      <c r="A21" s="34" t="s">
        <v>134</v>
      </c>
      <c r="B21" s="39">
        <f t="shared" si="0"/>
        <v>13000</v>
      </c>
      <c r="C21" s="59"/>
      <c r="D21" s="59">
        <v>500</v>
      </c>
      <c r="E21" s="59">
        <v>500</v>
      </c>
      <c r="F21" s="65">
        <v>1000</v>
      </c>
      <c r="G21" s="59"/>
      <c r="H21" s="63">
        <v>11000</v>
      </c>
      <c r="I21" s="63"/>
      <c r="J21" s="59"/>
    </row>
    <row r="22" spans="1:10" ht="15.95" customHeight="1">
      <c r="A22" s="34" t="s">
        <v>135</v>
      </c>
      <c r="B22" s="39">
        <f t="shared" si="0"/>
        <v>607860</v>
      </c>
      <c r="C22" s="59">
        <v>515760</v>
      </c>
      <c r="D22" s="59">
        <v>20000</v>
      </c>
      <c r="E22" s="59"/>
      <c r="F22" s="65">
        <v>40000</v>
      </c>
      <c r="G22" s="59">
        <v>1600</v>
      </c>
      <c r="H22" s="63">
        <v>7500</v>
      </c>
      <c r="I22" s="63">
        <f>18000+5000</f>
        <v>23000</v>
      </c>
      <c r="J22" s="59"/>
    </row>
    <row r="23" spans="1:10" ht="15.95" customHeight="1">
      <c r="A23" s="34" t="s">
        <v>136</v>
      </c>
      <c r="B23" s="39">
        <f t="shared" si="0"/>
        <v>2000</v>
      </c>
      <c r="C23" s="59"/>
      <c r="D23" s="59"/>
      <c r="E23" s="59"/>
      <c r="F23" s="65"/>
      <c r="G23" s="59"/>
      <c r="H23" s="63">
        <v>2000</v>
      </c>
      <c r="I23" s="63"/>
      <c r="J23" s="59"/>
    </row>
    <row r="24" spans="1:10" ht="15.95" customHeight="1">
      <c r="A24" s="34" t="s">
        <v>137</v>
      </c>
      <c r="B24" s="39">
        <f t="shared" si="0"/>
        <v>472410</v>
      </c>
      <c r="C24" s="62">
        <v>404000</v>
      </c>
      <c r="D24" s="59">
        <v>68410</v>
      </c>
      <c r="E24" s="59"/>
      <c r="F24" s="65"/>
      <c r="G24" s="59"/>
      <c r="H24" s="63"/>
      <c r="I24" s="63"/>
      <c r="J24" s="59"/>
    </row>
    <row r="25" spans="1:10" ht="15.95" customHeight="1">
      <c r="A25" s="34" t="s">
        <v>280</v>
      </c>
      <c r="B25" s="39">
        <f t="shared" si="0"/>
        <v>0</v>
      </c>
      <c r="C25" s="61"/>
      <c r="D25" s="59"/>
      <c r="E25" s="59"/>
      <c r="F25" s="65"/>
      <c r="G25" s="59"/>
      <c r="H25" s="63"/>
      <c r="I25" s="63"/>
      <c r="J25" s="59"/>
    </row>
    <row r="26" spans="1:10" ht="15.95" customHeight="1">
      <c r="A26" s="35" t="s">
        <v>138</v>
      </c>
      <c r="B26" s="39">
        <f t="shared" si="0"/>
        <v>16020</v>
      </c>
      <c r="C26" s="59">
        <v>7200</v>
      </c>
      <c r="D26" s="59">
        <v>3480</v>
      </c>
      <c r="E26" s="59">
        <v>3120</v>
      </c>
      <c r="F26" s="65">
        <v>1500</v>
      </c>
      <c r="G26" s="59">
        <v>720</v>
      </c>
      <c r="H26" s="63"/>
      <c r="I26" s="63"/>
      <c r="J26" s="59"/>
    </row>
    <row r="27" spans="1:10" ht="15.95" customHeight="1">
      <c r="A27" s="34" t="s">
        <v>281</v>
      </c>
      <c r="B27" s="39">
        <f t="shared" si="0"/>
        <v>4000</v>
      </c>
      <c r="C27" s="59"/>
      <c r="D27" s="60"/>
      <c r="E27" s="61"/>
      <c r="F27" s="61"/>
      <c r="G27" s="59">
        <v>4000</v>
      </c>
      <c r="H27" s="63"/>
      <c r="I27" s="63"/>
      <c r="J27" s="59"/>
    </row>
    <row r="28" spans="1:10" ht="15.95" customHeight="1">
      <c r="A28" s="34" t="s">
        <v>139</v>
      </c>
      <c r="B28" s="39">
        <f t="shared" si="0"/>
        <v>10000</v>
      </c>
      <c r="C28" s="59"/>
      <c r="D28" s="59"/>
      <c r="E28" s="59">
        <v>1000</v>
      </c>
      <c r="F28" s="65">
        <v>3000</v>
      </c>
      <c r="G28" s="59"/>
      <c r="H28" s="63">
        <v>6000</v>
      </c>
      <c r="I28" s="63"/>
      <c r="J28" s="59"/>
    </row>
    <row r="29" spans="1:10" ht="15.95" customHeight="1">
      <c r="A29" s="34" t="s">
        <v>140</v>
      </c>
      <c r="B29" s="39">
        <f t="shared" si="0"/>
        <v>0</v>
      </c>
      <c r="C29" s="62"/>
      <c r="D29" s="60"/>
      <c r="E29" s="61"/>
      <c r="F29" s="67"/>
      <c r="G29" s="61"/>
      <c r="H29" s="63"/>
      <c r="I29" s="63"/>
      <c r="J29" s="60"/>
    </row>
    <row r="30" spans="1:10" ht="15.95" customHeight="1">
      <c r="A30" s="34" t="s">
        <v>282</v>
      </c>
      <c r="B30" s="39">
        <f t="shared" si="0"/>
        <v>3000</v>
      </c>
      <c r="C30" s="59"/>
      <c r="D30" s="59"/>
      <c r="E30" s="61"/>
      <c r="F30" s="67"/>
      <c r="G30" s="61"/>
      <c r="H30" s="63">
        <v>3000</v>
      </c>
      <c r="I30" s="63"/>
      <c r="J30" s="61"/>
    </row>
    <row r="31" spans="1:10" ht="15.95" customHeight="1">
      <c r="A31" s="34" t="s">
        <v>283</v>
      </c>
      <c r="B31" s="39">
        <f t="shared" si="0"/>
        <v>0</v>
      </c>
      <c r="C31" s="59"/>
      <c r="D31" s="59"/>
      <c r="E31" s="61"/>
      <c r="F31" s="67"/>
      <c r="G31" s="61"/>
      <c r="H31" s="63"/>
      <c r="I31" s="63"/>
      <c r="J31" s="61"/>
    </row>
    <row r="32" spans="1:10" ht="15.95" customHeight="1">
      <c r="A32" s="34" t="s">
        <v>284</v>
      </c>
      <c r="B32" s="39">
        <f t="shared" si="0"/>
        <v>7000</v>
      </c>
      <c r="C32" s="59"/>
      <c r="D32" s="59"/>
      <c r="E32" s="61"/>
      <c r="F32" s="67"/>
      <c r="G32" s="61"/>
      <c r="H32" s="63">
        <v>7000</v>
      </c>
      <c r="I32" s="63"/>
      <c r="J32" s="61"/>
    </row>
    <row r="33" spans="1:10" ht="15.95" customHeight="1">
      <c r="A33" s="34" t="s">
        <v>141</v>
      </c>
      <c r="B33" s="39">
        <f t="shared" si="0"/>
        <v>10000</v>
      </c>
      <c r="C33" s="59"/>
      <c r="D33" s="59"/>
      <c r="E33" s="59"/>
      <c r="F33" s="65">
        <v>10000</v>
      </c>
      <c r="G33" s="59"/>
      <c r="H33" s="63"/>
      <c r="I33" s="63"/>
      <c r="J33" s="59"/>
    </row>
    <row r="34" spans="1:10" ht="15.95" customHeight="1">
      <c r="A34" s="34" t="s">
        <v>285</v>
      </c>
      <c r="B34" s="39">
        <f t="shared" si="0"/>
        <v>0</v>
      </c>
      <c r="C34" s="59"/>
      <c r="D34" s="59"/>
      <c r="E34" s="59"/>
      <c r="F34" s="65"/>
      <c r="G34" s="59"/>
      <c r="H34" s="63"/>
      <c r="I34" s="63"/>
      <c r="J34" s="59"/>
    </row>
    <row r="35" spans="1:10" ht="15.95" customHeight="1">
      <c r="A35" s="34" t="s">
        <v>286</v>
      </c>
      <c r="B35" s="39">
        <f t="shared" si="0"/>
        <v>800150</v>
      </c>
      <c r="C35" s="59"/>
      <c r="D35" s="59"/>
      <c r="E35" s="59"/>
      <c r="F35" s="65"/>
      <c r="G35" s="59"/>
      <c r="H35" s="63"/>
      <c r="I35" s="63"/>
      <c r="J35" s="59">
        <f>235*1050+176*800+264*700+89*1300+264*150+10*3500+100*300+30*250</f>
        <v>800150</v>
      </c>
    </row>
    <row r="36" spans="1:10" ht="15.95" customHeight="1">
      <c r="A36" s="34" t="s">
        <v>287</v>
      </c>
      <c r="B36" s="39">
        <f t="shared" si="0"/>
        <v>0</v>
      </c>
      <c r="C36" s="59"/>
      <c r="D36" s="59"/>
      <c r="E36" s="59"/>
      <c r="F36" s="65"/>
      <c r="G36" s="59"/>
      <c r="H36" s="63"/>
      <c r="I36" s="63"/>
      <c r="J36" s="59"/>
    </row>
    <row r="37" spans="1:10" ht="15.95" customHeight="1">
      <c r="A37" s="34" t="s">
        <v>288</v>
      </c>
      <c r="B37" s="39">
        <f t="shared" si="0"/>
        <v>0</v>
      </c>
      <c r="C37" s="59"/>
      <c r="D37" s="59"/>
      <c r="E37" s="59"/>
      <c r="F37" s="65"/>
      <c r="G37" s="59"/>
      <c r="H37" s="59"/>
      <c r="I37" s="59"/>
      <c r="J37" s="59"/>
    </row>
    <row r="38" spans="1:10" ht="15.95" customHeight="1">
      <c r="A38" s="34" t="s">
        <v>289</v>
      </c>
      <c r="B38" s="39">
        <f t="shared" si="0"/>
        <v>0</v>
      </c>
      <c r="C38" s="59"/>
      <c r="D38" s="59"/>
      <c r="E38" s="59"/>
      <c r="F38" s="65"/>
      <c r="G38" s="59"/>
      <c r="H38" s="59"/>
      <c r="I38" s="59"/>
      <c r="J38" s="59"/>
    </row>
    <row r="39" spans="1:10" ht="22.15" customHeight="1">
      <c r="A39" s="38" t="s">
        <v>142</v>
      </c>
      <c r="B39" s="39">
        <f t="shared" ref="B39:B41" si="1">SUM(C39:J39)</f>
        <v>7576740</v>
      </c>
      <c r="C39" s="39">
        <f>SUM(C5:C38)</f>
        <v>1221060</v>
      </c>
      <c r="D39" s="39">
        <f t="shared" ref="D39:J39" si="2">SUM(D5:D38)</f>
        <v>137290</v>
      </c>
      <c r="E39" s="39">
        <f t="shared" si="2"/>
        <v>4462580</v>
      </c>
      <c r="F39" s="39">
        <f t="shared" si="2"/>
        <v>531790</v>
      </c>
      <c r="G39" s="39">
        <f t="shared" si="2"/>
        <v>78620</v>
      </c>
      <c r="H39" s="39">
        <f t="shared" si="2"/>
        <v>66500</v>
      </c>
      <c r="I39" s="39">
        <f t="shared" si="2"/>
        <v>278750</v>
      </c>
      <c r="J39" s="39">
        <f t="shared" si="2"/>
        <v>800150</v>
      </c>
    </row>
    <row r="40" spans="1:10" ht="22.15" customHeight="1">
      <c r="A40" s="38" t="s">
        <v>269</v>
      </c>
      <c r="B40" s="39">
        <v>13782010.800000001</v>
      </c>
      <c r="C40" s="39">
        <v>1233260</v>
      </c>
      <c r="D40" s="39">
        <v>68290</v>
      </c>
      <c r="E40" s="39">
        <v>4377780</v>
      </c>
      <c r="F40" s="39">
        <v>375500</v>
      </c>
      <c r="G40" s="39">
        <v>7320</v>
      </c>
      <c r="H40" s="39">
        <v>59500</v>
      </c>
      <c r="I40" s="39">
        <v>184001</v>
      </c>
      <c r="J40" s="39">
        <v>7476359.7999999998</v>
      </c>
    </row>
    <row r="41" spans="1:10" ht="22.15" customHeight="1">
      <c r="A41" s="38" t="s">
        <v>170</v>
      </c>
      <c r="B41" s="39">
        <f t="shared" si="1"/>
        <v>9697303</v>
      </c>
      <c r="C41" s="39">
        <v>1114700</v>
      </c>
      <c r="D41" s="39">
        <v>408230</v>
      </c>
      <c r="E41" s="39">
        <v>4474295</v>
      </c>
      <c r="F41" s="39">
        <v>362250</v>
      </c>
      <c r="G41" s="39">
        <v>6420</v>
      </c>
      <c r="H41" s="39">
        <v>59220</v>
      </c>
      <c r="I41" s="39">
        <v>129888</v>
      </c>
      <c r="J41" s="39">
        <f>'支出汇总（非人员支出）'!R14+'支出汇总（非人员支出）'!R24</f>
        <v>3142300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1"/>
  <sheetViews>
    <sheetView topLeftCell="A10" workbookViewId="0">
      <selection activeCell="F34" sqref="F34"/>
    </sheetView>
  </sheetViews>
  <sheetFormatPr defaultRowHeight="13.5"/>
  <cols>
    <col min="1" max="1" width="61.75" customWidth="1"/>
    <col min="2" max="3" width="16.125" bestFit="1" customWidth="1"/>
    <col min="256" max="256" width="61.75" customWidth="1"/>
    <col min="257" max="258" width="16.125" bestFit="1" customWidth="1"/>
    <col min="259" max="259" width="33.875" bestFit="1" customWidth="1"/>
    <col min="512" max="512" width="61.75" customWidth="1"/>
    <col min="513" max="514" width="16.125" bestFit="1" customWidth="1"/>
    <col min="515" max="515" width="33.875" bestFit="1" customWidth="1"/>
    <col min="768" max="768" width="61.75" customWidth="1"/>
    <col min="769" max="770" width="16.125" bestFit="1" customWidth="1"/>
    <col min="771" max="771" width="33.875" bestFit="1" customWidth="1"/>
    <col min="1024" max="1024" width="61.75" customWidth="1"/>
    <col min="1025" max="1026" width="16.125" bestFit="1" customWidth="1"/>
    <col min="1027" max="1027" width="33.875" bestFit="1" customWidth="1"/>
    <col min="1280" max="1280" width="61.75" customWidth="1"/>
    <col min="1281" max="1282" width="16.125" bestFit="1" customWidth="1"/>
    <col min="1283" max="1283" width="33.875" bestFit="1" customWidth="1"/>
    <col min="1536" max="1536" width="61.75" customWidth="1"/>
    <col min="1537" max="1538" width="16.125" bestFit="1" customWidth="1"/>
    <col min="1539" max="1539" width="33.875" bestFit="1" customWidth="1"/>
    <col min="1792" max="1792" width="61.75" customWidth="1"/>
    <col min="1793" max="1794" width="16.125" bestFit="1" customWidth="1"/>
    <col min="1795" max="1795" width="33.875" bestFit="1" customWidth="1"/>
    <col min="2048" max="2048" width="61.75" customWidth="1"/>
    <col min="2049" max="2050" width="16.125" bestFit="1" customWidth="1"/>
    <col min="2051" max="2051" width="33.875" bestFit="1" customWidth="1"/>
    <col min="2304" max="2304" width="61.75" customWidth="1"/>
    <col min="2305" max="2306" width="16.125" bestFit="1" customWidth="1"/>
    <col min="2307" max="2307" width="33.875" bestFit="1" customWidth="1"/>
    <col min="2560" max="2560" width="61.75" customWidth="1"/>
    <col min="2561" max="2562" width="16.125" bestFit="1" customWidth="1"/>
    <col min="2563" max="2563" width="33.875" bestFit="1" customWidth="1"/>
    <col min="2816" max="2816" width="61.75" customWidth="1"/>
    <col min="2817" max="2818" width="16.125" bestFit="1" customWidth="1"/>
    <col min="2819" max="2819" width="33.875" bestFit="1" customWidth="1"/>
    <col min="3072" max="3072" width="61.75" customWidth="1"/>
    <col min="3073" max="3074" width="16.125" bestFit="1" customWidth="1"/>
    <col min="3075" max="3075" width="33.875" bestFit="1" customWidth="1"/>
    <col min="3328" max="3328" width="61.75" customWidth="1"/>
    <col min="3329" max="3330" width="16.125" bestFit="1" customWidth="1"/>
    <col min="3331" max="3331" width="33.875" bestFit="1" customWidth="1"/>
    <col min="3584" max="3584" width="61.75" customWidth="1"/>
    <col min="3585" max="3586" width="16.125" bestFit="1" customWidth="1"/>
    <col min="3587" max="3587" width="33.875" bestFit="1" customWidth="1"/>
    <col min="3840" max="3840" width="61.75" customWidth="1"/>
    <col min="3841" max="3842" width="16.125" bestFit="1" customWidth="1"/>
    <col min="3843" max="3843" width="33.875" bestFit="1" customWidth="1"/>
    <col min="4096" max="4096" width="61.75" customWidth="1"/>
    <col min="4097" max="4098" width="16.125" bestFit="1" customWidth="1"/>
    <col min="4099" max="4099" width="33.875" bestFit="1" customWidth="1"/>
    <col min="4352" max="4352" width="61.75" customWidth="1"/>
    <col min="4353" max="4354" width="16.125" bestFit="1" customWidth="1"/>
    <col min="4355" max="4355" width="33.875" bestFit="1" customWidth="1"/>
    <col min="4608" max="4608" width="61.75" customWidth="1"/>
    <col min="4609" max="4610" width="16.125" bestFit="1" customWidth="1"/>
    <col min="4611" max="4611" width="33.875" bestFit="1" customWidth="1"/>
    <col min="4864" max="4864" width="61.75" customWidth="1"/>
    <col min="4865" max="4866" width="16.125" bestFit="1" customWidth="1"/>
    <col min="4867" max="4867" width="33.875" bestFit="1" customWidth="1"/>
    <col min="5120" max="5120" width="61.75" customWidth="1"/>
    <col min="5121" max="5122" width="16.125" bestFit="1" customWidth="1"/>
    <col min="5123" max="5123" width="33.875" bestFit="1" customWidth="1"/>
    <col min="5376" max="5376" width="61.75" customWidth="1"/>
    <col min="5377" max="5378" width="16.125" bestFit="1" customWidth="1"/>
    <col min="5379" max="5379" width="33.875" bestFit="1" customWidth="1"/>
    <col min="5632" max="5632" width="61.75" customWidth="1"/>
    <col min="5633" max="5634" width="16.125" bestFit="1" customWidth="1"/>
    <col min="5635" max="5635" width="33.875" bestFit="1" customWidth="1"/>
    <col min="5888" max="5888" width="61.75" customWidth="1"/>
    <col min="5889" max="5890" width="16.125" bestFit="1" customWidth="1"/>
    <col min="5891" max="5891" width="33.875" bestFit="1" customWidth="1"/>
    <col min="6144" max="6144" width="61.75" customWidth="1"/>
    <col min="6145" max="6146" width="16.125" bestFit="1" customWidth="1"/>
    <col min="6147" max="6147" width="33.875" bestFit="1" customWidth="1"/>
    <col min="6400" max="6400" width="61.75" customWidth="1"/>
    <col min="6401" max="6402" width="16.125" bestFit="1" customWidth="1"/>
    <col min="6403" max="6403" width="33.875" bestFit="1" customWidth="1"/>
    <col min="6656" max="6656" width="61.75" customWidth="1"/>
    <col min="6657" max="6658" width="16.125" bestFit="1" customWidth="1"/>
    <col min="6659" max="6659" width="33.875" bestFit="1" customWidth="1"/>
    <col min="6912" max="6912" width="61.75" customWidth="1"/>
    <col min="6913" max="6914" width="16.125" bestFit="1" customWidth="1"/>
    <col min="6915" max="6915" width="33.875" bestFit="1" customWidth="1"/>
    <col min="7168" max="7168" width="61.75" customWidth="1"/>
    <col min="7169" max="7170" width="16.125" bestFit="1" customWidth="1"/>
    <col min="7171" max="7171" width="33.875" bestFit="1" customWidth="1"/>
    <col min="7424" max="7424" width="61.75" customWidth="1"/>
    <col min="7425" max="7426" width="16.125" bestFit="1" customWidth="1"/>
    <col min="7427" max="7427" width="33.875" bestFit="1" customWidth="1"/>
    <col min="7680" max="7680" width="61.75" customWidth="1"/>
    <col min="7681" max="7682" width="16.125" bestFit="1" customWidth="1"/>
    <col min="7683" max="7683" width="33.875" bestFit="1" customWidth="1"/>
    <col min="7936" max="7936" width="61.75" customWidth="1"/>
    <col min="7937" max="7938" width="16.125" bestFit="1" customWidth="1"/>
    <col min="7939" max="7939" width="33.875" bestFit="1" customWidth="1"/>
    <col min="8192" max="8192" width="61.75" customWidth="1"/>
    <col min="8193" max="8194" width="16.125" bestFit="1" customWidth="1"/>
    <col min="8195" max="8195" width="33.875" bestFit="1" customWidth="1"/>
    <col min="8448" max="8448" width="61.75" customWidth="1"/>
    <col min="8449" max="8450" width="16.125" bestFit="1" customWidth="1"/>
    <col min="8451" max="8451" width="33.875" bestFit="1" customWidth="1"/>
    <col min="8704" max="8704" width="61.75" customWidth="1"/>
    <col min="8705" max="8706" width="16.125" bestFit="1" customWidth="1"/>
    <col min="8707" max="8707" width="33.875" bestFit="1" customWidth="1"/>
    <col min="8960" max="8960" width="61.75" customWidth="1"/>
    <col min="8961" max="8962" width="16.125" bestFit="1" customWidth="1"/>
    <col min="8963" max="8963" width="33.875" bestFit="1" customWidth="1"/>
    <col min="9216" max="9216" width="61.75" customWidth="1"/>
    <col min="9217" max="9218" width="16.125" bestFit="1" customWidth="1"/>
    <col min="9219" max="9219" width="33.875" bestFit="1" customWidth="1"/>
    <col min="9472" max="9472" width="61.75" customWidth="1"/>
    <col min="9473" max="9474" width="16.125" bestFit="1" customWidth="1"/>
    <col min="9475" max="9475" width="33.875" bestFit="1" customWidth="1"/>
    <col min="9728" max="9728" width="61.75" customWidth="1"/>
    <col min="9729" max="9730" width="16.125" bestFit="1" customWidth="1"/>
    <col min="9731" max="9731" width="33.875" bestFit="1" customWidth="1"/>
    <col min="9984" max="9984" width="61.75" customWidth="1"/>
    <col min="9985" max="9986" width="16.125" bestFit="1" customWidth="1"/>
    <col min="9987" max="9987" width="33.875" bestFit="1" customWidth="1"/>
    <col min="10240" max="10240" width="61.75" customWidth="1"/>
    <col min="10241" max="10242" width="16.125" bestFit="1" customWidth="1"/>
    <col min="10243" max="10243" width="33.875" bestFit="1" customWidth="1"/>
    <col min="10496" max="10496" width="61.75" customWidth="1"/>
    <col min="10497" max="10498" width="16.125" bestFit="1" customWidth="1"/>
    <col min="10499" max="10499" width="33.875" bestFit="1" customWidth="1"/>
    <col min="10752" max="10752" width="61.75" customWidth="1"/>
    <col min="10753" max="10754" width="16.125" bestFit="1" customWidth="1"/>
    <col min="10755" max="10755" width="33.875" bestFit="1" customWidth="1"/>
    <col min="11008" max="11008" width="61.75" customWidth="1"/>
    <col min="11009" max="11010" width="16.125" bestFit="1" customWidth="1"/>
    <col min="11011" max="11011" width="33.875" bestFit="1" customWidth="1"/>
    <col min="11264" max="11264" width="61.75" customWidth="1"/>
    <col min="11265" max="11266" width="16.125" bestFit="1" customWidth="1"/>
    <col min="11267" max="11267" width="33.875" bestFit="1" customWidth="1"/>
    <col min="11520" max="11520" width="61.75" customWidth="1"/>
    <col min="11521" max="11522" width="16.125" bestFit="1" customWidth="1"/>
    <col min="11523" max="11523" width="33.875" bestFit="1" customWidth="1"/>
    <col min="11776" max="11776" width="61.75" customWidth="1"/>
    <col min="11777" max="11778" width="16.125" bestFit="1" customWidth="1"/>
    <col min="11779" max="11779" width="33.875" bestFit="1" customWidth="1"/>
    <col min="12032" max="12032" width="61.75" customWidth="1"/>
    <col min="12033" max="12034" width="16.125" bestFit="1" customWidth="1"/>
    <col min="12035" max="12035" width="33.875" bestFit="1" customWidth="1"/>
    <col min="12288" max="12288" width="61.75" customWidth="1"/>
    <col min="12289" max="12290" width="16.125" bestFit="1" customWidth="1"/>
    <col min="12291" max="12291" width="33.875" bestFit="1" customWidth="1"/>
    <col min="12544" max="12544" width="61.75" customWidth="1"/>
    <col min="12545" max="12546" width="16.125" bestFit="1" customWidth="1"/>
    <col min="12547" max="12547" width="33.875" bestFit="1" customWidth="1"/>
    <col min="12800" max="12800" width="61.75" customWidth="1"/>
    <col min="12801" max="12802" width="16.125" bestFit="1" customWidth="1"/>
    <col min="12803" max="12803" width="33.875" bestFit="1" customWidth="1"/>
    <col min="13056" max="13056" width="61.75" customWidth="1"/>
    <col min="13057" max="13058" width="16.125" bestFit="1" customWidth="1"/>
    <col min="13059" max="13059" width="33.875" bestFit="1" customWidth="1"/>
    <col min="13312" max="13312" width="61.75" customWidth="1"/>
    <col min="13313" max="13314" width="16.125" bestFit="1" customWidth="1"/>
    <col min="13315" max="13315" width="33.875" bestFit="1" customWidth="1"/>
    <col min="13568" max="13568" width="61.75" customWidth="1"/>
    <col min="13569" max="13570" width="16.125" bestFit="1" customWidth="1"/>
    <col min="13571" max="13571" width="33.875" bestFit="1" customWidth="1"/>
    <col min="13824" max="13824" width="61.75" customWidth="1"/>
    <col min="13825" max="13826" width="16.125" bestFit="1" customWidth="1"/>
    <col min="13827" max="13827" width="33.875" bestFit="1" customWidth="1"/>
    <col min="14080" max="14080" width="61.75" customWidth="1"/>
    <col min="14081" max="14082" width="16.125" bestFit="1" customWidth="1"/>
    <col min="14083" max="14083" width="33.875" bestFit="1" customWidth="1"/>
    <col min="14336" max="14336" width="61.75" customWidth="1"/>
    <col min="14337" max="14338" width="16.125" bestFit="1" customWidth="1"/>
    <col min="14339" max="14339" width="33.875" bestFit="1" customWidth="1"/>
    <col min="14592" max="14592" width="61.75" customWidth="1"/>
    <col min="14593" max="14594" width="16.125" bestFit="1" customWidth="1"/>
    <col min="14595" max="14595" width="33.875" bestFit="1" customWidth="1"/>
    <col min="14848" max="14848" width="61.75" customWidth="1"/>
    <col min="14849" max="14850" width="16.125" bestFit="1" customWidth="1"/>
    <col min="14851" max="14851" width="33.875" bestFit="1" customWidth="1"/>
    <col min="15104" max="15104" width="61.75" customWidth="1"/>
    <col min="15105" max="15106" width="16.125" bestFit="1" customWidth="1"/>
    <col min="15107" max="15107" width="33.875" bestFit="1" customWidth="1"/>
    <col min="15360" max="15360" width="61.75" customWidth="1"/>
    <col min="15361" max="15362" width="16.125" bestFit="1" customWidth="1"/>
    <col min="15363" max="15363" width="33.875" bestFit="1" customWidth="1"/>
    <col min="15616" max="15616" width="61.75" customWidth="1"/>
    <col min="15617" max="15618" width="16.125" bestFit="1" customWidth="1"/>
    <col min="15619" max="15619" width="33.875" bestFit="1" customWidth="1"/>
    <col min="15872" max="15872" width="61.75" customWidth="1"/>
    <col min="15873" max="15874" width="16.125" bestFit="1" customWidth="1"/>
    <col min="15875" max="15875" width="33.875" bestFit="1" customWidth="1"/>
    <col min="16128" max="16128" width="61.75" customWidth="1"/>
    <col min="16129" max="16130" width="16.125" bestFit="1" customWidth="1"/>
    <col min="16131" max="16131" width="33.875" bestFit="1" customWidth="1"/>
  </cols>
  <sheetData>
    <row r="1" spans="1:3" ht="22.15" customHeight="1">
      <c r="A1" s="101" t="s">
        <v>296</v>
      </c>
      <c r="B1" s="101"/>
      <c r="C1" s="101"/>
    </row>
    <row r="2" spans="1:3" ht="18.75">
      <c r="A2" s="69"/>
      <c r="B2" s="70"/>
      <c r="C2" s="11" t="s">
        <v>297</v>
      </c>
    </row>
    <row r="3" spans="1:3">
      <c r="A3" s="98" t="s">
        <v>298</v>
      </c>
      <c r="B3" s="98" t="s">
        <v>299</v>
      </c>
      <c r="C3" s="100" t="s">
        <v>300</v>
      </c>
    </row>
    <row r="4" spans="1:3">
      <c r="A4" s="99"/>
      <c r="B4" s="99"/>
      <c r="C4" s="100"/>
    </row>
    <row r="5" spans="1:3" ht="14.25">
      <c r="A5" s="71" t="s">
        <v>301</v>
      </c>
      <c r="B5" s="72">
        <v>28800</v>
      </c>
      <c r="C5" s="72">
        <v>28800</v>
      </c>
    </row>
    <row r="6" spans="1:3" ht="18" customHeight="1">
      <c r="A6" s="71" t="s">
        <v>302</v>
      </c>
      <c r="B6" s="72">
        <v>4300</v>
      </c>
      <c r="C6" s="72">
        <v>5000</v>
      </c>
    </row>
    <row r="7" spans="1:3" ht="18" customHeight="1">
      <c r="A7" s="73" t="s">
        <v>303</v>
      </c>
      <c r="B7" s="72"/>
      <c r="C7" s="72"/>
    </row>
    <row r="8" spans="1:3" ht="18" customHeight="1">
      <c r="A8" s="73" t="s">
        <v>304</v>
      </c>
      <c r="B8" s="72"/>
      <c r="C8" s="72"/>
    </row>
    <row r="9" spans="1:3" ht="18" customHeight="1">
      <c r="A9" s="73" t="s">
        <v>305</v>
      </c>
      <c r="B9" s="72"/>
      <c r="C9" s="72"/>
    </row>
    <row r="10" spans="1:3" ht="18" customHeight="1">
      <c r="A10" s="71" t="s">
        <v>126</v>
      </c>
      <c r="B10" s="72">
        <v>142500</v>
      </c>
      <c r="C10" s="72">
        <v>142500</v>
      </c>
    </row>
    <row r="11" spans="1:3" ht="18" customHeight="1">
      <c r="A11" s="71" t="s">
        <v>127</v>
      </c>
      <c r="B11" s="72">
        <v>2060000</v>
      </c>
      <c r="C11" s="72">
        <v>3914000</v>
      </c>
    </row>
    <row r="12" spans="1:3" ht="18" customHeight="1">
      <c r="A12" s="71" t="s">
        <v>128</v>
      </c>
      <c r="B12" s="72">
        <v>1500</v>
      </c>
      <c r="C12" s="72">
        <v>1200</v>
      </c>
    </row>
    <row r="13" spans="1:3" ht="18" customHeight="1">
      <c r="A13" s="71" t="s">
        <v>129</v>
      </c>
      <c r="B13" s="72">
        <v>644000</v>
      </c>
      <c r="C13" s="72">
        <v>1493800</v>
      </c>
    </row>
    <row r="14" spans="1:3" ht="18" customHeight="1">
      <c r="A14" s="71" t="s">
        <v>130</v>
      </c>
      <c r="B14" s="72"/>
      <c r="C14" s="72"/>
    </row>
    <row r="15" spans="1:3" ht="18" customHeight="1">
      <c r="A15" s="71" t="s">
        <v>306</v>
      </c>
      <c r="B15" s="72"/>
      <c r="C15" s="72"/>
    </row>
    <row r="16" spans="1:3" ht="18" customHeight="1">
      <c r="A16" s="73" t="s">
        <v>307</v>
      </c>
      <c r="B16" s="72"/>
      <c r="C16" s="72"/>
    </row>
    <row r="17" spans="1:3" ht="18" customHeight="1">
      <c r="A17" s="71" t="s">
        <v>308</v>
      </c>
      <c r="B17" s="72">
        <v>292100</v>
      </c>
      <c r="C17" s="72">
        <v>481800</v>
      </c>
    </row>
    <row r="18" spans="1:3" ht="18" customHeight="1">
      <c r="A18" s="73" t="s">
        <v>309</v>
      </c>
      <c r="B18" s="72"/>
      <c r="C18" s="72"/>
    </row>
    <row r="19" spans="1:3" ht="18" customHeight="1">
      <c r="A19" s="73" t="s">
        <v>310</v>
      </c>
      <c r="B19" s="72"/>
      <c r="C19" s="72"/>
    </row>
    <row r="20" spans="1:3" ht="18" customHeight="1">
      <c r="A20" s="71" t="s">
        <v>133</v>
      </c>
      <c r="B20" s="72"/>
      <c r="C20" s="72">
        <v>4000</v>
      </c>
    </row>
    <row r="21" spans="1:3" ht="18" customHeight="1">
      <c r="A21" s="71" t="s">
        <v>134</v>
      </c>
      <c r="B21" s="72">
        <v>1000</v>
      </c>
      <c r="C21" s="72">
        <v>1500</v>
      </c>
    </row>
    <row r="22" spans="1:3" ht="18" customHeight="1">
      <c r="A22" s="71" t="s">
        <v>135</v>
      </c>
      <c r="B22" s="72">
        <v>32250</v>
      </c>
      <c r="C22" s="72">
        <v>274910</v>
      </c>
    </row>
    <row r="23" spans="1:3" ht="18" customHeight="1">
      <c r="A23" s="71" t="s">
        <v>136</v>
      </c>
      <c r="B23" s="72"/>
      <c r="C23" s="72"/>
    </row>
    <row r="24" spans="1:3" ht="18" customHeight="1">
      <c r="A24" s="71" t="s">
        <v>137</v>
      </c>
      <c r="B24" s="72"/>
      <c r="C24" s="72"/>
    </row>
    <row r="25" spans="1:3" ht="18" customHeight="1">
      <c r="A25" s="73" t="s">
        <v>311</v>
      </c>
      <c r="B25" s="72"/>
      <c r="C25" s="72"/>
    </row>
    <row r="26" spans="1:3" ht="18" customHeight="1">
      <c r="A26" s="71" t="s">
        <v>138</v>
      </c>
      <c r="B26" s="72">
        <v>5280</v>
      </c>
      <c r="C26" s="72">
        <v>7320</v>
      </c>
    </row>
    <row r="27" spans="1:3" ht="18" customHeight="1">
      <c r="A27" s="71" t="s">
        <v>312</v>
      </c>
      <c r="B27" s="72"/>
      <c r="C27" s="72"/>
    </row>
    <row r="28" spans="1:3" ht="18" customHeight="1">
      <c r="A28" s="71" t="s">
        <v>139</v>
      </c>
      <c r="B28" s="72">
        <v>1000</v>
      </c>
      <c r="C28" s="72">
        <v>2000</v>
      </c>
    </row>
    <row r="29" spans="1:3" ht="18" customHeight="1">
      <c r="A29" s="71" t="s">
        <v>140</v>
      </c>
      <c r="B29" s="72"/>
      <c r="C29" s="72"/>
    </row>
    <row r="30" spans="1:3" ht="18" customHeight="1">
      <c r="A30" s="71" t="s">
        <v>313</v>
      </c>
      <c r="B30" s="72"/>
      <c r="C30" s="72"/>
    </row>
    <row r="31" spans="1:3" ht="18" customHeight="1">
      <c r="A31" s="73" t="s">
        <v>314</v>
      </c>
      <c r="B31" s="72"/>
      <c r="C31" s="72"/>
    </row>
    <row r="32" spans="1:3" ht="18" customHeight="1">
      <c r="A32" s="73" t="s">
        <v>315</v>
      </c>
      <c r="B32" s="72"/>
      <c r="C32" s="72"/>
    </row>
    <row r="33" spans="1:3" ht="18" customHeight="1">
      <c r="A33" s="74" t="s">
        <v>316</v>
      </c>
      <c r="B33" s="72"/>
      <c r="C33" s="72"/>
    </row>
    <row r="34" spans="1:3" ht="18" customHeight="1">
      <c r="A34" s="75" t="s">
        <v>317</v>
      </c>
      <c r="B34" s="72"/>
      <c r="C34" s="72"/>
    </row>
    <row r="35" spans="1:3" ht="18" customHeight="1">
      <c r="A35" s="75" t="s">
        <v>318</v>
      </c>
      <c r="B35" s="72"/>
      <c r="C35" s="72"/>
    </row>
    <row r="36" spans="1:3" ht="18" customHeight="1">
      <c r="A36" s="75" t="s">
        <v>319</v>
      </c>
      <c r="B36" s="72"/>
      <c r="C36" s="72"/>
    </row>
    <row r="37" spans="1:3" ht="18" customHeight="1">
      <c r="A37" s="75" t="s">
        <v>320</v>
      </c>
      <c r="B37" s="72"/>
      <c r="C37" s="72"/>
    </row>
    <row r="38" spans="1:3" ht="18" customHeight="1">
      <c r="A38" s="75" t="s">
        <v>321</v>
      </c>
      <c r="B38" s="72"/>
      <c r="C38" s="72"/>
    </row>
    <row r="39" spans="1:3" ht="18" customHeight="1">
      <c r="A39" s="76" t="s">
        <v>322</v>
      </c>
      <c r="B39" s="72">
        <f>SUM(B5:B38)</f>
        <v>3212730</v>
      </c>
      <c r="C39" s="72">
        <f>SUM(C5:C38)</f>
        <v>6356830</v>
      </c>
    </row>
    <row r="40" spans="1:3" ht="19.899999999999999" customHeight="1">
      <c r="A40" s="37" t="s">
        <v>248</v>
      </c>
      <c r="B40" s="36">
        <v>3113630</v>
      </c>
      <c r="C40" s="36">
        <v>5142430</v>
      </c>
    </row>
    <row r="41" spans="1:3" ht="19.899999999999999" customHeight="1">
      <c r="A41" s="37" t="s">
        <v>252</v>
      </c>
      <c r="B41" s="36">
        <v>2531980</v>
      </c>
      <c r="C41" s="36">
        <v>5159300</v>
      </c>
    </row>
  </sheetData>
  <mergeCells count="4">
    <mergeCell ref="A3:A4"/>
    <mergeCell ref="B3:B4"/>
    <mergeCell ref="C3:C4"/>
    <mergeCell ref="A1:C1"/>
  </mergeCells>
  <phoneticPr fontId="2" type="noConversion"/>
  <pageMargins left="0.51181102362204722" right="0" top="0.74803149606299213" bottom="0.7480314960629921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0"/>
  <sheetViews>
    <sheetView zoomScaleNormal="100" workbookViewId="0">
      <selection activeCell="B51" sqref="B51"/>
    </sheetView>
  </sheetViews>
  <sheetFormatPr defaultRowHeight="13.5"/>
  <cols>
    <col min="1" max="1" width="47" customWidth="1"/>
    <col min="2" max="2" width="26.5" customWidth="1"/>
  </cols>
  <sheetData>
    <row r="1" spans="1:2" ht="23.45" customHeight="1">
      <c r="A1" s="102" t="s">
        <v>292</v>
      </c>
      <c r="B1" s="102"/>
    </row>
    <row r="2" spans="1:2" ht="20.25">
      <c r="A2" s="10"/>
      <c r="B2" s="11" t="s">
        <v>114</v>
      </c>
    </row>
    <row r="3" spans="1:2" ht="15.6" customHeight="1">
      <c r="A3" s="105" t="s">
        <v>146</v>
      </c>
      <c r="B3" s="103" t="s">
        <v>116</v>
      </c>
    </row>
    <row r="4" spans="1:2" ht="15.6" customHeight="1">
      <c r="A4" s="105"/>
      <c r="B4" s="104"/>
    </row>
    <row r="5" spans="1:2" ht="19.899999999999999" customHeight="1">
      <c r="A5" s="26" t="s">
        <v>180</v>
      </c>
      <c r="B5" s="59">
        <v>674006</v>
      </c>
    </row>
    <row r="6" spans="1:2" ht="19.899999999999999" customHeight="1">
      <c r="A6" s="26" t="s">
        <v>181</v>
      </c>
      <c r="B6" s="59">
        <v>2000</v>
      </c>
    </row>
    <row r="7" spans="1:2" ht="19.899999999999999" customHeight="1">
      <c r="A7" s="26" t="s">
        <v>182</v>
      </c>
      <c r="B7" s="59"/>
    </row>
    <row r="8" spans="1:2" ht="19.899999999999999" customHeight="1">
      <c r="A8" s="26" t="s">
        <v>183</v>
      </c>
      <c r="B8" s="59"/>
    </row>
    <row r="9" spans="1:2" ht="19.899999999999999" customHeight="1">
      <c r="A9" s="26" t="s">
        <v>184</v>
      </c>
      <c r="B9" s="59"/>
    </row>
    <row r="10" spans="1:2" ht="19.899999999999999" customHeight="1">
      <c r="A10" s="26" t="s">
        <v>185</v>
      </c>
      <c r="B10" s="60"/>
    </row>
    <row r="11" spans="1:2" ht="19.899999999999999" customHeight="1">
      <c r="A11" s="26" t="s">
        <v>186</v>
      </c>
      <c r="B11" s="59">
        <v>15000</v>
      </c>
    </row>
    <row r="12" spans="1:2" ht="19.899999999999999" customHeight="1">
      <c r="A12" s="26" t="s">
        <v>187</v>
      </c>
      <c r="B12" s="59">
        <v>4800</v>
      </c>
    </row>
    <row r="13" spans="1:2" ht="19.899999999999999" customHeight="1">
      <c r="A13" s="26" t="s">
        <v>188</v>
      </c>
      <c r="B13" s="59"/>
    </row>
    <row r="14" spans="1:2" ht="19.899999999999999" customHeight="1">
      <c r="A14" s="26" t="s">
        <v>189</v>
      </c>
      <c r="B14" s="60"/>
    </row>
    <row r="15" spans="1:2" ht="19.899999999999999" customHeight="1">
      <c r="A15" s="26" t="s">
        <v>190</v>
      </c>
      <c r="B15" s="59"/>
    </row>
    <row r="16" spans="1:2" ht="19.899999999999999" customHeight="1">
      <c r="A16" s="26" t="s">
        <v>191</v>
      </c>
      <c r="B16" s="59"/>
    </row>
    <row r="17" spans="1:2" ht="19.899999999999999" customHeight="1">
      <c r="A17" s="26" t="s">
        <v>192</v>
      </c>
      <c r="B17" s="59">
        <v>12500</v>
      </c>
    </row>
    <row r="18" spans="1:2" ht="19.899999999999999" customHeight="1">
      <c r="A18" s="26" t="s">
        <v>193</v>
      </c>
      <c r="B18" s="59"/>
    </row>
    <row r="19" spans="1:2" ht="19.899999999999999" customHeight="1">
      <c r="A19" s="26" t="s">
        <v>194</v>
      </c>
      <c r="B19" s="59"/>
    </row>
    <row r="20" spans="1:2" ht="19.899999999999999" customHeight="1">
      <c r="A20" s="26" t="s">
        <v>195</v>
      </c>
      <c r="B20" s="59"/>
    </row>
    <row r="21" spans="1:2" ht="19.899999999999999" customHeight="1">
      <c r="A21" s="26" t="s">
        <v>196</v>
      </c>
      <c r="B21" s="59">
        <v>1500</v>
      </c>
    </row>
    <row r="22" spans="1:2" ht="19.899999999999999" customHeight="1">
      <c r="A22" s="26" t="s">
        <v>197</v>
      </c>
      <c r="B22" s="59"/>
    </row>
    <row r="23" spans="1:2" ht="19.899999999999999" customHeight="1">
      <c r="A23" s="26" t="s">
        <v>198</v>
      </c>
      <c r="B23" s="59"/>
    </row>
    <row r="24" spans="1:2" ht="19.899999999999999" customHeight="1">
      <c r="A24" s="26" t="s">
        <v>199</v>
      </c>
      <c r="B24" s="59"/>
    </row>
    <row r="25" spans="1:2" ht="19.899999999999999" customHeight="1">
      <c r="A25" s="26" t="s">
        <v>200</v>
      </c>
      <c r="B25" s="59"/>
    </row>
    <row r="26" spans="1:2" ht="19.899999999999999" customHeight="1">
      <c r="A26" s="26" t="s">
        <v>201</v>
      </c>
      <c r="B26" s="59"/>
    </row>
    <row r="27" spans="1:2" ht="19.899999999999999" customHeight="1">
      <c r="A27" s="26" t="s">
        <v>202</v>
      </c>
      <c r="B27" s="59"/>
    </row>
    <row r="28" spans="1:2" ht="19.899999999999999" customHeight="1">
      <c r="A28" s="26" t="s">
        <v>203</v>
      </c>
      <c r="B28" s="59"/>
    </row>
    <row r="29" spans="1:2" ht="19.899999999999999" customHeight="1">
      <c r="A29" s="26" t="s">
        <v>204</v>
      </c>
      <c r="B29" s="60"/>
    </row>
    <row r="30" spans="1:2" ht="19.899999999999999" customHeight="1">
      <c r="A30" s="26" t="s">
        <v>205</v>
      </c>
      <c r="B30" s="59"/>
    </row>
    <row r="31" spans="1:2" ht="19.899999999999999" customHeight="1">
      <c r="A31" s="26" t="s">
        <v>206</v>
      </c>
      <c r="B31" s="59">
        <v>32450</v>
      </c>
    </row>
    <row r="32" spans="1:2" ht="19.899999999999999" customHeight="1">
      <c r="A32" s="26" t="s">
        <v>207</v>
      </c>
      <c r="B32" s="8"/>
    </row>
    <row r="33" spans="1:2" ht="19.899999999999999" customHeight="1">
      <c r="A33" s="26" t="s">
        <v>208</v>
      </c>
      <c r="B33" s="8"/>
    </row>
    <row r="34" spans="1:2" ht="19.899999999999999" customHeight="1">
      <c r="A34" s="26" t="s">
        <v>209</v>
      </c>
      <c r="B34" s="8"/>
    </row>
    <row r="35" spans="1:2" ht="19.899999999999999" customHeight="1">
      <c r="A35" s="26" t="s">
        <v>210</v>
      </c>
      <c r="B35" s="8"/>
    </row>
    <row r="36" spans="1:2" ht="19.899999999999999" customHeight="1">
      <c r="A36" s="26" t="s">
        <v>211</v>
      </c>
      <c r="B36" s="8"/>
    </row>
    <row r="37" spans="1:2" ht="19.899999999999999" customHeight="1">
      <c r="A37" s="26" t="s">
        <v>212</v>
      </c>
      <c r="B37" s="8"/>
    </row>
    <row r="38" spans="1:2" ht="19.899999999999999" customHeight="1">
      <c r="A38" s="37" t="s">
        <v>115</v>
      </c>
      <c r="B38" s="36">
        <f>SUM(B5:B37)</f>
        <v>742256</v>
      </c>
    </row>
    <row r="39" spans="1:2" ht="19.899999999999999" customHeight="1">
      <c r="A39" s="37" t="s">
        <v>293</v>
      </c>
      <c r="B39" s="36">
        <v>908976.24</v>
      </c>
    </row>
    <row r="40" spans="1:2" ht="19.899999999999999" customHeight="1">
      <c r="A40" s="37" t="s">
        <v>252</v>
      </c>
      <c r="B40" s="36">
        <v>727083.94</v>
      </c>
    </row>
  </sheetData>
  <mergeCells count="3">
    <mergeCell ref="A1:B1"/>
    <mergeCell ref="B3:B4"/>
    <mergeCell ref="A3:A4"/>
  </mergeCells>
  <phoneticPr fontId="2" type="noConversion"/>
  <pageMargins left="0.70866141732283472" right="0.19685039370078741" top="0.55118110236220474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所经费收支（非科研）</vt:lpstr>
      <vt:lpstr>支出汇总（非人员支出）</vt:lpstr>
      <vt:lpstr>机关职能部门支出</vt:lpstr>
      <vt:lpstr>所专项支出</vt:lpstr>
      <vt:lpstr>后勤支出系统支出</vt:lpstr>
      <vt:lpstr>待摊净化间运行费</vt:lpstr>
      <vt:lpstr>待摊物业费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cp:lastPrinted>2018-05-17T12:14:00Z</cp:lastPrinted>
  <dcterms:created xsi:type="dcterms:W3CDTF">2015-03-18T07:28:03Z</dcterms:created>
  <dcterms:modified xsi:type="dcterms:W3CDTF">2018-05-17T12:14:24Z</dcterms:modified>
</cp:coreProperties>
</file>