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90" windowWidth="15480" windowHeight="9990"/>
  </bookViews>
  <sheets>
    <sheet name="材料开放室" sheetId="1" r:id="rId1"/>
    <sheet name="超晶格" sheetId="4" r:id="rId2"/>
    <sheet name="高速电路与神经网络" sheetId="6" r:id="rId3"/>
    <sheet name="光电系统" sheetId="9" r:id="rId4"/>
    <sheet name="光电子研发中心" sheetId="8" r:id="rId5"/>
    <sheet name="集成中心" sheetId="7" r:id="rId6"/>
    <sheet name="工程中心" sheetId="5" r:id="rId7"/>
    <sheet name="照明中心" sheetId="15" r:id="rId8"/>
    <sheet name="全固态" sheetId="11" r:id="rId9"/>
    <sheet name="固态光电" sheetId="20" r:id="rId10"/>
    <sheet name="纳米光电" sheetId="17" r:id="rId11"/>
  </sheets>
  <definedNames>
    <definedName name="_xlnm.Print_Area" localSheetId="4">光电子研发中心!$A$1:$P$184</definedName>
    <definedName name="_xlnm.Print_Area" localSheetId="8">全固态!$A$1:$R$18</definedName>
    <definedName name="_xlnm.Print_Titles" localSheetId="0">材料开放室!$2:$2</definedName>
    <definedName name="_xlnm.Print_Titles" localSheetId="1">超晶格!$2:$2</definedName>
    <definedName name="_xlnm.Print_Titles" localSheetId="6">工程中心!$2:$2</definedName>
    <definedName name="_xlnm.Print_Titles" localSheetId="4">光电子研发中心!$2:$2</definedName>
    <definedName name="_xlnm.Print_Titles" localSheetId="5">集成中心!$2:$2</definedName>
    <definedName name="_xlnm.Print_Titles" localSheetId="10">纳米光电!$2:$2</definedName>
  </definedNames>
  <calcPr calcId="145621"/>
</workbook>
</file>

<file path=xl/calcChain.xml><?xml version="1.0" encoding="utf-8"?>
<calcChain xmlns="http://schemas.openxmlformats.org/spreadsheetml/2006/main">
  <c r="M5" i="1" l="1"/>
  <c r="I3" i="6"/>
  <c r="M3" i="6" s="1"/>
  <c r="I9" i="17"/>
  <c r="M5" i="17"/>
  <c r="L5" i="17"/>
  <c r="I5" i="17"/>
  <c r="G5" i="17"/>
  <c r="I5" i="15"/>
  <c r="L12" i="1"/>
  <c r="M12" i="1"/>
  <c r="G12" i="1"/>
  <c r="L7" i="1"/>
  <c r="G7" i="1"/>
  <c r="H41" i="7" l="1"/>
  <c r="H42" i="7" s="1"/>
  <c r="H40" i="7"/>
  <c r="G18" i="7"/>
  <c r="I180" i="8"/>
  <c r="I169" i="8"/>
  <c r="G44" i="20" l="1"/>
  <c r="G43" i="20"/>
  <c r="J43" i="20"/>
  <c r="M26" i="20"/>
  <c r="L26" i="20"/>
  <c r="G26" i="20"/>
  <c r="H40" i="20"/>
  <c r="I40" i="20"/>
  <c r="J40" i="20"/>
  <c r="K40" i="20"/>
  <c r="G20" i="20"/>
  <c r="G10" i="20"/>
  <c r="I10" i="20"/>
  <c r="M10" i="20"/>
  <c r="L10" i="20"/>
  <c r="G6" i="20"/>
  <c r="M8" i="7" l="1"/>
  <c r="L8" i="7"/>
  <c r="G8" i="7"/>
  <c r="J181" i="8"/>
  <c r="K181" i="8"/>
  <c r="G179" i="8"/>
  <c r="G147" i="8"/>
  <c r="I67" i="8"/>
  <c r="L67" i="8"/>
  <c r="I68" i="8"/>
  <c r="I82" i="8" s="1"/>
  <c r="J183" i="8" s="1"/>
  <c r="L68" i="8"/>
  <c r="I69" i="8"/>
  <c r="L69" i="8"/>
  <c r="I70" i="8"/>
  <c r="L70" i="8"/>
  <c r="I71" i="8"/>
  <c r="L71" i="8"/>
  <c r="I72" i="8"/>
  <c r="L72" i="8"/>
  <c r="I73" i="8"/>
  <c r="L73" i="8"/>
  <c r="I74" i="8"/>
  <c r="L74" i="8"/>
  <c r="I75" i="8"/>
  <c r="L75" i="8"/>
  <c r="L82" i="8" s="1"/>
  <c r="I76" i="8"/>
  <c r="L76" i="8"/>
  <c r="I77" i="8"/>
  <c r="L77" i="8"/>
  <c r="I78" i="8"/>
  <c r="L78" i="8"/>
  <c r="I79" i="8"/>
  <c r="L79" i="8"/>
  <c r="I80" i="8"/>
  <c r="L80" i="8"/>
  <c r="I81" i="8"/>
  <c r="L81" i="8"/>
  <c r="L165" i="8" l="1"/>
  <c r="L164" i="8"/>
  <c r="I165" i="8"/>
  <c r="I164" i="8"/>
  <c r="G165" i="8"/>
  <c r="G164" i="8"/>
  <c r="G166" i="8" l="1"/>
  <c r="M165" i="8"/>
  <c r="M166" i="8" s="1"/>
  <c r="I166" i="8"/>
  <c r="M164" i="8"/>
  <c r="L166" i="8"/>
  <c r="I22" i="9"/>
  <c r="I17" i="9"/>
  <c r="I12" i="9"/>
  <c r="I7" i="9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9" i="1"/>
  <c r="I170" i="1"/>
  <c r="I171" i="1"/>
  <c r="I172" i="1"/>
  <c r="I173" i="1"/>
  <c r="I174" i="1"/>
  <c r="I175" i="1"/>
  <c r="I176" i="1"/>
  <c r="I177" i="1"/>
  <c r="I178" i="1"/>
  <c r="I131" i="1"/>
  <c r="I133" i="1"/>
  <c r="I134" i="1"/>
  <c r="I135" i="1"/>
  <c r="I136" i="1"/>
  <c r="I137" i="1"/>
  <c r="I138" i="1"/>
  <c r="I139" i="1"/>
  <c r="I125" i="1"/>
  <c r="I126" i="1"/>
  <c r="I127" i="1"/>
  <c r="I128" i="1"/>
  <c r="I129" i="1"/>
  <c r="I130" i="1"/>
  <c r="I120" i="1"/>
  <c r="I121" i="1"/>
  <c r="I122" i="1"/>
  <c r="I123" i="1"/>
  <c r="I124" i="1"/>
  <c r="I119" i="1"/>
  <c r="I118" i="1"/>
  <c r="I117" i="1"/>
  <c r="I116" i="1"/>
  <c r="I115" i="1"/>
  <c r="I43" i="6"/>
  <c r="I42" i="6"/>
  <c r="I41" i="6"/>
  <c r="I40" i="6"/>
  <c r="I39" i="6"/>
  <c r="I38" i="6"/>
  <c r="I36" i="6"/>
  <c r="I34" i="6"/>
  <c r="I32" i="6"/>
  <c r="I31" i="6"/>
  <c r="I30" i="6"/>
  <c r="I29" i="6"/>
  <c r="I26" i="6"/>
  <c r="I24" i="6"/>
  <c r="I23" i="6"/>
  <c r="I22" i="6"/>
  <c r="I21" i="6"/>
  <c r="I20" i="6"/>
  <c r="L44" i="6"/>
  <c r="G44" i="6"/>
  <c r="H157" i="4"/>
  <c r="H154" i="4" l="1"/>
  <c r="I154" i="4"/>
  <c r="J154" i="4"/>
  <c r="K154" i="4"/>
  <c r="L154" i="4"/>
  <c r="M154" i="4"/>
  <c r="G154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39" i="4"/>
  <c r="I138" i="4"/>
  <c r="I137" i="4"/>
  <c r="I136" i="4"/>
  <c r="I134" i="4"/>
  <c r="I132" i="4"/>
  <c r="I130" i="4"/>
  <c r="I128" i="4"/>
  <c r="I127" i="4"/>
  <c r="I125" i="4"/>
  <c r="I124" i="4"/>
  <c r="I123" i="4"/>
  <c r="I122" i="4"/>
  <c r="I121" i="4"/>
  <c r="I120" i="4"/>
  <c r="I119" i="4"/>
  <c r="I118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1" i="4"/>
  <c r="I100" i="4"/>
  <c r="I98" i="4"/>
  <c r="I96" i="4"/>
  <c r="I95" i="4"/>
  <c r="I93" i="4"/>
  <c r="I90" i="4"/>
  <c r="I88" i="4"/>
  <c r="I87" i="4"/>
  <c r="I86" i="4"/>
  <c r="I84" i="4"/>
  <c r="I83" i="4"/>
  <c r="I82" i="4"/>
  <c r="I81" i="4"/>
  <c r="I80" i="4"/>
  <c r="I79" i="4"/>
  <c r="I78" i="4"/>
  <c r="I77" i="4"/>
  <c r="I75" i="4"/>
  <c r="I73" i="4"/>
  <c r="I72" i="4"/>
  <c r="I71" i="4"/>
  <c r="I70" i="4"/>
  <c r="I68" i="4"/>
  <c r="I67" i="4"/>
  <c r="I66" i="4"/>
  <c r="I64" i="4"/>
  <c r="I62" i="4"/>
  <c r="I61" i="4"/>
  <c r="I60" i="4"/>
  <c r="I58" i="4"/>
  <c r="I57" i="4"/>
  <c r="I56" i="4"/>
  <c r="I53" i="4"/>
  <c r="I51" i="4"/>
  <c r="I50" i="4"/>
  <c r="I48" i="4"/>
  <c r="I47" i="4"/>
  <c r="I46" i="4"/>
  <c r="I40" i="4"/>
  <c r="I38" i="4"/>
  <c r="I36" i="4"/>
  <c r="I34" i="4"/>
  <c r="I33" i="4"/>
  <c r="I32" i="4"/>
  <c r="I31" i="4"/>
  <c r="I29" i="4"/>
  <c r="I28" i="4"/>
  <c r="I27" i="4"/>
  <c r="I26" i="4"/>
  <c r="I25" i="4"/>
  <c r="I23" i="4"/>
  <c r="I22" i="4"/>
  <c r="I21" i="4"/>
  <c r="I20" i="4"/>
  <c r="I18" i="4"/>
  <c r="I17" i="4"/>
  <c r="I16" i="4"/>
  <c r="I15" i="4"/>
  <c r="I14" i="4"/>
  <c r="I12" i="4"/>
  <c r="I11" i="4"/>
  <c r="I10" i="4"/>
  <c r="I9" i="4"/>
  <c r="I44" i="4"/>
  <c r="J180" i="1" l="1"/>
  <c r="K180" i="1"/>
  <c r="G174" i="8" l="1"/>
  <c r="L174" i="8"/>
  <c r="M174" i="8" s="1"/>
  <c r="G175" i="8"/>
  <c r="L175" i="8"/>
  <c r="M175" i="8"/>
  <c r="G176" i="8"/>
  <c r="M176" i="8" s="1"/>
  <c r="L176" i="8"/>
  <c r="G177" i="8"/>
  <c r="L177" i="8"/>
  <c r="L178" i="8"/>
  <c r="M178" i="8" s="1"/>
  <c r="L179" i="8"/>
  <c r="M179" i="8" s="1"/>
  <c r="G167" i="8"/>
  <c r="G169" i="8" s="1"/>
  <c r="L167" i="8"/>
  <c r="G168" i="8"/>
  <c r="L168" i="8"/>
  <c r="M168" i="8" s="1"/>
  <c r="G170" i="8"/>
  <c r="G173" i="8" s="1"/>
  <c r="I170" i="8"/>
  <c r="L170" i="8"/>
  <c r="G171" i="8"/>
  <c r="I171" i="8"/>
  <c r="L171" i="8"/>
  <c r="G172" i="8"/>
  <c r="I172" i="8"/>
  <c r="L172" i="8"/>
  <c r="L173" i="8" l="1"/>
  <c r="I173" i="8"/>
  <c r="L169" i="8"/>
  <c r="M172" i="8"/>
  <c r="M177" i="8"/>
  <c r="G180" i="8"/>
  <c r="M167" i="8"/>
  <c r="M169" i="8" s="1"/>
  <c r="L180" i="8"/>
  <c r="M180" i="8"/>
  <c r="M170" i="8"/>
  <c r="M171" i="8"/>
  <c r="L28" i="6"/>
  <c r="M27" i="6"/>
  <c r="L27" i="6"/>
  <c r="G81" i="8"/>
  <c r="L9" i="20"/>
  <c r="G9" i="20"/>
  <c r="M9" i="20" s="1"/>
  <c r="L41" i="4"/>
  <c r="M41" i="4" s="1"/>
  <c r="I41" i="4"/>
  <c r="G41" i="4"/>
  <c r="G8" i="20"/>
  <c r="G30" i="1"/>
  <c r="L30" i="1"/>
  <c r="I30" i="1"/>
  <c r="L26" i="9"/>
  <c r="I26" i="9"/>
  <c r="G26" i="9"/>
  <c r="L7" i="7"/>
  <c r="M7" i="7" s="1"/>
  <c r="G7" i="7"/>
  <c r="L43" i="6"/>
  <c r="M43" i="6"/>
  <c r="G43" i="6"/>
  <c r="M41" i="6"/>
  <c r="M42" i="6"/>
  <c r="L41" i="6"/>
  <c r="L42" i="6"/>
  <c r="G42" i="6"/>
  <c r="G41" i="6"/>
  <c r="J184" i="8" l="1"/>
  <c r="I181" i="8"/>
  <c r="M173" i="8"/>
  <c r="M30" i="1"/>
  <c r="M81" i="8"/>
  <c r="M26" i="9"/>
  <c r="G88" i="8"/>
  <c r="L88" i="8"/>
  <c r="I88" i="8"/>
  <c r="I94" i="1"/>
  <c r="M88" i="8" l="1"/>
  <c r="J28" i="17"/>
  <c r="K28" i="17"/>
  <c r="H156" i="8" l="1"/>
  <c r="H139" i="8"/>
  <c r="H137" i="8"/>
  <c r="H134" i="8"/>
  <c r="H132" i="8"/>
  <c r="H125" i="8"/>
  <c r="H123" i="8"/>
  <c r="I136" i="8"/>
  <c r="I135" i="8"/>
  <c r="I137" i="8" s="1"/>
  <c r="L38" i="20" l="1"/>
  <c r="I38" i="20"/>
  <c r="G38" i="20"/>
  <c r="L37" i="20"/>
  <c r="I37" i="20"/>
  <c r="G37" i="20"/>
  <c r="L36" i="20"/>
  <c r="I36" i="20"/>
  <c r="G36" i="20"/>
  <c r="L34" i="20"/>
  <c r="I34" i="20"/>
  <c r="L33" i="20"/>
  <c r="I33" i="20"/>
  <c r="G33" i="20"/>
  <c r="G35" i="20" s="1"/>
  <c r="L31" i="20"/>
  <c r="I31" i="20"/>
  <c r="G31" i="20"/>
  <c r="L30" i="20"/>
  <c r="I30" i="20"/>
  <c r="G30" i="20"/>
  <c r="L28" i="20"/>
  <c r="I28" i="20"/>
  <c r="G28" i="20"/>
  <c r="L27" i="20"/>
  <c r="G27" i="20"/>
  <c r="L25" i="20"/>
  <c r="I25" i="20"/>
  <c r="G25" i="20"/>
  <c r="L23" i="20"/>
  <c r="L24" i="20" s="1"/>
  <c r="I23" i="20"/>
  <c r="G23" i="20"/>
  <c r="G24" i="20" s="1"/>
  <c r="L21" i="20"/>
  <c r="I21" i="20"/>
  <c r="G21" i="20"/>
  <c r="G22" i="20" s="1"/>
  <c r="L19" i="20"/>
  <c r="L20" i="20" s="1"/>
  <c r="I19" i="20"/>
  <c r="G19" i="20"/>
  <c r="D18" i="20"/>
  <c r="L17" i="20"/>
  <c r="I17" i="20"/>
  <c r="G17" i="20"/>
  <c r="L16" i="20"/>
  <c r="I16" i="20"/>
  <c r="G16" i="20"/>
  <c r="D15" i="20"/>
  <c r="L14" i="20"/>
  <c r="L15" i="20" s="1"/>
  <c r="I14" i="20"/>
  <c r="G14" i="20"/>
  <c r="G15" i="20" s="1"/>
  <c r="D13" i="20"/>
  <c r="L12" i="20"/>
  <c r="I12" i="20"/>
  <c r="G12" i="20"/>
  <c r="L11" i="20"/>
  <c r="I11" i="20"/>
  <c r="G11" i="20"/>
  <c r="L39" i="20" l="1"/>
  <c r="G39" i="20"/>
  <c r="G18" i="20"/>
  <c r="G13" i="20"/>
  <c r="M27" i="20"/>
  <c r="L18" i="20"/>
  <c r="M33" i="20"/>
  <c r="M12" i="20"/>
  <c r="M17" i="20"/>
  <c r="L13" i="20"/>
  <c r="M14" i="20"/>
  <c r="M15" i="20" s="1"/>
  <c r="G32" i="20"/>
  <c r="M19" i="20"/>
  <c r="M20" i="20" s="1"/>
  <c r="M21" i="20"/>
  <c r="M22" i="20" s="1"/>
  <c r="M30" i="20"/>
  <c r="M11" i="20"/>
  <c r="L22" i="20"/>
  <c r="G29" i="20"/>
  <c r="M28" i="20"/>
  <c r="M34" i="20"/>
  <c r="L35" i="20"/>
  <c r="M16" i="20"/>
  <c r="M18" i="20" s="1"/>
  <c r="M31" i="20"/>
  <c r="M23" i="20"/>
  <c r="M24" i="20" s="1"/>
  <c r="M37" i="20"/>
  <c r="M38" i="20"/>
  <c r="M25" i="20"/>
  <c r="M36" i="20"/>
  <c r="L32" i="20"/>
  <c r="L29" i="20"/>
  <c r="M39" i="20" l="1"/>
  <c r="M29" i="20"/>
  <c r="M32" i="20"/>
  <c r="M35" i="20"/>
  <c r="M13" i="20"/>
  <c r="M3" i="1" l="1"/>
  <c r="M4" i="1"/>
  <c r="D101" i="1"/>
  <c r="F74" i="1" l="1"/>
  <c r="G74" i="1" s="1"/>
  <c r="I74" i="1"/>
  <c r="L74" i="1"/>
  <c r="M74" i="1" l="1"/>
  <c r="L41" i="7"/>
  <c r="I147" i="8" l="1"/>
  <c r="I148" i="8"/>
  <c r="G21" i="8"/>
  <c r="H45" i="6" l="1"/>
  <c r="J45" i="6"/>
  <c r="K45" i="6"/>
  <c r="G50" i="6"/>
  <c r="M39" i="6"/>
  <c r="M40" i="6"/>
  <c r="G21" i="6"/>
  <c r="G22" i="6"/>
  <c r="G23" i="6"/>
  <c r="G24" i="6"/>
  <c r="G128" i="4"/>
  <c r="G127" i="4"/>
  <c r="L8" i="20" l="1"/>
  <c r="M8" i="20" s="1"/>
  <c r="L7" i="20"/>
  <c r="L6" i="20"/>
  <c r="L4" i="20"/>
  <c r="L3" i="20"/>
  <c r="M6" i="20" l="1"/>
  <c r="M3" i="20"/>
  <c r="L5" i="20"/>
  <c r="M4" i="20"/>
  <c r="M7" i="20"/>
  <c r="M5" i="20" l="1"/>
  <c r="G19" i="7" l="1"/>
  <c r="J19" i="7"/>
  <c r="L19" i="7" s="1"/>
  <c r="L20" i="7"/>
  <c r="M20" i="7" s="1"/>
  <c r="L21" i="7"/>
  <c r="M21" i="7" s="1"/>
  <c r="M19" i="7" l="1"/>
  <c r="D54" i="1"/>
  <c r="L123" i="4" l="1"/>
  <c r="L124" i="4"/>
  <c r="L125" i="4"/>
  <c r="L152" i="4"/>
  <c r="G152" i="4"/>
  <c r="M152" i="4" l="1"/>
  <c r="G11" i="1"/>
  <c r="I11" i="1"/>
  <c r="L11" i="1"/>
  <c r="M11" i="1" l="1"/>
  <c r="L34" i="4" l="1"/>
  <c r="G34" i="4"/>
  <c r="I42" i="4"/>
  <c r="L33" i="4"/>
  <c r="L40" i="4"/>
  <c r="L42" i="4" s="1"/>
  <c r="G33" i="4"/>
  <c r="G40" i="4"/>
  <c r="G42" i="4" s="1"/>
  <c r="L38" i="4"/>
  <c r="L39" i="4" s="1"/>
  <c r="G38" i="4"/>
  <c r="G39" i="4" s="1"/>
  <c r="L36" i="4"/>
  <c r="L37" i="4" s="1"/>
  <c r="G36" i="4"/>
  <c r="G37" i="4" s="1"/>
  <c r="H18" i="11"/>
  <c r="I18" i="11"/>
  <c r="J18" i="11"/>
  <c r="K18" i="11"/>
  <c r="L18" i="11"/>
  <c r="M18" i="11"/>
  <c r="G18" i="11"/>
  <c r="M17" i="11"/>
  <c r="L17" i="11"/>
  <c r="G17" i="11"/>
  <c r="M10" i="11"/>
  <c r="L10" i="11"/>
  <c r="M34" i="4" l="1"/>
  <c r="M40" i="4"/>
  <c r="M42" i="4" s="1"/>
  <c r="M33" i="4"/>
  <c r="M38" i="4"/>
  <c r="M39" i="4" s="1"/>
  <c r="M36" i="4"/>
  <c r="M37" i="4" s="1"/>
  <c r="D114" i="1"/>
  <c r="D108" i="1"/>
  <c r="D106" i="1"/>
  <c r="D111" i="1"/>
  <c r="L35" i="1"/>
  <c r="I35" i="1"/>
  <c r="G35" i="1"/>
  <c r="M35" i="1" l="1"/>
  <c r="G28" i="6" l="1"/>
  <c r="L24" i="6"/>
  <c r="M24" i="6" l="1"/>
  <c r="I6" i="6"/>
  <c r="G6" i="6"/>
  <c r="D45" i="4" l="1"/>
  <c r="L43" i="4"/>
  <c r="I43" i="4"/>
  <c r="G43" i="4"/>
  <c r="M43" i="4" l="1"/>
  <c r="L107" i="1" l="1"/>
  <c r="L108" i="1" s="1"/>
  <c r="I107" i="1"/>
  <c r="I108" i="1" s="1"/>
  <c r="G107" i="1"/>
  <c r="G108" i="1" s="1"/>
  <c r="M107" i="1" l="1"/>
  <c r="M108" i="1" s="1"/>
  <c r="L81" i="4"/>
  <c r="G81" i="4"/>
  <c r="M81" i="4" l="1"/>
  <c r="G79" i="1" l="1"/>
  <c r="H44" i="15"/>
  <c r="J44" i="15"/>
  <c r="K44" i="15"/>
  <c r="G125" i="4" l="1"/>
  <c r="M125" i="4" s="1"/>
  <c r="L151" i="4"/>
  <c r="G151" i="4"/>
  <c r="L150" i="4"/>
  <c r="G150" i="4"/>
  <c r="L149" i="4"/>
  <c r="G149" i="4"/>
  <c r="M150" i="4" l="1"/>
  <c r="M151" i="4"/>
  <c r="M149" i="4"/>
  <c r="G124" i="4"/>
  <c r="M124" i="4" s="1"/>
  <c r="G123" i="4"/>
  <c r="M123" i="4" s="1"/>
  <c r="L122" i="4"/>
  <c r="G122" i="4"/>
  <c r="L148" i="4"/>
  <c r="G148" i="4"/>
  <c r="L147" i="4"/>
  <c r="G147" i="4"/>
  <c r="L146" i="4"/>
  <c r="G146" i="4"/>
  <c r="L145" i="4"/>
  <c r="G145" i="4"/>
  <c r="L144" i="4"/>
  <c r="G144" i="4"/>
  <c r="L143" i="4"/>
  <c r="G143" i="4"/>
  <c r="L142" i="4"/>
  <c r="G142" i="4"/>
  <c r="L141" i="4"/>
  <c r="G141" i="4"/>
  <c r="L153" i="4" l="1"/>
  <c r="M122" i="4"/>
  <c r="G153" i="4"/>
  <c r="M153" i="4" s="1"/>
  <c r="M141" i="4"/>
  <c r="M148" i="4"/>
  <c r="M142" i="4"/>
  <c r="M144" i="4"/>
  <c r="M147" i="4"/>
  <c r="M145" i="4"/>
  <c r="M146" i="4"/>
  <c r="M143" i="4"/>
  <c r="L103" i="4"/>
  <c r="L104" i="4" s="1"/>
  <c r="I103" i="4"/>
  <c r="G103" i="4"/>
  <c r="G104" i="4" s="1"/>
  <c r="G105" i="1"/>
  <c r="I105" i="1"/>
  <c r="L105" i="1"/>
  <c r="M105" i="1" l="1"/>
  <c r="M103" i="4"/>
  <c r="M104" i="4" s="1"/>
  <c r="G64" i="8"/>
  <c r="G65" i="8"/>
  <c r="L16" i="11" l="1"/>
  <c r="I16" i="11"/>
  <c r="G16" i="11"/>
  <c r="G12" i="11"/>
  <c r="M16" i="11" l="1"/>
  <c r="I32" i="7"/>
  <c r="I33" i="7"/>
  <c r="G36" i="6"/>
  <c r="G37" i="6" s="1"/>
  <c r="I7" i="6"/>
  <c r="I8" i="6"/>
  <c r="I10" i="6"/>
  <c r="I12" i="6"/>
  <c r="I14" i="6"/>
  <c r="I5" i="6"/>
  <c r="M5" i="6" s="1"/>
  <c r="I15" i="6"/>
  <c r="I17" i="6"/>
  <c r="I90" i="1" l="1"/>
  <c r="I91" i="1"/>
  <c r="I77" i="1"/>
  <c r="I78" i="1"/>
  <c r="I79" i="1"/>
  <c r="I13" i="1"/>
  <c r="L116" i="1"/>
  <c r="L117" i="1"/>
  <c r="L118" i="1"/>
  <c r="I61" i="1" l="1"/>
  <c r="I57" i="1"/>
  <c r="I58" i="1"/>
  <c r="I59" i="1"/>
  <c r="I34" i="1"/>
  <c r="I45" i="1"/>
  <c r="I46" i="1"/>
  <c r="I47" i="1"/>
  <c r="I48" i="1"/>
  <c r="I49" i="1"/>
  <c r="I50" i="1" l="1"/>
  <c r="L18" i="6"/>
  <c r="I18" i="6"/>
  <c r="G18" i="6"/>
  <c r="M18" i="6" l="1"/>
  <c r="I10" i="5" l="1"/>
  <c r="L10" i="5"/>
  <c r="M10" i="5"/>
  <c r="G10" i="5"/>
  <c r="I9" i="5"/>
  <c r="G9" i="5"/>
  <c r="J18" i="7"/>
  <c r="L18" i="7" s="1"/>
  <c r="G133" i="8"/>
  <c r="G134" i="8" s="1"/>
  <c r="I133" i="8"/>
  <c r="I134" i="8" s="1"/>
  <c r="L133" i="8"/>
  <c r="L134" i="8" s="1"/>
  <c r="G98" i="8"/>
  <c r="I98" i="8"/>
  <c r="L98" i="8"/>
  <c r="M98" i="8" l="1"/>
  <c r="M133" i="8"/>
  <c r="M134" i="8" s="1"/>
  <c r="M18" i="7"/>
  <c r="G135" i="8"/>
  <c r="G137" i="8" s="1"/>
  <c r="G16" i="9"/>
  <c r="L16" i="9"/>
  <c r="M16" i="9" l="1"/>
  <c r="L136" i="8"/>
  <c r="M136" i="8" s="1"/>
  <c r="L135" i="8"/>
  <c r="M135" i="8" l="1"/>
  <c r="M137" i="8" s="1"/>
  <c r="L137" i="8"/>
  <c r="L9" i="5"/>
  <c r="M9" i="5"/>
  <c r="L7" i="5"/>
  <c r="M7" i="5"/>
  <c r="L5" i="5"/>
  <c r="M5" i="5"/>
  <c r="I38" i="15" l="1"/>
  <c r="I32" i="15"/>
  <c r="I33" i="15" s="1"/>
  <c r="I34" i="15"/>
  <c r="I35" i="15" s="1"/>
  <c r="I36" i="15"/>
  <c r="I37" i="15" s="1"/>
  <c r="I39" i="15"/>
  <c r="G38" i="15"/>
  <c r="G32" i="15"/>
  <c r="G33" i="15" s="1"/>
  <c r="G34" i="15"/>
  <c r="G35" i="15" s="1"/>
  <c r="G36" i="15"/>
  <c r="G37" i="15" s="1"/>
  <c r="G39" i="15"/>
  <c r="L34" i="15"/>
  <c r="L35" i="15" s="1"/>
  <c r="L36" i="15"/>
  <c r="L37" i="15" s="1"/>
  <c r="L39" i="15"/>
  <c r="L38" i="15"/>
  <c r="L6" i="5"/>
  <c r="M6" i="5" s="1"/>
  <c r="M36" i="15" l="1"/>
  <c r="M37" i="15" s="1"/>
  <c r="M34" i="15"/>
  <c r="M35" i="15" s="1"/>
  <c r="M38" i="15"/>
  <c r="M39" i="15"/>
  <c r="D63" i="1"/>
  <c r="D55" i="4" l="1"/>
  <c r="L79" i="1" l="1"/>
  <c r="M79" i="1" s="1"/>
  <c r="L20" i="17" l="1"/>
  <c r="G20" i="17"/>
  <c r="G21" i="17" s="1"/>
  <c r="L17" i="17"/>
  <c r="G17" i="17"/>
  <c r="L9" i="17"/>
  <c r="G9" i="17"/>
  <c r="M9" i="17" s="1"/>
  <c r="L12" i="17"/>
  <c r="G12" i="17"/>
  <c r="M20" i="17" l="1"/>
  <c r="M21" i="17" s="1"/>
  <c r="M12" i="17"/>
  <c r="M17" i="17"/>
  <c r="L21" i="17"/>
  <c r="L71" i="4"/>
  <c r="G71" i="4"/>
  <c r="M71" i="4" l="1"/>
  <c r="L130" i="8"/>
  <c r="I130" i="8"/>
  <c r="G130" i="8"/>
  <c r="G131" i="8"/>
  <c r="I131" i="8"/>
  <c r="L131" i="8"/>
  <c r="M131" i="8" l="1"/>
  <c r="M130" i="8"/>
  <c r="L49" i="8"/>
  <c r="I49" i="8"/>
  <c r="G49" i="8"/>
  <c r="L48" i="8"/>
  <c r="I48" i="8"/>
  <c r="G48" i="8"/>
  <c r="L47" i="8"/>
  <c r="I47" i="8"/>
  <c r="G47" i="8"/>
  <c r="L46" i="8"/>
  <c r="I46" i="8"/>
  <c r="G46" i="8"/>
  <c r="L45" i="8"/>
  <c r="I45" i="8"/>
  <c r="G45" i="8"/>
  <c r="L44" i="8"/>
  <c r="I44" i="8"/>
  <c r="G44" i="8"/>
  <c r="L43" i="8"/>
  <c r="I43" i="8"/>
  <c r="G43" i="8"/>
  <c r="L42" i="8"/>
  <c r="I42" i="8"/>
  <c r="G42" i="8"/>
  <c r="L41" i="8"/>
  <c r="I41" i="8"/>
  <c r="G41" i="8"/>
  <c r="L40" i="8"/>
  <c r="I40" i="8"/>
  <c r="G40" i="8"/>
  <c r="L39" i="8"/>
  <c r="I39" i="8"/>
  <c r="G39" i="8"/>
  <c r="L38" i="8"/>
  <c r="I38" i="8"/>
  <c r="G38" i="8"/>
  <c r="L37" i="8"/>
  <c r="I37" i="8"/>
  <c r="G37" i="8"/>
  <c r="L36" i="8"/>
  <c r="I36" i="8"/>
  <c r="G36" i="8"/>
  <c r="L35" i="8"/>
  <c r="I35" i="8"/>
  <c r="G35" i="8"/>
  <c r="L34" i="8"/>
  <c r="I34" i="8"/>
  <c r="G34" i="8"/>
  <c r="L33" i="8"/>
  <c r="I33" i="8"/>
  <c r="G33" i="8"/>
  <c r="L32" i="8"/>
  <c r="I32" i="8"/>
  <c r="G32" i="8"/>
  <c r="I50" i="8" l="1"/>
  <c r="L50" i="8"/>
  <c r="G50" i="8"/>
  <c r="M35" i="8"/>
  <c r="M43" i="8"/>
  <c r="M47" i="8"/>
  <c r="M39" i="8"/>
  <c r="M34" i="8"/>
  <c r="M38" i="8"/>
  <c r="M42" i="8"/>
  <c r="M46" i="8"/>
  <c r="M33" i="8"/>
  <c r="M37" i="8"/>
  <c r="M41" i="8"/>
  <c r="M45" i="8"/>
  <c r="M49" i="8"/>
  <c r="M36" i="8"/>
  <c r="M40" i="8"/>
  <c r="M44" i="8"/>
  <c r="M48" i="8"/>
  <c r="M32" i="8"/>
  <c r="M50" i="8" l="1"/>
  <c r="L58" i="4"/>
  <c r="G58" i="4"/>
  <c r="M58" i="4" l="1"/>
  <c r="L53" i="1" l="1"/>
  <c r="I53" i="1"/>
  <c r="G53" i="1"/>
  <c r="I39" i="1"/>
  <c r="L39" i="1"/>
  <c r="G39" i="1"/>
  <c r="L61" i="1"/>
  <c r="G61" i="1"/>
  <c r="G58" i="1"/>
  <c r="L58" i="1"/>
  <c r="L57" i="1"/>
  <c r="G57" i="1"/>
  <c r="L34" i="1"/>
  <c r="G34" i="1"/>
  <c r="L33" i="1"/>
  <c r="I33" i="1"/>
  <c r="G33" i="1"/>
  <c r="L10" i="1"/>
  <c r="I10" i="1"/>
  <c r="G10" i="1"/>
  <c r="L13" i="1"/>
  <c r="G13" i="1"/>
  <c r="M34" i="1" l="1"/>
  <c r="M58" i="1"/>
  <c r="M13" i="1"/>
  <c r="M10" i="1"/>
  <c r="M57" i="1"/>
  <c r="M53" i="1"/>
  <c r="M61" i="1"/>
  <c r="M39" i="1"/>
  <c r="M33" i="1"/>
  <c r="L36" i="6" l="1"/>
  <c r="M36" i="6" l="1"/>
  <c r="M37" i="6" s="1"/>
  <c r="L37" i="6"/>
  <c r="L17" i="6" l="1"/>
  <c r="L19" i="6" s="1"/>
  <c r="G17" i="6"/>
  <c r="G19" i="6" s="1"/>
  <c r="M17" i="6" l="1"/>
  <c r="M19" i="6" s="1"/>
  <c r="L148" i="8"/>
  <c r="G148" i="8"/>
  <c r="M148" i="8" l="1"/>
  <c r="L21" i="6"/>
  <c r="M21" i="6" l="1"/>
  <c r="L11" i="9" l="1"/>
  <c r="M11" i="9" s="1"/>
  <c r="L34" i="6"/>
  <c r="L35" i="6" s="1"/>
  <c r="G34" i="6"/>
  <c r="G35" i="6" s="1"/>
  <c r="G70" i="8"/>
  <c r="M34" i="6" l="1"/>
  <c r="M35" i="6" s="1"/>
  <c r="G117" i="4" l="1"/>
  <c r="L19" i="8" l="1"/>
  <c r="M19" i="8" s="1"/>
  <c r="H21" i="17"/>
  <c r="H28" i="17" s="1"/>
  <c r="G45" i="1"/>
  <c r="L45" i="1"/>
  <c r="G46" i="1"/>
  <c r="L46" i="1"/>
  <c r="G47" i="1"/>
  <c r="L47" i="1"/>
  <c r="G48" i="1"/>
  <c r="L48" i="1"/>
  <c r="G49" i="1"/>
  <c r="L49" i="1"/>
  <c r="E18" i="11"/>
  <c r="E82" i="8"/>
  <c r="E102" i="8"/>
  <c r="F154" i="4"/>
  <c r="E76" i="4"/>
  <c r="E45" i="4"/>
  <c r="H45" i="4"/>
  <c r="E154" i="1"/>
  <c r="H154" i="1"/>
  <c r="I154" i="1" s="1"/>
  <c r="H114" i="1"/>
  <c r="G115" i="1"/>
  <c r="L115" i="1"/>
  <c r="F116" i="1"/>
  <c r="G116" i="1" s="1"/>
  <c r="F117" i="1"/>
  <c r="G117" i="1" s="1"/>
  <c r="F118" i="1"/>
  <c r="G118" i="1" s="1"/>
  <c r="G120" i="1"/>
  <c r="L120" i="1"/>
  <c r="F121" i="1"/>
  <c r="G121" i="1" s="1"/>
  <c r="L121" i="1"/>
  <c r="G123" i="1"/>
  <c r="G124" i="1" s="1"/>
  <c r="L123" i="1"/>
  <c r="L124" i="1" s="1"/>
  <c r="G125" i="1"/>
  <c r="L125" i="1"/>
  <c r="G126" i="1"/>
  <c r="L126" i="1"/>
  <c r="G128" i="1"/>
  <c r="L128" i="1"/>
  <c r="G129" i="1"/>
  <c r="L129" i="1"/>
  <c r="G131" i="1"/>
  <c r="L131" i="1"/>
  <c r="D132" i="1"/>
  <c r="G134" i="1"/>
  <c r="L134" i="1"/>
  <c r="G135" i="1"/>
  <c r="L135" i="1"/>
  <c r="G136" i="1"/>
  <c r="L136" i="1"/>
  <c r="G138" i="1"/>
  <c r="L138" i="1"/>
  <c r="F139" i="1"/>
  <c r="G139" i="1" s="1"/>
  <c r="L139" i="1"/>
  <c r="F140" i="1"/>
  <c r="G140" i="1" s="1"/>
  <c r="L140" i="1"/>
  <c r="F141" i="1"/>
  <c r="G141" i="1" s="1"/>
  <c r="L141" i="1"/>
  <c r="G143" i="1"/>
  <c r="L143" i="1"/>
  <c r="G147" i="1"/>
  <c r="L147" i="1"/>
  <c r="G149" i="1"/>
  <c r="L149" i="1"/>
  <c r="G144" i="1"/>
  <c r="L144" i="1"/>
  <c r="G145" i="1"/>
  <c r="L145" i="1"/>
  <c r="G146" i="1"/>
  <c r="L146" i="1"/>
  <c r="F153" i="1"/>
  <c r="G153" i="1" s="1"/>
  <c r="L153" i="1"/>
  <c r="F150" i="1"/>
  <c r="G150" i="1" s="1"/>
  <c r="L150" i="1"/>
  <c r="F151" i="1"/>
  <c r="G151" i="1" s="1"/>
  <c r="L151" i="1"/>
  <c r="F152" i="1"/>
  <c r="G152" i="1" s="1"/>
  <c r="L152" i="1"/>
  <c r="G155" i="1"/>
  <c r="L155" i="1"/>
  <c r="G156" i="1"/>
  <c r="L156" i="1"/>
  <c r="G157" i="1"/>
  <c r="L157" i="1"/>
  <c r="G158" i="1"/>
  <c r="L158" i="1"/>
  <c r="G159" i="1"/>
  <c r="L159" i="1"/>
  <c r="G162" i="1"/>
  <c r="L162" i="1"/>
  <c r="G160" i="1"/>
  <c r="L160" i="1"/>
  <c r="G163" i="1"/>
  <c r="L163" i="1"/>
  <c r="G164" i="1"/>
  <c r="L164" i="1"/>
  <c r="G165" i="1"/>
  <c r="L165" i="1"/>
  <c r="G167" i="1"/>
  <c r="L167" i="1"/>
  <c r="G166" i="1"/>
  <c r="L166" i="1"/>
  <c r="L15" i="8"/>
  <c r="I15" i="8"/>
  <c r="G15" i="8"/>
  <c r="L17" i="8"/>
  <c r="I17" i="8"/>
  <c r="G17" i="8"/>
  <c r="L14" i="8"/>
  <c r="I14" i="8"/>
  <c r="G14" i="8"/>
  <c r="L10" i="8"/>
  <c r="I10" i="8"/>
  <c r="G10" i="8"/>
  <c r="L6" i="8"/>
  <c r="L7" i="8"/>
  <c r="L16" i="8"/>
  <c r="L12" i="8"/>
  <c r="L13" i="8"/>
  <c r="L9" i="8"/>
  <c r="L11" i="8"/>
  <c r="L18" i="8"/>
  <c r="L8" i="8"/>
  <c r="L150" i="8"/>
  <c r="L152" i="8"/>
  <c r="L151" i="8"/>
  <c r="L153" i="8"/>
  <c r="L154" i="8"/>
  <c r="L155" i="8"/>
  <c r="L57" i="8"/>
  <c r="L58" i="8"/>
  <c r="L59" i="8"/>
  <c r="L117" i="8"/>
  <c r="L118" i="8"/>
  <c r="L124" i="8"/>
  <c r="L119" i="8"/>
  <c r="L120" i="8"/>
  <c r="L122" i="8"/>
  <c r="L126" i="8"/>
  <c r="L129" i="8"/>
  <c r="L127" i="8"/>
  <c r="L121" i="8"/>
  <c r="L128" i="8"/>
  <c r="L101" i="8"/>
  <c r="L102" i="8" s="1"/>
  <c r="L83" i="8"/>
  <c r="L84" i="8"/>
  <c r="L85" i="8"/>
  <c r="L86" i="8"/>
  <c r="L87" i="8"/>
  <c r="L93" i="8"/>
  <c r="L95" i="8"/>
  <c r="L97" i="8"/>
  <c r="L99" i="8"/>
  <c r="L91" i="8"/>
  <c r="L92" i="8"/>
  <c r="L90" i="8"/>
  <c r="L96" i="8"/>
  <c r="L160" i="8"/>
  <c r="L157" i="8"/>
  <c r="L158" i="8"/>
  <c r="L23" i="8"/>
  <c r="L24" i="8" s="1"/>
  <c r="L25" i="8"/>
  <c r="L26" i="8" s="1"/>
  <c r="L27" i="8"/>
  <c r="L29" i="8"/>
  <c r="L30" i="8"/>
  <c r="L28" i="8"/>
  <c r="L21" i="8"/>
  <c r="L22" i="8" s="1"/>
  <c r="L140" i="8"/>
  <c r="L144" i="8"/>
  <c r="L142" i="8"/>
  <c r="L141" i="8"/>
  <c r="L143" i="8"/>
  <c r="L145" i="8"/>
  <c r="L147" i="8"/>
  <c r="L146" i="8"/>
  <c r="L138" i="8"/>
  <c r="L139" i="8" s="1"/>
  <c r="L55" i="8"/>
  <c r="L56" i="8" s="1"/>
  <c r="L51" i="8"/>
  <c r="L53" i="8"/>
  <c r="L52" i="8"/>
  <c r="L105" i="8"/>
  <c r="L112" i="8"/>
  <c r="L113" i="8"/>
  <c r="L115" i="8"/>
  <c r="L108" i="8"/>
  <c r="L111" i="8"/>
  <c r="L103" i="8"/>
  <c r="L104" i="8"/>
  <c r="L106" i="8"/>
  <c r="L107" i="8"/>
  <c r="L110" i="8"/>
  <c r="L114" i="8"/>
  <c r="L161" i="8"/>
  <c r="L162" i="8"/>
  <c r="L63" i="8"/>
  <c r="L64" i="8"/>
  <c r="L61" i="8"/>
  <c r="L62" i="8" s="1"/>
  <c r="L65" i="8"/>
  <c r="G7" i="8"/>
  <c r="G16" i="8"/>
  <c r="G12" i="8"/>
  <c r="G13" i="8"/>
  <c r="G9" i="8"/>
  <c r="G11" i="8"/>
  <c r="G18" i="8"/>
  <c r="G8" i="8"/>
  <c r="G150" i="8"/>
  <c r="G152" i="8"/>
  <c r="G151" i="8"/>
  <c r="G153" i="8"/>
  <c r="G154" i="8"/>
  <c r="G155" i="8"/>
  <c r="G72" i="8"/>
  <c r="G76" i="8"/>
  <c r="G77" i="8"/>
  <c r="G73" i="8"/>
  <c r="G71" i="8"/>
  <c r="G68" i="8"/>
  <c r="G78" i="8"/>
  <c r="G74" i="8"/>
  <c r="G69" i="8"/>
  <c r="G79" i="8"/>
  <c r="G80" i="8"/>
  <c r="G75" i="8"/>
  <c r="G67" i="8"/>
  <c r="G82" i="8" s="1"/>
  <c r="G57" i="8"/>
  <c r="G58" i="8"/>
  <c r="G59" i="8"/>
  <c r="G117" i="8"/>
  <c r="G118" i="8"/>
  <c r="G124" i="8"/>
  <c r="G119" i="8"/>
  <c r="G120" i="8"/>
  <c r="G122" i="8"/>
  <c r="G126" i="8"/>
  <c r="G129" i="8"/>
  <c r="G127" i="8"/>
  <c r="G121" i="8"/>
  <c r="G128" i="8"/>
  <c r="G101" i="8"/>
  <c r="G102" i="8" s="1"/>
  <c r="G83" i="8"/>
  <c r="G84" i="8"/>
  <c r="G85" i="8"/>
  <c r="G86" i="8"/>
  <c r="G87" i="8"/>
  <c r="G93" i="8"/>
  <c r="G95" i="8"/>
  <c r="G97" i="8"/>
  <c r="G99" i="8"/>
  <c r="G91" i="8"/>
  <c r="G92" i="8"/>
  <c r="G90" i="8"/>
  <c r="G96" i="8"/>
  <c r="G160" i="8"/>
  <c r="G157" i="8"/>
  <c r="G158" i="8"/>
  <c r="G23" i="8"/>
  <c r="G24" i="8" s="1"/>
  <c r="G25" i="8"/>
  <c r="G26" i="8" s="1"/>
  <c r="G27" i="8"/>
  <c r="G29" i="8"/>
  <c r="G30" i="8"/>
  <c r="G28" i="8"/>
  <c r="G22" i="8"/>
  <c r="G140" i="8"/>
  <c r="G144" i="8"/>
  <c r="G142" i="8"/>
  <c r="G141" i="8"/>
  <c r="G143" i="8"/>
  <c r="G145" i="8"/>
  <c r="G146" i="8"/>
  <c r="G138" i="8"/>
  <c r="G139" i="8" s="1"/>
  <c r="G55" i="8"/>
  <c r="G56" i="8" s="1"/>
  <c r="G51" i="8"/>
  <c r="G53" i="8"/>
  <c r="G52" i="8"/>
  <c r="G105" i="8"/>
  <c r="G112" i="8"/>
  <c r="G113" i="8"/>
  <c r="G115" i="8"/>
  <c r="G108" i="8"/>
  <c r="G111" i="8"/>
  <c r="G103" i="8"/>
  <c r="G104" i="8"/>
  <c r="G106" i="8"/>
  <c r="G107" i="8"/>
  <c r="G110" i="8"/>
  <c r="G114" i="8"/>
  <c r="G161" i="8"/>
  <c r="G162" i="8"/>
  <c r="G63" i="8"/>
  <c r="G66" i="8" s="1"/>
  <c r="G61" i="8"/>
  <c r="G62" i="8" s="1"/>
  <c r="K6" i="8"/>
  <c r="D6" i="8"/>
  <c r="I91" i="4"/>
  <c r="L9" i="7"/>
  <c r="G3" i="7"/>
  <c r="G28" i="7"/>
  <c r="G29" i="7"/>
  <c r="G33" i="7"/>
  <c r="G13" i="7"/>
  <c r="G14" i="7"/>
  <c r="G12" i="7"/>
  <c r="G32" i="7"/>
  <c r="G31" i="7"/>
  <c r="G30" i="7"/>
  <c r="G25" i="7"/>
  <c r="L25" i="7"/>
  <c r="I25" i="7"/>
  <c r="I12" i="7"/>
  <c r="I21" i="8"/>
  <c r="I22" i="8" s="1"/>
  <c r="I101" i="8"/>
  <c r="I102" i="8" s="1"/>
  <c r="I117" i="8"/>
  <c r="I118" i="8"/>
  <c r="I124" i="8"/>
  <c r="I125" i="8" s="1"/>
  <c r="I119" i="8"/>
  <c r="I120" i="8"/>
  <c r="I122" i="8"/>
  <c r="I126" i="8"/>
  <c r="I129" i="8"/>
  <c r="I127" i="8"/>
  <c r="I121" i="8"/>
  <c r="I128" i="8"/>
  <c r="G91" i="4"/>
  <c r="G14" i="4"/>
  <c r="G78" i="4"/>
  <c r="G15" i="4"/>
  <c r="G17" i="4"/>
  <c r="G16" i="4"/>
  <c r="G18" i="4"/>
  <c r="G111" i="4"/>
  <c r="G110" i="4"/>
  <c r="G107" i="4"/>
  <c r="G108" i="4"/>
  <c r="G109" i="4"/>
  <c r="G112" i="4"/>
  <c r="G113" i="4"/>
  <c r="G114" i="4"/>
  <c r="G115" i="4"/>
  <c r="G105" i="4"/>
  <c r="G106" i="4"/>
  <c r="G44" i="4"/>
  <c r="G45" i="4" s="1"/>
  <c r="G138" i="4"/>
  <c r="G118" i="4"/>
  <c r="G119" i="4"/>
  <c r="G120" i="4"/>
  <c r="G116" i="4"/>
  <c r="L111" i="4"/>
  <c r="L110" i="4"/>
  <c r="L107" i="4"/>
  <c r="L108" i="4"/>
  <c r="L109" i="4"/>
  <c r="L112" i="4"/>
  <c r="L113" i="4"/>
  <c r="L114" i="4"/>
  <c r="L115" i="4"/>
  <c r="L105" i="4"/>
  <c r="L106" i="4"/>
  <c r="L44" i="4"/>
  <c r="L45" i="4" s="1"/>
  <c r="L138" i="4"/>
  <c r="L118" i="4"/>
  <c r="L119" i="4"/>
  <c r="J120" i="4"/>
  <c r="L120" i="4" s="1"/>
  <c r="L116" i="4"/>
  <c r="L121" i="4"/>
  <c r="M121" i="4" s="1"/>
  <c r="L14" i="4"/>
  <c r="L78" i="4"/>
  <c r="L15" i="4"/>
  <c r="L17" i="4"/>
  <c r="L16" i="4"/>
  <c r="L18" i="4"/>
  <c r="L91" i="4"/>
  <c r="L117" i="4"/>
  <c r="M117" i="4" s="1"/>
  <c r="L128" i="4"/>
  <c r="L127" i="4"/>
  <c r="I9" i="8"/>
  <c r="I11" i="8"/>
  <c r="I18" i="8"/>
  <c r="I8" i="8"/>
  <c r="L68" i="4"/>
  <c r="F68" i="4"/>
  <c r="G68" i="4" s="1"/>
  <c r="L66" i="4"/>
  <c r="G66" i="4"/>
  <c r="L56" i="4"/>
  <c r="G56" i="4"/>
  <c r="D29" i="1"/>
  <c r="D66" i="1"/>
  <c r="D71" i="1"/>
  <c r="L32" i="1"/>
  <c r="L41" i="1"/>
  <c r="L9" i="1"/>
  <c r="G176" i="1"/>
  <c r="L176" i="1"/>
  <c r="G174" i="1"/>
  <c r="G170" i="1"/>
  <c r="G173" i="1"/>
  <c r="G169" i="1"/>
  <c r="L91" i="1"/>
  <c r="L92" i="1"/>
  <c r="L93" i="1"/>
  <c r="L90" i="1"/>
  <c r="G59" i="1"/>
  <c r="L59" i="1"/>
  <c r="L12" i="7"/>
  <c r="G21" i="9"/>
  <c r="H31" i="9" s="1"/>
  <c r="L21" i="9"/>
  <c r="I21" i="9"/>
  <c r="L10" i="9"/>
  <c r="I10" i="9"/>
  <c r="G10" i="9"/>
  <c r="L11" i="11"/>
  <c r="I11" i="11"/>
  <c r="G11" i="11"/>
  <c r="L38" i="6"/>
  <c r="G38" i="6"/>
  <c r="L40" i="6"/>
  <c r="G40" i="6"/>
  <c r="I17" i="1"/>
  <c r="I18" i="1"/>
  <c r="I19" i="1"/>
  <c r="I21" i="1"/>
  <c r="I22" i="1"/>
  <c r="I23" i="1"/>
  <c r="I24" i="1"/>
  <c r="I25" i="1"/>
  <c r="I26" i="1"/>
  <c r="I27" i="1"/>
  <c r="I60" i="1"/>
  <c r="I62" i="1"/>
  <c r="I64" i="1"/>
  <c r="I65" i="1"/>
  <c r="I67" i="1"/>
  <c r="I68" i="1"/>
  <c r="I98" i="1"/>
  <c r="I99" i="1"/>
  <c r="I100" i="1"/>
  <c r="D8" i="5"/>
  <c r="D10" i="5" s="1"/>
  <c r="G17" i="1"/>
  <c r="G18" i="1"/>
  <c r="G19" i="1"/>
  <c r="G21" i="1"/>
  <c r="G22" i="1"/>
  <c r="G23" i="1"/>
  <c r="G24" i="1"/>
  <c r="G25" i="1"/>
  <c r="G26" i="1"/>
  <c r="G27" i="1"/>
  <c r="G41" i="1"/>
  <c r="G62" i="1"/>
  <c r="G67" i="1"/>
  <c r="G68" i="1"/>
  <c r="G98" i="1"/>
  <c r="G99" i="1"/>
  <c r="G100" i="1"/>
  <c r="G177" i="1"/>
  <c r="G178" i="1"/>
  <c r="G8" i="1"/>
  <c r="G102" i="1"/>
  <c r="G32" i="1"/>
  <c r="G9" i="1"/>
  <c r="G60" i="1"/>
  <c r="G36" i="1"/>
  <c r="G42" i="1"/>
  <c r="G37" i="1"/>
  <c r="G43" i="1"/>
  <c r="G38" i="1"/>
  <c r="G51" i="1"/>
  <c r="G55" i="1"/>
  <c r="G56" i="1" s="1"/>
  <c r="G52" i="1"/>
  <c r="G14" i="1"/>
  <c r="G15" i="1"/>
  <c r="G64" i="1"/>
  <c r="G65" i="1"/>
  <c r="G109" i="1"/>
  <c r="G110" i="1"/>
  <c r="G104" i="1"/>
  <c r="G112" i="1"/>
  <c r="G113" i="1"/>
  <c r="G103" i="1"/>
  <c r="F70" i="1"/>
  <c r="G70" i="1" s="1"/>
  <c r="F71" i="1"/>
  <c r="F73" i="1"/>
  <c r="G73" i="1" s="1"/>
  <c r="G75" i="1"/>
  <c r="G76" i="1"/>
  <c r="G77" i="1"/>
  <c r="G80" i="1"/>
  <c r="G90" i="1"/>
  <c r="G91" i="1"/>
  <c r="G92" i="1"/>
  <c r="G93" i="1"/>
  <c r="G94" i="1"/>
  <c r="G95" i="1"/>
  <c r="G96" i="1"/>
  <c r="G81" i="1"/>
  <c r="G82" i="1"/>
  <c r="G83" i="1"/>
  <c r="G84" i="1"/>
  <c r="G85" i="1"/>
  <c r="G86" i="1"/>
  <c r="G87" i="1"/>
  <c r="G88" i="1"/>
  <c r="G171" i="1"/>
  <c r="G15" i="6"/>
  <c r="G10" i="6"/>
  <c r="G11" i="6" s="1"/>
  <c r="G14" i="6"/>
  <c r="G16" i="6" s="1"/>
  <c r="G12" i="6"/>
  <c r="G13" i="6" s="1"/>
  <c r="G7" i="6"/>
  <c r="G8" i="6"/>
  <c r="G26" i="6"/>
  <c r="G29" i="6"/>
  <c r="G30" i="6"/>
  <c r="G31" i="6"/>
  <c r="G39" i="6"/>
  <c r="G20" i="6"/>
  <c r="G25" i="6" s="1"/>
  <c r="G32" i="6"/>
  <c r="G6" i="9"/>
  <c r="G5" i="9"/>
  <c r="G4" i="9"/>
  <c r="G18" i="9"/>
  <c r="G19" i="9"/>
  <c r="G20" i="9"/>
  <c r="G8" i="9"/>
  <c r="G14" i="9"/>
  <c r="G15" i="9"/>
  <c r="G13" i="9"/>
  <c r="D25" i="9"/>
  <c r="G23" i="9"/>
  <c r="G24" i="9"/>
  <c r="G5" i="7"/>
  <c r="G6" i="7"/>
  <c r="G10" i="7"/>
  <c r="G11" i="7" s="1"/>
  <c r="G26" i="7"/>
  <c r="G24" i="7"/>
  <c r="G27" i="7" s="1"/>
  <c r="G15" i="7"/>
  <c r="F16" i="7"/>
  <c r="G16" i="7" s="1"/>
  <c r="G22" i="7"/>
  <c r="G23" i="7" s="1"/>
  <c r="G3" i="5"/>
  <c r="I31" i="7"/>
  <c r="I10" i="7"/>
  <c r="I30" i="7"/>
  <c r="I13" i="7"/>
  <c r="I14" i="7"/>
  <c r="I26" i="7"/>
  <c r="I24" i="7"/>
  <c r="I15" i="7"/>
  <c r="I16" i="7"/>
  <c r="I22" i="7"/>
  <c r="I28" i="7"/>
  <c r="I29" i="7"/>
  <c r="I3" i="7"/>
  <c r="L78" i="1"/>
  <c r="L73" i="1"/>
  <c r="L75" i="1"/>
  <c r="L76" i="1"/>
  <c r="L77" i="1"/>
  <c r="L177" i="1"/>
  <c r="L178" i="1"/>
  <c r="L8" i="1"/>
  <c r="L102" i="1"/>
  <c r="L17" i="1"/>
  <c r="L18" i="1"/>
  <c r="L19" i="1"/>
  <c r="L21" i="1"/>
  <c r="L22" i="1"/>
  <c r="L23" i="1"/>
  <c r="L24" i="1"/>
  <c r="L25" i="1"/>
  <c r="L26" i="1"/>
  <c r="L27" i="1"/>
  <c r="L60" i="1"/>
  <c r="L62" i="1"/>
  <c r="L36" i="1"/>
  <c r="L42" i="1"/>
  <c r="L37" i="1"/>
  <c r="L43" i="1"/>
  <c r="L38" i="1"/>
  <c r="L51" i="1"/>
  <c r="L55" i="1"/>
  <c r="L56" i="1" s="1"/>
  <c r="L52" i="1"/>
  <c r="L14" i="1"/>
  <c r="L15" i="1"/>
  <c r="L64" i="1"/>
  <c r="L65" i="1"/>
  <c r="L67" i="1"/>
  <c r="L68" i="1"/>
  <c r="L109" i="1"/>
  <c r="L110" i="1"/>
  <c r="L104" i="1"/>
  <c r="L112" i="1"/>
  <c r="L113" i="1"/>
  <c r="L103" i="1"/>
  <c r="L70" i="1"/>
  <c r="L80" i="1"/>
  <c r="L94" i="1"/>
  <c r="L95" i="1"/>
  <c r="L96" i="1"/>
  <c r="L81" i="1"/>
  <c r="L98" i="1"/>
  <c r="L99" i="1"/>
  <c r="L100" i="1"/>
  <c r="L82" i="1"/>
  <c r="L83" i="1"/>
  <c r="L84" i="1"/>
  <c r="L85" i="1"/>
  <c r="L86" i="1"/>
  <c r="L87" i="1"/>
  <c r="L88" i="1"/>
  <c r="L174" i="1"/>
  <c r="L169" i="1"/>
  <c r="L173" i="1"/>
  <c r="L170" i="1"/>
  <c r="L171" i="1"/>
  <c r="L54" i="4"/>
  <c r="L47" i="4"/>
  <c r="L50" i="4"/>
  <c r="L53" i="4"/>
  <c r="L51" i="4"/>
  <c r="L46" i="4"/>
  <c r="L48" i="4"/>
  <c r="L29" i="6"/>
  <c r="L30" i="6"/>
  <c r="L31" i="6"/>
  <c r="M31" i="6" s="1"/>
  <c r="L39" i="6"/>
  <c r="L20" i="6"/>
  <c r="L32" i="6"/>
  <c r="L23" i="6"/>
  <c r="L22" i="6"/>
  <c r="L26" i="6"/>
  <c r="L15" i="6"/>
  <c r="M15" i="6" s="1"/>
  <c r="L10" i="6"/>
  <c r="L11" i="6" s="1"/>
  <c r="L14" i="6"/>
  <c r="L12" i="6"/>
  <c r="L13" i="6" s="1"/>
  <c r="L6" i="6"/>
  <c r="L7" i="6"/>
  <c r="L8" i="6"/>
  <c r="L6" i="9"/>
  <c r="L5" i="9"/>
  <c r="L4" i="9"/>
  <c r="L18" i="9"/>
  <c r="L19" i="9"/>
  <c r="L20" i="9"/>
  <c r="L8" i="9"/>
  <c r="L14" i="9"/>
  <c r="L15" i="9"/>
  <c r="L13" i="9"/>
  <c r="L9" i="9"/>
  <c r="M9" i="9" s="1"/>
  <c r="L23" i="9"/>
  <c r="L24" i="9"/>
  <c r="L5" i="7"/>
  <c r="L6" i="7"/>
  <c r="L31" i="7"/>
  <c r="L10" i="7"/>
  <c r="L30" i="7"/>
  <c r="L33" i="7"/>
  <c r="L13" i="7"/>
  <c r="L14" i="7"/>
  <c r="L26" i="7"/>
  <c r="L24" i="7"/>
  <c r="L15" i="7"/>
  <c r="L16" i="7"/>
  <c r="L22" i="7"/>
  <c r="L23" i="7" s="1"/>
  <c r="L32" i="7"/>
  <c r="L28" i="7"/>
  <c r="L29" i="7"/>
  <c r="L3" i="7"/>
  <c r="L4" i="5"/>
  <c r="L3" i="5"/>
  <c r="I144" i="8"/>
  <c r="I142" i="8"/>
  <c r="I141" i="8"/>
  <c r="I143" i="8"/>
  <c r="I145" i="8"/>
  <c r="I146" i="8"/>
  <c r="I140" i="8"/>
  <c r="I138" i="8"/>
  <c r="I139" i="8" s="1"/>
  <c r="I55" i="8"/>
  <c r="I56" i="8" s="1"/>
  <c r="I51" i="8"/>
  <c r="I93" i="8"/>
  <c r="I95" i="8"/>
  <c r="I97" i="8"/>
  <c r="I99" i="8"/>
  <c r="I91" i="8"/>
  <c r="I92" i="8"/>
  <c r="I90" i="8"/>
  <c r="I96" i="8"/>
  <c r="I160" i="8"/>
  <c r="I157" i="8"/>
  <c r="I158" i="8"/>
  <c r="I23" i="8"/>
  <c r="I24" i="8" s="1"/>
  <c r="I25" i="8"/>
  <c r="I26" i="8" s="1"/>
  <c r="I27" i="8"/>
  <c r="I29" i="8"/>
  <c r="I30" i="8"/>
  <c r="I28" i="8"/>
  <c r="I53" i="8"/>
  <c r="I52" i="8"/>
  <c r="I105" i="8"/>
  <c r="I112" i="8"/>
  <c r="I113" i="8"/>
  <c r="I115" i="8"/>
  <c r="I108" i="8"/>
  <c r="I111" i="8"/>
  <c r="I103" i="8"/>
  <c r="I104" i="8"/>
  <c r="I106" i="8"/>
  <c r="I107" i="8"/>
  <c r="I110" i="8"/>
  <c r="I114" i="8"/>
  <c r="M6" i="8"/>
  <c r="I7" i="8"/>
  <c r="I20" i="8" s="1"/>
  <c r="I16" i="8"/>
  <c r="I12" i="8"/>
  <c r="I13" i="8"/>
  <c r="M4" i="5"/>
  <c r="G46" i="4"/>
  <c r="G48" i="4"/>
  <c r="G54" i="4"/>
  <c r="I54" i="4"/>
  <c r="G47" i="4"/>
  <c r="G50" i="4"/>
  <c r="G53" i="4"/>
  <c r="G51" i="4"/>
  <c r="I15" i="1"/>
  <c r="I82" i="1"/>
  <c r="I83" i="1"/>
  <c r="I84" i="1"/>
  <c r="I85" i="1"/>
  <c r="I86" i="1"/>
  <c r="I87" i="1"/>
  <c r="I88" i="1"/>
  <c r="I8" i="1"/>
  <c r="I102" i="1"/>
  <c r="I32" i="1"/>
  <c r="I41" i="1"/>
  <c r="I9" i="1"/>
  <c r="I36" i="1"/>
  <c r="I42" i="1"/>
  <c r="I37" i="1"/>
  <c r="I43" i="1"/>
  <c r="I38" i="1"/>
  <c r="I51" i="1"/>
  <c r="I55" i="1"/>
  <c r="I52" i="1"/>
  <c r="I14" i="1"/>
  <c r="I109" i="1"/>
  <c r="I111" i="1" s="1"/>
  <c r="I110" i="1"/>
  <c r="I104" i="1"/>
  <c r="I112" i="1"/>
  <c r="I113" i="1"/>
  <c r="I103" i="1"/>
  <c r="I70" i="1"/>
  <c r="I73" i="1"/>
  <c r="I75" i="1"/>
  <c r="I76" i="1"/>
  <c r="I80" i="1"/>
  <c r="I92" i="1"/>
  <c r="I93" i="1"/>
  <c r="I95" i="1"/>
  <c r="I96" i="1"/>
  <c r="I81" i="1"/>
  <c r="G12" i="4"/>
  <c r="L12" i="4"/>
  <c r="I87" i="8"/>
  <c r="I83" i="8"/>
  <c r="I84" i="8"/>
  <c r="I85" i="8"/>
  <c r="I86" i="8"/>
  <c r="L67" i="4"/>
  <c r="G67" i="4"/>
  <c r="L57" i="4"/>
  <c r="G57" i="4"/>
  <c r="G8" i="11"/>
  <c r="L8" i="11"/>
  <c r="I8" i="11"/>
  <c r="G14" i="11"/>
  <c r="I14" i="11"/>
  <c r="L14" i="11"/>
  <c r="G15" i="11"/>
  <c r="I15" i="11"/>
  <c r="L15" i="11"/>
  <c r="G3" i="11"/>
  <c r="I3" i="11"/>
  <c r="L3" i="11"/>
  <c r="G5" i="11"/>
  <c r="I5" i="11"/>
  <c r="L5" i="11"/>
  <c r="G6" i="11"/>
  <c r="I6" i="11"/>
  <c r="L6" i="11"/>
  <c r="G7" i="11"/>
  <c r="I7" i="11"/>
  <c r="L7" i="11"/>
  <c r="I151" i="8"/>
  <c r="I153" i="8"/>
  <c r="I154" i="8"/>
  <c r="I155" i="8"/>
  <c r="I150" i="8"/>
  <c r="I152" i="8"/>
  <c r="L134" i="4"/>
  <c r="L135" i="4" s="1"/>
  <c r="L130" i="4"/>
  <c r="L131" i="4" s="1"/>
  <c r="L132" i="4"/>
  <c r="L133" i="4" s="1"/>
  <c r="G132" i="4"/>
  <c r="G133" i="4" s="1"/>
  <c r="G134" i="4"/>
  <c r="G135" i="4" s="1"/>
  <c r="G130" i="4"/>
  <c r="G131" i="4" s="1"/>
  <c r="G86" i="4"/>
  <c r="L86" i="4"/>
  <c r="L136" i="4"/>
  <c r="G136" i="4"/>
  <c r="L137" i="4"/>
  <c r="G137" i="4"/>
  <c r="L139" i="4"/>
  <c r="G139" i="4"/>
  <c r="G73" i="4"/>
  <c r="G70" i="4"/>
  <c r="G72" i="4"/>
  <c r="L73" i="4"/>
  <c r="L70" i="4"/>
  <c r="L72" i="4"/>
  <c r="G93" i="4"/>
  <c r="G94" i="4" s="1"/>
  <c r="G95" i="4"/>
  <c r="G96" i="4"/>
  <c r="G98" i="4"/>
  <c r="G99" i="4" s="1"/>
  <c r="G100" i="4"/>
  <c r="G101" i="4"/>
  <c r="L93" i="4"/>
  <c r="L94" i="4" s="1"/>
  <c r="L95" i="4"/>
  <c r="L96" i="4"/>
  <c r="L98" i="4"/>
  <c r="L99" i="4" s="1"/>
  <c r="L100" i="4"/>
  <c r="L101" i="4"/>
  <c r="G25" i="4"/>
  <c r="G26" i="4"/>
  <c r="G27" i="4"/>
  <c r="G28" i="4"/>
  <c r="G29" i="4"/>
  <c r="L25" i="4"/>
  <c r="L26" i="4"/>
  <c r="L27" i="4"/>
  <c r="L28" i="4"/>
  <c r="L29" i="4"/>
  <c r="G77" i="4"/>
  <c r="L77" i="4"/>
  <c r="G79" i="4"/>
  <c r="L79" i="4"/>
  <c r="G88" i="4"/>
  <c r="L88" i="4"/>
  <c r="G20" i="4"/>
  <c r="G22" i="4"/>
  <c r="G21" i="4"/>
  <c r="G23" i="4"/>
  <c r="L20" i="4"/>
  <c r="L22" i="4"/>
  <c r="L21" i="4"/>
  <c r="L23" i="4"/>
  <c r="G10" i="4"/>
  <c r="G9" i="4"/>
  <c r="G11" i="4"/>
  <c r="L10" i="4"/>
  <c r="L9" i="4"/>
  <c r="L11" i="4"/>
  <c r="G75" i="4"/>
  <c r="G76" i="4" s="1"/>
  <c r="L75" i="4"/>
  <c r="L76" i="4" s="1"/>
  <c r="G60" i="4"/>
  <c r="G62" i="4"/>
  <c r="L60" i="4"/>
  <c r="L62" i="4"/>
  <c r="G61" i="4"/>
  <c r="L61" i="4"/>
  <c r="G64" i="4"/>
  <c r="G65" i="4" s="1"/>
  <c r="L64" i="4"/>
  <c r="L65" i="4" s="1"/>
  <c r="G31" i="4"/>
  <c r="G32" i="4"/>
  <c r="L31" i="4"/>
  <c r="L35" i="4" s="1"/>
  <c r="L32" i="4"/>
  <c r="I27" i="9"/>
  <c r="I161" i="8"/>
  <c r="I162" i="8"/>
  <c r="I57" i="8"/>
  <c r="I58" i="8"/>
  <c r="I59" i="8"/>
  <c r="I63" i="8"/>
  <c r="I66" i="8" s="1"/>
  <c r="I64" i="8"/>
  <c r="I61" i="8"/>
  <c r="I62" i="8" s="1"/>
  <c r="I65" i="8"/>
  <c r="G18" i="17"/>
  <c r="G19" i="17" s="1"/>
  <c r="G11" i="17"/>
  <c r="G13" i="17" s="1"/>
  <c r="G15" i="17"/>
  <c r="G25" i="17"/>
  <c r="G22" i="17"/>
  <c r="G23" i="17"/>
  <c r="G26" i="17"/>
  <c r="G24" i="17"/>
  <c r="G14" i="17"/>
  <c r="G8" i="17"/>
  <c r="G9" i="11"/>
  <c r="G13" i="11"/>
  <c r="I26" i="15"/>
  <c r="I11" i="17"/>
  <c r="I15" i="17"/>
  <c r="I18" i="17"/>
  <c r="I8" i="17"/>
  <c r="L22" i="17"/>
  <c r="L23" i="17"/>
  <c r="L25" i="17"/>
  <c r="L26" i="17"/>
  <c r="L24" i="17"/>
  <c r="L14" i="17"/>
  <c r="L11" i="17"/>
  <c r="L13" i="17" s="1"/>
  <c r="L15" i="17"/>
  <c r="L18" i="17"/>
  <c r="L8" i="17"/>
  <c r="I25" i="17"/>
  <c r="I22" i="17"/>
  <c r="I23" i="17"/>
  <c r="I26" i="17"/>
  <c r="I24" i="17"/>
  <c r="I14" i="17"/>
  <c r="L42" i="15"/>
  <c r="L43" i="15" s="1"/>
  <c r="L27" i="15"/>
  <c r="L28" i="15"/>
  <c r="L30" i="15"/>
  <c r="L31" i="15" s="1"/>
  <c r="L32" i="15"/>
  <c r="L33" i="15" s="1"/>
  <c r="L40" i="15"/>
  <c r="L41" i="15" s="1"/>
  <c r="L23" i="15"/>
  <c r="L24" i="15"/>
  <c r="L25" i="15"/>
  <c r="L8" i="15"/>
  <c r="L10" i="15"/>
  <c r="L11" i="15"/>
  <c r="L12" i="15"/>
  <c r="L14" i="15"/>
  <c r="L15" i="15"/>
  <c r="L16" i="15"/>
  <c r="L17" i="15"/>
  <c r="L18" i="15"/>
  <c r="L19" i="15"/>
  <c r="L20" i="15"/>
  <c r="L21" i="15"/>
  <c r="L22" i="15"/>
  <c r="G22" i="15"/>
  <c r="G23" i="15"/>
  <c r="G24" i="15"/>
  <c r="G25" i="15"/>
  <c r="G26" i="15"/>
  <c r="G27" i="15"/>
  <c r="G47" i="15" s="1"/>
  <c r="G28" i="15"/>
  <c r="G8" i="15"/>
  <c r="G10" i="15"/>
  <c r="G11" i="15"/>
  <c r="G12" i="15"/>
  <c r="G14" i="15"/>
  <c r="G15" i="15"/>
  <c r="G16" i="15"/>
  <c r="G17" i="15"/>
  <c r="G18" i="15"/>
  <c r="G19" i="15"/>
  <c r="G20" i="15"/>
  <c r="G21" i="15"/>
  <c r="I40" i="15"/>
  <c r="I42" i="15"/>
  <c r="I23" i="15"/>
  <c r="I24" i="15"/>
  <c r="I25" i="15"/>
  <c r="I27" i="15"/>
  <c r="I28" i="15"/>
  <c r="I30" i="15"/>
  <c r="I31" i="15" s="1"/>
  <c r="I8" i="15"/>
  <c r="I10" i="15"/>
  <c r="I11" i="15"/>
  <c r="I12" i="15"/>
  <c r="I14" i="15"/>
  <c r="I15" i="15"/>
  <c r="I16" i="15"/>
  <c r="I17" i="15"/>
  <c r="I18" i="15"/>
  <c r="I19" i="15"/>
  <c r="I20" i="15"/>
  <c r="I21" i="15"/>
  <c r="I22" i="15"/>
  <c r="I12" i="11"/>
  <c r="L12" i="11"/>
  <c r="I13" i="11"/>
  <c r="L13" i="11"/>
  <c r="I9" i="11"/>
  <c r="L9" i="11"/>
  <c r="I5" i="7"/>
  <c r="I6" i="7"/>
  <c r="L83" i="4"/>
  <c r="L90" i="4"/>
  <c r="L92" i="4" s="1"/>
  <c r="L80" i="4"/>
  <c r="L87" i="4"/>
  <c r="L84" i="4"/>
  <c r="L82" i="4"/>
  <c r="G82" i="4"/>
  <c r="G84" i="4"/>
  <c r="G87" i="4"/>
  <c r="G80" i="4"/>
  <c r="G90" i="4"/>
  <c r="G92" i="4" s="1"/>
  <c r="G83" i="4"/>
  <c r="H6" i="17"/>
  <c r="I3" i="17"/>
  <c r="I7" i="17"/>
  <c r="I4" i="17"/>
  <c r="J6" i="17"/>
  <c r="L3" i="17"/>
  <c r="L7" i="17"/>
  <c r="L10" i="17" s="1"/>
  <c r="L4" i="17"/>
  <c r="G3" i="17"/>
  <c r="G7" i="17"/>
  <c r="G4" i="17"/>
  <c r="F42" i="15"/>
  <c r="G42" i="15" s="1"/>
  <c r="J26" i="15"/>
  <c r="L26" i="15" s="1"/>
  <c r="I6" i="15"/>
  <c r="G6" i="15"/>
  <c r="L6" i="15"/>
  <c r="D7" i="15"/>
  <c r="I7" i="15" s="1"/>
  <c r="D9" i="15"/>
  <c r="G9" i="15" s="1"/>
  <c r="D13" i="15"/>
  <c r="L13" i="15" s="1"/>
  <c r="G30" i="15"/>
  <c r="G31" i="15" s="1"/>
  <c r="G40" i="15"/>
  <c r="G5" i="15"/>
  <c r="L5" i="15"/>
  <c r="M7" i="1"/>
  <c r="M21" i="15"/>
  <c r="M17" i="15"/>
  <c r="M13" i="17" l="1"/>
  <c r="G10" i="17"/>
  <c r="I41" i="15"/>
  <c r="I43" i="15" s="1"/>
  <c r="G41" i="15"/>
  <c r="G43" i="15" s="1"/>
  <c r="M43" i="15" s="1"/>
  <c r="L179" i="1"/>
  <c r="L132" i="1"/>
  <c r="L133" i="1" s="1"/>
  <c r="I132" i="1"/>
  <c r="G179" i="1"/>
  <c r="I89" i="8"/>
  <c r="I54" i="8"/>
  <c r="I94" i="8"/>
  <c r="I60" i="8"/>
  <c r="I109" i="8"/>
  <c r="I31" i="8"/>
  <c r="I100" i="8"/>
  <c r="G89" i="8"/>
  <c r="L89" i="8"/>
  <c r="M10" i="17"/>
  <c r="M160" i="8"/>
  <c r="G183" i="8"/>
  <c r="M23" i="9"/>
  <c r="I28" i="9"/>
  <c r="M24" i="9"/>
  <c r="L25" i="6"/>
  <c r="I132" i="8"/>
  <c r="M20" i="9"/>
  <c r="M15" i="9"/>
  <c r="M6" i="9"/>
  <c r="G9" i="6"/>
  <c r="M14" i="9"/>
  <c r="G22" i="9"/>
  <c r="M10" i="9"/>
  <c r="L17" i="9"/>
  <c r="M8" i="9"/>
  <c r="M4" i="9"/>
  <c r="M19" i="9"/>
  <c r="G17" i="9"/>
  <c r="M13" i="9"/>
  <c r="M5" i="9"/>
  <c r="I156" i="8"/>
  <c r="I123" i="8"/>
  <c r="G89" i="1"/>
  <c r="M78" i="1"/>
  <c r="L89" i="1"/>
  <c r="M94" i="1"/>
  <c r="I97" i="1"/>
  <c r="I89" i="1"/>
  <c r="G101" i="1"/>
  <c r="L172" i="1"/>
  <c r="G172" i="1"/>
  <c r="L101" i="1"/>
  <c r="I101" i="1"/>
  <c r="L97" i="1"/>
  <c r="G97" i="1"/>
  <c r="I16" i="1"/>
  <c r="I40" i="1"/>
  <c r="L175" i="1"/>
  <c r="I54" i="1"/>
  <c r="I106" i="1"/>
  <c r="I12" i="1"/>
  <c r="I44" i="1"/>
  <c r="G156" i="8"/>
  <c r="L126" i="4"/>
  <c r="G126" i="4"/>
  <c r="G35" i="4"/>
  <c r="G175" i="1"/>
  <c r="L28" i="1"/>
  <c r="G28" i="1"/>
  <c r="I28" i="1"/>
  <c r="G16" i="1"/>
  <c r="L16" i="1"/>
  <c r="L20" i="1"/>
  <c r="G20" i="1"/>
  <c r="I20" i="1"/>
  <c r="L54" i="1"/>
  <c r="G54" i="1"/>
  <c r="L50" i="1"/>
  <c r="G50" i="1"/>
  <c r="I27" i="7"/>
  <c r="G34" i="7"/>
  <c r="L27" i="7"/>
  <c r="L17" i="7"/>
  <c r="I17" i="7"/>
  <c r="G17" i="7"/>
  <c r="L11" i="7"/>
  <c r="M22" i="7"/>
  <c r="M23" i="7" s="1"/>
  <c r="M26" i="7"/>
  <c r="I34" i="7"/>
  <c r="L34" i="7"/>
  <c r="M9" i="7"/>
  <c r="M18" i="9"/>
  <c r="L22" i="9"/>
  <c r="M22" i="9" s="1"/>
  <c r="L12" i="9"/>
  <c r="G12" i="9"/>
  <c r="M21" i="9"/>
  <c r="G123" i="8"/>
  <c r="L123" i="8"/>
  <c r="G132" i="8"/>
  <c r="L132" i="8"/>
  <c r="G10" i="11"/>
  <c r="L114" i="1"/>
  <c r="L106" i="1"/>
  <c r="G114" i="1"/>
  <c r="G106" i="1"/>
  <c r="G111" i="1"/>
  <c r="G44" i="1"/>
  <c r="L111" i="1"/>
  <c r="L40" i="1"/>
  <c r="G40" i="1"/>
  <c r="L44" i="1"/>
  <c r="L137" i="1"/>
  <c r="G130" i="1"/>
  <c r="L127" i="1"/>
  <c r="G137" i="1"/>
  <c r="L130" i="1"/>
  <c r="G127" i="1"/>
  <c r="L156" i="8"/>
  <c r="L9" i="6"/>
  <c r="M30" i="6"/>
  <c r="M29" i="6"/>
  <c r="L33" i="6"/>
  <c r="G33" i="6"/>
  <c r="M14" i="6"/>
  <c r="M16" i="6" s="1"/>
  <c r="L16" i="6"/>
  <c r="M8" i="6"/>
  <c r="L163" i="8"/>
  <c r="G163" i="8"/>
  <c r="H168" i="1"/>
  <c r="G97" i="4"/>
  <c r="M118" i="4"/>
  <c r="M112" i="4"/>
  <c r="G59" i="4"/>
  <c r="M120" i="4"/>
  <c r="M114" i="4"/>
  <c r="M108" i="4"/>
  <c r="M110" i="4"/>
  <c r="L52" i="4"/>
  <c r="M12" i="4"/>
  <c r="G49" i="4"/>
  <c r="G7" i="9"/>
  <c r="L7" i="9"/>
  <c r="L63" i="4"/>
  <c r="M11" i="4"/>
  <c r="L59" i="4"/>
  <c r="M119" i="4"/>
  <c r="M106" i="4"/>
  <c r="M113" i="4"/>
  <c r="M107" i="4"/>
  <c r="G63" i="4"/>
  <c r="M10" i="4"/>
  <c r="G102" i="4"/>
  <c r="L55" i="4"/>
  <c r="M116" i="4"/>
  <c r="M115" i="4"/>
  <c r="M109" i="4"/>
  <c r="M111" i="4"/>
  <c r="M12" i="6"/>
  <c r="M13" i="6" s="1"/>
  <c r="M23" i="6"/>
  <c r="M26" i="6"/>
  <c r="M28" i="6" s="1"/>
  <c r="M7" i="6"/>
  <c r="M10" i="6"/>
  <c r="M11" i="6" s="1"/>
  <c r="M22" i="6"/>
  <c r="M20" i="6"/>
  <c r="M32" i="6"/>
  <c r="M156" i="1"/>
  <c r="M150" i="1"/>
  <c r="M144" i="1"/>
  <c r="M86" i="1"/>
  <c r="M177" i="1"/>
  <c r="M27" i="1"/>
  <c r="M23" i="1"/>
  <c r="M18" i="1"/>
  <c r="M169" i="1"/>
  <c r="M158" i="1"/>
  <c r="M152" i="1"/>
  <c r="M146" i="1"/>
  <c r="M147" i="1"/>
  <c r="M131" i="1"/>
  <c r="M171" i="1"/>
  <c r="M26" i="1"/>
  <c r="M22" i="1"/>
  <c r="M17" i="1"/>
  <c r="M173" i="1"/>
  <c r="M159" i="1"/>
  <c r="M153" i="1"/>
  <c r="M88" i="1"/>
  <c r="M84" i="1"/>
  <c r="M9" i="1"/>
  <c r="M25" i="1"/>
  <c r="M21" i="1"/>
  <c r="M170" i="1"/>
  <c r="M87" i="1"/>
  <c r="M83" i="1"/>
  <c r="M178" i="1"/>
  <c r="M24" i="1"/>
  <c r="M19" i="1"/>
  <c r="M174" i="1"/>
  <c r="M160" i="1"/>
  <c r="M157" i="1"/>
  <c r="M151" i="1"/>
  <c r="M145" i="1"/>
  <c r="G16" i="17"/>
  <c r="G94" i="8"/>
  <c r="G100" i="8"/>
  <c r="L94" i="8"/>
  <c r="L100" i="8"/>
  <c r="G52" i="4"/>
  <c r="L97" i="4"/>
  <c r="L49" i="4"/>
  <c r="L102" i="4"/>
  <c r="G55" i="4"/>
  <c r="L71" i="1"/>
  <c r="L72" i="1" s="1"/>
  <c r="L66" i="1"/>
  <c r="L69" i="1" s="1"/>
  <c r="D69" i="1"/>
  <c r="L66" i="8"/>
  <c r="G7" i="15"/>
  <c r="M20" i="15"/>
  <c r="M16" i="15"/>
  <c r="G31" i="8"/>
  <c r="L31" i="8"/>
  <c r="L85" i="4"/>
  <c r="L89" i="4"/>
  <c r="G85" i="4"/>
  <c r="G89" i="4"/>
  <c r="L161" i="1"/>
  <c r="L168" i="1"/>
  <c r="G161" i="1"/>
  <c r="G168" i="1"/>
  <c r="L16" i="17"/>
  <c r="M18" i="17"/>
  <c r="M19" i="17" s="1"/>
  <c r="L19" i="17"/>
  <c r="L13" i="4"/>
  <c r="L24" i="4"/>
  <c r="G24" i="4"/>
  <c r="G74" i="4"/>
  <c r="G13" i="4"/>
  <c r="L74" i="4"/>
  <c r="G69" i="4"/>
  <c r="L69" i="4"/>
  <c r="L19" i="4"/>
  <c r="G19" i="4"/>
  <c r="I63" i="1"/>
  <c r="G63" i="1"/>
  <c r="M124" i="1"/>
  <c r="L63" i="1"/>
  <c r="L60" i="8"/>
  <c r="G60" i="8"/>
  <c r="L122" i="1"/>
  <c r="L119" i="1"/>
  <c r="G148" i="1"/>
  <c r="G122" i="1"/>
  <c r="G119" i="1"/>
  <c r="G129" i="4"/>
  <c r="L129" i="4"/>
  <c r="G154" i="1"/>
  <c r="L148" i="1"/>
  <c r="L154" i="1"/>
  <c r="G142" i="1"/>
  <c r="L142" i="1"/>
  <c r="G140" i="4"/>
  <c r="L140" i="4"/>
  <c r="L30" i="4"/>
  <c r="G30" i="4"/>
  <c r="G54" i="8"/>
  <c r="L54" i="8"/>
  <c r="L116" i="8"/>
  <c r="L109" i="8"/>
  <c r="G116" i="8"/>
  <c r="G109" i="8"/>
  <c r="L20" i="8"/>
  <c r="G20" i="8"/>
  <c r="G125" i="8"/>
  <c r="L125" i="8"/>
  <c r="G149" i="8"/>
  <c r="L149" i="8"/>
  <c r="M3" i="17"/>
  <c r="L6" i="17"/>
  <c r="L9" i="15"/>
  <c r="M11" i="15"/>
  <c r="M9" i="11"/>
  <c r="I21" i="17"/>
  <c r="I28" i="17" s="1"/>
  <c r="M8" i="11"/>
  <c r="I45" i="4"/>
  <c r="I76" i="4"/>
  <c r="M76" i="4" s="1"/>
  <c r="H76" i="4"/>
  <c r="M166" i="1"/>
  <c r="M163" i="1"/>
  <c r="M134" i="1"/>
  <c r="M47" i="1"/>
  <c r="M143" i="1"/>
  <c r="M136" i="1"/>
  <c r="M149" i="1"/>
  <c r="M48" i="1"/>
  <c r="M135" i="1"/>
  <c r="M46" i="1"/>
  <c r="M129" i="1"/>
  <c r="M123" i="1"/>
  <c r="M49" i="1"/>
  <c r="M45" i="1"/>
  <c r="M121" i="1"/>
  <c r="M116" i="1"/>
  <c r="M167" i="1"/>
  <c r="I9" i="15"/>
  <c r="M9" i="15" s="1"/>
  <c r="L7" i="15"/>
  <c r="M7" i="15" s="1"/>
  <c r="M19" i="15"/>
  <c r="M5" i="15"/>
  <c r="M30" i="15"/>
  <c r="M31" i="15" s="1"/>
  <c r="M27" i="15"/>
  <c r="M25" i="17"/>
  <c r="M165" i="1"/>
  <c r="M162" i="1"/>
  <c r="M138" i="1"/>
  <c r="M128" i="1"/>
  <c r="M115" i="1"/>
  <c r="M164" i="1"/>
  <c r="M155" i="1"/>
  <c r="M141" i="1"/>
  <c r="M126" i="1"/>
  <c r="M120" i="1"/>
  <c r="M118" i="1"/>
  <c r="M140" i="1"/>
  <c r="M139" i="1"/>
  <c r="M125" i="1"/>
  <c r="M117" i="1"/>
  <c r="M11" i="17"/>
  <c r="M15" i="17"/>
  <c r="M23" i="17"/>
  <c r="M4" i="17"/>
  <c r="M26" i="17"/>
  <c r="M14" i="17"/>
  <c r="M16" i="17" s="1"/>
  <c r="G6" i="17"/>
  <c r="I6" i="17"/>
  <c r="M24" i="17"/>
  <c r="I13" i="15"/>
  <c r="M26" i="15"/>
  <c r="M15" i="15"/>
  <c r="M10" i="15"/>
  <c r="M28" i="15"/>
  <c r="M23" i="15"/>
  <c r="M32" i="15"/>
  <c r="M33" i="15" s="1"/>
  <c r="D44" i="15"/>
  <c r="M22" i="15"/>
  <c r="M18" i="15"/>
  <c r="M8" i="15"/>
  <c r="M42" i="15"/>
  <c r="M5" i="11"/>
  <c r="M3" i="11"/>
  <c r="M15" i="11"/>
  <c r="M14" i="11"/>
  <c r="M6" i="11"/>
  <c r="M11" i="11"/>
  <c r="L8" i="5"/>
  <c r="I8" i="5"/>
  <c r="G8" i="5"/>
  <c r="M32" i="7"/>
  <c r="M15" i="7"/>
  <c r="M14" i="7"/>
  <c r="M29" i="7"/>
  <c r="M3" i="7"/>
  <c r="M30" i="7"/>
  <c r="M16" i="7"/>
  <c r="M12" i="7"/>
  <c r="M25" i="7"/>
  <c r="M24" i="7"/>
  <c r="M33" i="7"/>
  <c r="M6" i="7"/>
  <c r="M6" i="6"/>
  <c r="G132" i="1"/>
  <c r="G133" i="1" s="1"/>
  <c r="M60" i="1"/>
  <c r="M65" i="1"/>
  <c r="M80" i="1"/>
  <c r="M90" i="1"/>
  <c r="M100" i="1"/>
  <c r="M15" i="1"/>
  <c r="M51" i="1"/>
  <c r="M81" i="1"/>
  <c r="M93" i="1"/>
  <c r="M112" i="1"/>
  <c r="M96" i="1"/>
  <c r="M75" i="1"/>
  <c r="M92" i="1"/>
  <c r="I66" i="1"/>
  <c r="I69" i="1" s="1"/>
  <c r="M109" i="1"/>
  <c r="M91" i="1"/>
  <c r="M55" i="1"/>
  <c r="M52" i="1"/>
  <c r="M67" i="1"/>
  <c r="M62" i="1"/>
  <c r="M103" i="1"/>
  <c r="M68" i="1"/>
  <c r="M95" i="1"/>
  <c r="M8" i="1"/>
  <c r="M20" i="4"/>
  <c r="M80" i="4"/>
  <c r="M27" i="4"/>
  <c r="M105" i="4"/>
  <c r="M57" i="4"/>
  <c r="M22" i="4"/>
  <c r="M29" i="4"/>
  <c r="M100" i="4"/>
  <c r="M56" i="4"/>
  <c r="M128" i="4"/>
  <c r="M61" i="4"/>
  <c r="M70" i="4"/>
  <c r="M91" i="4"/>
  <c r="M23" i="4"/>
  <c r="M79" i="4"/>
  <c r="M18" i="4"/>
  <c r="M77" i="4"/>
  <c r="M9" i="4"/>
  <c r="M139" i="4"/>
  <c r="M134" i="4"/>
  <c r="M135" i="4" s="1"/>
  <c r="M88" i="4"/>
  <c r="M90" i="4"/>
  <c r="M31" i="4"/>
  <c r="M60" i="4"/>
  <c r="M78" i="4"/>
  <c r="M25" i="4"/>
  <c r="M47" i="4"/>
  <c r="M127" i="4"/>
  <c r="M44" i="4"/>
  <c r="M45" i="4" s="1"/>
  <c r="M15" i="4"/>
  <c r="M132" i="4"/>
  <c r="M133" i="4" s="1"/>
  <c r="M84" i="4"/>
  <c r="M21" i="4"/>
  <c r="M53" i="4"/>
  <c r="M86" i="4"/>
  <c r="M73" i="4"/>
  <c r="M62" i="4"/>
  <c r="M96" i="4"/>
  <c r="M26" i="4"/>
  <c r="M54" i="4"/>
  <c r="M17" i="4"/>
  <c r="M137" i="4"/>
  <c r="M75" i="4"/>
  <c r="M48" i="4"/>
  <c r="M70" i="1"/>
  <c r="M113" i="1"/>
  <c r="M77" i="1"/>
  <c r="M104" i="1"/>
  <c r="M42" i="1"/>
  <c r="M99" i="1"/>
  <c r="M98" i="1"/>
  <c r="M14" i="1"/>
  <c r="M102" i="1"/>
  <c r="G71" i="1"/>
  <c r="G72" i="1" s="1"/>
  <c r="M63" i="8"/>
  <c r="M110" i="8"/>
  <c r="M103" i="8"/>
  <c r="M113" i="8"/>
  <c r="M153" i="8"/>
  <c r="M23" i="8"/>
  <c r="M24" i="8" s="1"/>
  <c r="M91" i="8"/>
  <c r="M93" i="8"/>
  <c r="M106" i="8"/>
  <c r="M142" i="8"/>
  <c r="M74" i="8"/>
  <c r="M99" i="8"/>
  <c r="M75" i="8"/>
  <c r="M73" i="8"/>
  <c r="M101" i="8"/>
  <c r="M102" i="8" s="1"/>
  <c r="M84" i="8"/>
  <c r="M59" i="8"/>
  <c r="M151" i="8"/>
  <c r="M90" i="8"/>
  <c r="M78" i="8"/>
  <c r="M70" i="8"/>
  <c r="M53" i="8"/>
  <c r="M97" i="8"/>
  <c r="M126" i="8"/>
  <c r="M114" i="8"/>
  <c r="M147" i="8"/>
  <c r="M85" i="8"/>
  <c r="M144" i="8"/>
  <c r="M30" i="8"/>
  <c r="M128" i="8"/>
  <c r="M141" i="8"/>
  <c r="M127" i="8"/>
  <c r="M15" i="8"/>
  <c r="M65" i="8"/>
  <c r="M120" i="8"/>
  <c r="M117" i="8"/>
  <c r="M104" i="8"/>
  <c r="M122" i="8"/>
  <c r="M118" i="8"/>
  <c r="M77" i="8"/>
  <c r="M150" i="8"/>
  <c r="M64" i="8"/>
  <c r="M67" i="8"/>
  <c r="M115" i="8"/>
  <c r="M105" i="8"/>
  <c r="M21" i="8"/>
  <c r="M22" i="8" s="1"/>
  <c r="M129" i="8"/>
  <c r="M79" i="8"/>
  <c r="M121" i="8"/>
  <c r="M119" i="8"/>
  <c r="M29" i="8"/>
  <c r="M112" i="8"/>
  <c r="M58" i="8"/>
  <c r="M107" i="8"/>
  <c r="M111" i="8"/>
  <c r="M143" i="8"/>
  <c r="M140" i="8"/>
  <c r="M152" i="8"/>
  <c r="M8" i="8"/>
  <c r="M155" i="8"/>
  <c r="M87" i="8"/>
  <c r="M72" i="8"/>
  <c r="M146" i="8"/>
  <c r="M71" i="8"/>
  <c r="M145" i="8"/>
  <c r="M158" i="8"/>
  <c r="M96" i="8"/>
  <c r="M16" i="8"/>
  <c r="M10" i="8"/>
  <c r="M86" i="8"/>
  <c r="M108" i="8"/>
  <c r="M27" i="8"/>
  <c r="M9" i="8"/>
  <c r="M124" i="8"/>
  <c r="M154" i="8"/>
  <c r="M18" i="8"/>
  <c r="M162" i="8"/>
  <c r="M73" i="1"/>
  <c r="M28" i="8"/>
  <c r="M6" i="15"/>
  <c r="M93" i="4"/>
  <c r="M94" i="4" s="1"/>
  <c r="M136" i="4"/>
  <c r="M28" i="7"/>
  <c r="M12" i="8"/>
  <c r="M161" i="8"/>
  <c r="M50" i="4"/>
  <c r="M110" i="1"/>
  <c r="M36" i="1"/>
  <c r="M68" i="8"/>
  <c r="M83" i="4"/>
  <c r="M28" i="4"/>
  <c r="M98" i="4"/>
  <c r="M99" i="4" s="1"/>
  <c r="M72" i="4"/>
  <c r="M138" i="4"/>
  <c r="M67" i="4"/>
  <c r="G13" i="15"/>
  <c r="M13" i="15" s="1"/>
  <c r="M7" i="17"/>
  <c r="M87" i="4"/>
  <c r="M101" i="4"/>
  <c r="M12" i="11"/>
  <c r="M24" i="15"/>
  <c r="M95" i="4"/>
  <c r="M38" i="1"/>
  <c r="M8" i="17"/>
  <c r="M64" i="4"/>
  <c r="M65" i="4" s="1"/>
  <c r="M82" i="4"/>
  <c r="M32" i="4"/>
  <c r="G25" i="9"/>
  <c r="G27" i="9" s="1"/>
  <c r="L25" i="9"/>
  <c r="L27" i="9" s="1"/>
  <c r="M32" i="1"/>
  <c r="M11" i="8"/>
  <c r="M7" i="8"/>
  <c r="M14" i="15"/>
  <c r="M40" i="15"/>
  <c r="M41" i="15" s="1"/>
  <c r="M12" i="15"/>
  <c r="M25" i="15"/>
  <c r="M69" i="8"/>
  <c r="M3" i="5"/>
  <c r="M31" i="7"/>
  <c r="M64" i="1"/>
  <c r="G66" i="1"/>
  <c r="G69" i="1" s="1"/>
  <c r="M14" i="4"/>
  <c r="M85" i="1"/>
  <c r="M76" i="8"/>
  <c r="M22" i="17"/>
  <c r="M13" i="11"/>
  <c r="M7" i="11"/>
  <c r="M10" i="7"/>
  <c r="M51" i="4"/>
  <c r="M52" i="8"/>
  <c r="M55" i="8"/>
  <c r="M56" i="8" s="1"/>
  <c r="M138" i="8"/>
  <c r="M139" i="8" s="1"/>
  <c r="M37" i="1"/>
  <c r="M38" i="6"/>
  <c r="M44" i="6" s="1"/>
  <c r="M66" i="4"/>
  <c r="M16" i="4"/>
  <c r="M80" i="8"/>
  <c r="M51" i="8"/>
  <c r="M92" i="8"/>
  <c r="M95" i="8"/>
  <c r="M83" i="8"/>
  <c r="M57" i="8"/>
  <c r="M14" i="8"/>
  <c r="M13" i="7"/>
  <c r="M176" i="1"/>
  <c r="I71" i="1"/>
  <c r="I29" i="1"/>
  <c r="G29" i="1"/>
  <c r="G31" i="1" s="1"/>
  <c r="M46" i="4"/>
  <c r="M5" i="7"/>
  <c r="M59" i="1"/>
  <c r="M25" i="8"/>
  <c r="M26" i="8" s="1"/>
  <c r="M82" i="1"/>
  <c r="L27" i="17"/>
  <c r="G27" i="17"/>
  <c r="M130" i="4"/>
  <c r="M131" i="4" s="1"/>
  <c r="L29" i="1"/>
  <c r="L31" i="1" s="1"/>
  <c r="M76" i="1"/>
  <c r="M43" i="1"/>
  <c r="M41" i="1"/>
  <c r="M68" i="4"/>
  <c r="M61" i="8"/>
  <c r="M62" i="8" s="1"/>
  <c r="M157" i="8"/>
  <c r="M13" i="8"/>
  <c r="M17" i="8"/>
  <c r="L28" i="17" l="1"/>
  <c r="G28" i="17"/>
  <c r="G29" i="15"/>
  <c r="G44" i="15" s="1"/>
  <c r="G46" i="15" s="1"/>
  <c r="I29" i="15"/>
  <c r="I44" i="15" s="1"/>
  <c r="J46" i="15" s="1"/>
  <c r="G186" i="1"/>
  <c r="G180" i="1"/>
  <c r="H179" i="1"/>
  <c r="I168" i="1"/>
  <c r="I180" i="1"/>
  <c r="L180" i="1"/>
  <c r="M82" i="8"/>
  <c r="M89" i="8"/>
  <c r="L28" i="9"/>
  <c r="G28" i="9"/>
  <c r="M28" i="9" s="1"/>
  <c r="H158" i="4"/>
  <c r="G45" i="6"/>
  <c r="G51" i="6" s="1"/>
  <c r="M9" i="6"/>
  <c r="L45" i="6"/>
  <c r="M33" i="6"/>
  <c r="M126" i="4"/>
  <c r="M89" i="1"/>
  <c r="M172" i="1"/>
  <c r="M101" i="1"/>
  <c r="M97" i="1"/>
  <c r="M133" i="1"/>
  <c r="I31" i="1"/>
  <c r="I56" i="1" s="1"/>
  <c r="M56" i="1" s="1"/>
  <c r="M25" i="6"/>
  <c r="M35" i="4"/>
  <c r="M175" i="1"/>
  <c r="M16" i="1"/>
  <c r="M28" i="1"/>
  <c r="M20" i="1"/>
  <c r="M50" i="1"/>
  <c r="M54" i="1"/>
  <c r="I35" i="7"/>
  <c r="M27" i="7"/>
  <c r="L35" i="7"/>
  <c r="G35" i="7"/>
  <c r="M34" i="7"/>
  <c r="M11" i="7"/>
  <c r="M17" i="7"/>
  <c r="M17" i="9"/>
  <c r="H33" i="9"/>
  <c r="M12" i="9"/>
  <c r="M25" i="9"/>
  <c r="M27" i="9" s="1"/>
  <c r="M123" i="8"/>
  <c r="M132" i="8"/>
  <c r="M106" i="1"/>
  <c r="M111" i="1"/>
  <c r="M40" i="1"/>
  <c r="M44" i="1"/>
  <c r="M127" i="1"/>
  <c r="M137" i="1"/>
  <c r="M130" i="1"/>
  <c r="M156" i="8"/>
  <c r="M29" i="15"/>
  <c r="M44" i="15" s="1"/>
  <c r="L29" i="15"/>
  <c r="M59" i="4"/>
  <c r="M49" i="4"/>
  <c r="M154" i="1"/>
  <c r="M7" i="9"/>
  <c r="M52" i="4"/>
  <c r="M63" i="4"/>
  <c r="M132" i="1"/>
  <c r="M100" i="8"/>
  <c r="M94" i="8"/>
  <c r="M55" i="4"/>
  <c r="M102" i="4"/>
  <c r="M97" i="4"/>
  <c r="M66" i="8"/>
  <c r="M31" i="8"/>
  <c r="M85" i="4"/>
  <c r="M89" i="4"/>
  <c r="M92" i="4"/>
  <c r="M161" i="1"/>
  <c r="M168" i="1"/>
  <c r="M69" i="1"/>
  <c r="M19" i="4"/>
  <c r="M142" i="1"/>
  <c r="M119" i="1"/>
  <c r="M122" i="1"/>
  <c r="M148" i="1"/>
  <c r="M69" i="4"/>
  <c r="M24" i="4"/>
  <c r="M13" i="4"/>
  <c r="M74" i="4"/>
  <c r="M63" i="1"/>
  <c r="M60" i="8"/>
  <c r="M6" i="17"/>
  <c r="M54" i="8"/>
  <c r="M140" i="4"/>
  <c r="M129" i="4"/>
  <c r="M30" i="4"/>
  <c r="E135" i="4"/>
  <c r="M20" i="8"/>
  <c r="M109" i="8"/>
  <c r="M116" i="8"/>
  <c r="M125" i="8"/>
  <c r="M149" i="8"/>
  <c r="M8" i="5"/>
  <c r="D156" i="8"/>
  <c r="E114" i="1"/>
  <c r="M27" i="17"/>
  <c r="M28" i="17" s="1"/>
  <c r="M66" i="1"/>
  <c r="M71" i="1"/>
  <c r="M72" i="1" s="1"/>
  <c r="M29" i="1"/>
  <c r="M31" i="1" s="1"/>
  <c r="I179" i="1" l="1"/>
  <c r="M179" i="1" s="1"/>
  <c r="M180" i="1" s="1"/>
  <c r="H180" i="1"/>
  <c r="G187" i="1"/>
  <c r="M45" i="6"/>
  <c r="M35" i="7"/>
  <c r="E154" i="4"/>
  <c r="L44" i="15"/>
  <c r="J47" i="15"/>
  <c r="K157" i="4"/>
  <c r="D159" i="8"/>
  <c r="I114" i="1"/>
  <c r="M114" i="1" s="1"/>
  <c r="H159" i="8" l="1"/>
  <c r="H149" i="8"/>
  <c r="L159" i="8"/>
  <c r="L181" i="8" s="1"/>
  <c r="G159" i="8"/>
  <c r="G181" i="8" s="1"/>
  <c r="I149" i="8"/>
  <c r="I159" i="8"/>
  <c r="M159" i="8"/>
  <c r="M181" i="8" s="1"/>
  <c r="H163" i="8"/>
  <c r="I163" i="8"/>
  <c r="M163" i="8" s="1"/>
  <c r="G184" i="8" l="1"/>
  <c r="J186" i="1" l="1"/>
  <c r="G40" i="20" l="1"/>
  <c r="L40" i="20"/>
  <c r="M40" i="20"/>
  <c r="I72" i="1"/>
  <c r="I35" i="6"/>
  <c r="E116" i="8"/>
  <c r="I116" i="8"/>
  <c r="D72" i="1"/>
</calcChain>
</file>

<file path=xl/sharedStrings.xml><?xml version="1.0" encoding="utf-8"?>
<sst xmlns="http://schemas.openxmlformats.org/spreadsheetml/2006/main" count="2178" uniqueCount="862">
  <si>
    <t>位置</t>
  </si>
  <si>
    <t>间数</t>
  </si>
  <si>
    <t>面积</t>
  </si>
  <si>
    <t>用房性质</t>
  </si>
  <si>
    <t>备注</t>
  </si>
  <si>
    <t>办公用房</t>
  </si>
  <si>
    <t>测试用房</t>
  </si>
  <si>
    <t>工艺用房</t>
  </si>
  <si>
    <t>超净用房</t>
  </si>
  <si>
    <t>1#309</t>
  </si>
  <si>
    <t>4#205</t>
  </si>
  <si>
    <t>陈涌海</t>
  </si>
  <si>
    <t>院士</t>
  </si>
  <si>
    <t>2#222</t>
  </si>
  <si>
    <t>王占国</t>
  </si>
  <si>
    <t>1#109</t>
  </si>
  <si>
    <t>1#610</t>
  </si>
  <si>
    <t>4#104</t>
  </si>
  <si>
    <t>4#201</t>
  </si>
  <si>
    <t>4#203</t>
  </si>
  <si>
    <t>4#211</t>
  </si>
  <si>
    <t>4#202</t>
  </si>
  <si>
    <t>1#112</t>
  </si>
  <si>
    <t>1#326A</t>
  </si>
  <si>
    <t>1#328</t>
  </si>
  <si>
    <t>1#311</t>
  </si>
  <si>
    <t>1#515</t>
  </si>
  <si>
    <t>1#304</t>
  </si>
  <si>
    <t>2#102</t>
  </si>
  <si>
    <t>2#106</t>
  </si>
  <si>
    <t>2#227</t>
  </si>
  <si>
    <t>2#233</t>
  </si>
  <si>
    <t>2#219</t>
  </si>
  <si>
    <t>刘峰奇</t>
  </si>
  <si>
    <t>2#110</t>
  </si>
  <si>
    <t>2#103</t>
  </si>
  <si>
    <t>2#121</t>
  </si>
  <si>
    <t>2#228</t>
  </si>
  <si>
    <t>2#230</t>
  </si>
  <si>
    <t>4#107</t>
  </si>
  <si>
    <t>4#210</t>
  </si>
  <si>
    <t>2#118</t>
  </si>
  <si>
    <t>2#120</t>
  </si>
  <si>
    <t>2#229</t>
  </si>
  <si>
    <t>2#门口</t>
  </si>
  <si>
    <t>2#112</t>
  </si>
  <si>
    <t>4#209</t>
  </si>
  <si>
    <t>合计</t>
    <phoneticPr fontId="10" type="noConversion"/>
  </si>
  <si>
    <t>1#111</t>
  </si>
  <si>
    <t>赵有文</t>
  </si>
  <si>
    <t>1#116</t>
  </si>
  <si>
    <t>1#117</t>
  </si>
  <si>
    <t>1#117A</t>
  </si>
  <si>
    <t>1#119</t>
  </si>
  <si>
    <t>1#120</t>
  </si>
  <si>
    <t>1#120A</t>
  </si>
  <si>
    <t>1#124</t>
  </si>
  <si>
    <t>1#126</t>
  </si>
  <si>
    <t>气站</t>
  </si>
  <si>
    <t>1#115</t>
  </si>
  <si>
    <t>4#</t>
  </si>
  <si>
    <t>4#机房</t>
  </si>
  <si>
    <t>2#316</t>
  </si>
  <si>
    <t>郑厚植</t>
  </si>
  <si>
    <t>2#319</t>
  </si>
  <si>
    <t>郭纯英</t>
  </si>
  <si>
    <t>2#322</t>
  </si>
  <si>
    <t>夏建白</t>
  </si>
  <si>
    <t>2#108</t>
  </si>
  <si>
    <t>2#114</t>
  </si>
  <si>
    <t>测试用房</t>
    <phoneticPr fontId="10" type="noConversion"/>
  </si>
  <si>
    <t>2#306</t>
  </si>
  <si>
    <t>2#320</t>
  </si>
  <si>
    <t>赵建华</t>
  </si>
  <si>
    <t>2#113</t>
  </si>
  <si>
    <t>牛智川</t>
  </si>
  <si>
    <t>2#115</t>
  </si>
  <si>
    <t>2#312</t>
  </si>
  <si>
    <t>2#116</t>
  </si>
  <si>
    <t>2#216</t>
  </si>
  <si>
    <t>2#218</t>
  </si>
  <si>
    <t>2#220</t>
  </si>
  <si>
    <t>2#231A</t>
  </si>
  <si>
    <t>2#308</t>
  </si>
  <si>
    <t>2#309</t>
  </si>
  <si>
    <t>2#311</t>
  </si>
  <si>
    <t>2#314</t>
  </si>
  <si>
    <t>2#321</t>
  </si>
  <si>
    <t>会议室</t>
  </si>
  <si>
    <t>2#321A</t>
  </si>
  <si>
    <t>2#323</t>
  </si>
  <si>
    <t>2#325</t>
  </si>
  <si>
    <t>2#328</t>
  </si>
  <si>
    <t>2#329</t>
  </si>
  <si>
    <t>单晶楼</t>
    <phoneticPr fontId="10" type="noConversion"/>
  </si>
  <si>
    <t>2#307</t>
  </si>
  <si>
    <t>2#310</t>
  </si>
  <si>
    <t>2#312A</t>
  </si>
  <si>
    <t>常  凯</t>
  </si>
  <si>
    <t>姬  扬</t>
  </si>
  <si>
    <t>2#313</t>
  </si>
  <si>
    <t>2#315</t>
  </si>
  <si>
    <t>2#317</t>
  </si>
  <si>
    <t>2#318</t>
  </si>
  <si>
    <t>孙宝权</t>
  </si>
  <si>
    <t>2#327</t>
  </si>
  <si>
    <t>李树深</t>
  </si>
  <si>
    <t>1#501</t>
  </si>
  <si>
    <t>1#510</t>
  </si>
  <si>
    <t>1#513</t>
  </si>
  <si>
    <t>马骁宇</t>
  </si>
  <si>
    <t>办公用房</t>
    <phoneticPr fontId="10" type="noConversion"/>
  </si>
  <si>
    <t>2#3层</t>
  </si>
  <si>
    <t>周燕</t>
  </si>
  <si>
    <t>1#102</t>
  </si>
  <si>
    <t>1#206A</t>
  </si>
  <si>
    <t>1#110A</t>
  </si>
  <si>
    <t>韩培德</t>
  </si>
  <si>
    <t>1#201</t>
  </si>
  <si>
    <t>黄永箴</t>
  </si>
  <si>
    <t>1#221A</t>
  </si>
  <si>
    <t>1#230</t>
  </si>
  <si>
    <t>1#301</t>
  </si>
  <si>
    <t>1#303</t>
  </si>
  <si>
    <t>1#305</t>
  </si>
  <si>
    <t>1#307</t>
  </si>
  <si>
    <t>1#308</t>
  </si>
  <si>
    <t>1#310</t>
  </si>
  <si>
    <t>1#312</t>
  </si>
  <si>
    <t>更衣室</t>
  </si>
  <si>
    <t>1#316</t>
  </si>
  <si>
    <t>1#327</t>
  </si>
  <si>
    <t>1#330</t>
  </si>
  <si>
    <t>1#321</t>
  </si>
  <si>
    <t>1#325</t>
  </si>
  <si>
    <t>1#205</t>
  </si>
  <si>
    <t>成步文</t>
  </si>
  <si>
    <t>1#205A</t>
  </si>
  <si>
    <t>1#318A</t>
  </si>
  <si>
    <t>1#506</t>
  </si>
  <si>
    <t>1#504</t>
  </si>
  <si>
    <t>1#509</t>
  </si>
  <si>
    <t>1#503</t>
  </si>
  <si>
    <t>1#203</t>
  </si>
  <si>
    <t>4#208</t>
  </si>
  <si>
    <t>1#506A</t>
  </si>
  <si>
    <t>1#202</t>
  </si>
  <si>
    <t>1#207</t>
  </si>
  <si>
    <t>1#212</t>
  </si>
  <si>
    <t>1#326</t>
  </si>
  <si>
    <t>陈弘达</t>
  </si>
  <si>
    <t>1#315</t>
  </si>
  <si>
    <t>1#334</t>
  </si>
  <si>
    <t>1#516A</t>
  </si>
  <si>
    <t>4#204</t>
  </si>
  <si>
    <t>1#214</t>
  </si>
  <si>
    <t>4#206</t>
  </si>
  <si>
    <t>4#208A</t>
  </si>
  <si>
    <t>1#107</t>
  </si>
  <si>
    <t>1#107A</t>
  </si>
  <si>
    <t>1#101</t>
  </si>
  <si>
    <t>1#103</t>
  </si>
  <si>
    <t>1#209</t>
  </si>
  <si>
    <t>1#105</t>
  </si>
  <si>
    <t>1#317</t>
  </si>
  <si>
    <t>谭满清</t>
  </si>
  <si>
    <t>1#420A</t>
  </si>
  <si>
    <t>1#318</t>
  </si>
  <si>
    <t>1#322</t>
  </si>
  <si>
    <t>1#218</t>
  </si>
  <si>
    <t>2#226</t>
  </si>
  <si>
    <t>2#231</t>
  </si>
  <si>
    <t>2#235</t>
  </si>
  <si>
    <t>2#506</t>
  </si>
  <si>
    <t>1#512</t>
  </si>
  <si>
    <t>1#417</t>
  </si>
  <si>
    <t>杨富华</t>
  </si>
  <si>
    <t>3#1层西</t>
  </si>
  <si>
    <t>3#302</t>
  </si>
  <si>
    <t>3#304</t>
  </si>
  <si>
    <t>3#308</t>
  </si>
  <si>
    <t>3#310</t>
  </si>
  <si>
    <t>3#311</t>
  </si>
  <si>
    <t>3#312</t>
  </si>
  <si>
    <t>3#313</t>
  </si>
  <si>
    <t>1#626</t>
  </si>
  <si>
    <t>1#624</t>
  </si>
  <si>
    <t>1#623A</t>
  </si>
  <si>
    <t>1#622</t>
  </si>
  <si>
    <t>1#621</t>
  </si>
  <si>
    <t>1#620</t>
  </si>
  <si>
    <t>1#619</t>
  </si>
  <si>
    <t>1#618</t>
  </si>
  <si>
    <t>1#617</t>
  </si>
  <si>
    <t>1#616</t>
  </si>
  <si>
    <t>1#529</t>
  </si>
  <si>
    <t>1#528</t>
  </si>
  <si>
    <t>1#527</t>
  </si>
  <si>
    <t>1#526</t>
  </si>
  <si>
    <t>1#524</t>
  </si>
  <si>
    <t>1#522</t>
  </si>
  <si>
    <t>1#520</t>
  </si>
  <si>
    <t>林学春</t>
    <phoneticPr fontId="10" type="noConversion"/>
  </si>
  <si>
    <t>1#420</t>
    <phoneticPr fontId="10" type="noConversion"/>
  </si>
  <si>
    <t>超净用房</t>
    <phoneticPr fontId="10" type="noConversion"/>
  </si>
  <si>
    <t>林学春</t>
  </si>
  <si>
    <t>1#425</t>
  </si>
  <si>
    <t>1#434</t>
  </si>
  <si>
    <t>1#432</t>
  </si>
  <si>
    <t>1#436</t>
  </si>
  <si>
    <t>1#424</t>
  </si>
  <si>
    <t>1#432A</t>
  </si>
  <si>
    <t>鲁华祥</t>
    <phoneticPr fontId="10" type="noConversion"/>
  </si>
  <si>
    <t>1#426</t>
  </si>
  <si>
    <t>1#430</t>
  </si>
  <si>
    <t>1#429</t>
  </si>
  <si>
    <t>2#101A</t>
  </si>
  <si>
    <t>UPS电源</t>
    <phoneticPr fontId="10" type="noConversion"/>
  </si>
  <si>
    <t>王晓亮</t>
  </si>
  <si>
    <t>MOCVD</t>
    <phoneticPr fontId="10" type="noConversion"/>
  </si>
  <si>
    <t>1#601</t>
  </si>
  <si>
    <t>装配间</t>
    <phoneticPr fontId="10" type="noConversion"/>
  </si>
  <si>
    <t>2#213</t>
  </si>
  <si>
    <t>2#215</t>
  </si>
  <si>
    <t>2#217</t>
    <phoneticPr fontId="10" type="noConversion"/>
  </si>
  <si>
    <t>SIC设备</t>
    <phoneticPr fontId="10" type="noConversion"/>
  </si>
  <si>
    <t>MBE工艺</t>
    <phoneticPr fontId="10" type="noConversion"/>
  </si>
  <si>
    <t>腐蚀间</t>
    <phoneticPr fontId="10" type="noConversion"/>
  </si>
  <si>
    <t>16#</t>
    <phoneticPr fontId="10" type="noConversion"/>
  </si>
  <si>
    <t>2#212</t>
  </si>
  <si>
    <t>2#214</t>
  </si>
  <si>
    <t>2#211</t>
  </si>
  <si>
    <t>2#101</t>
  </si>
  <si>
    <t>2#105</t>
  </si>
  <si>
    <t>2#107</t>
  </si>
  <si>
    <t>2#210</t>
  </si>
  <si>
    <t>2#208</t>
  </si>
  <si>
    <t>王国宏</t>
    <phoneticPr fontId="10" type="noConversion"/>
  </si>
  <si>
    <t>3#306</t>
    <phoneticPr fontId="10" type="noConversion"/>
  </si>
  <si>
    <t>3#309</t>
    <phoneticPr fontId="10" type="noConversion"/>
  </si>
  <si>
    <t>3#2层</t>
    <phoneticPr fontId="10" type="noConversion"/>
  </si>
  <si>
    <t>3#314</t>
  </si>
  <si>
    <t>3#305</t>
  </si>
  <si>
    <t>3#316</t>
    <phoneticPr fontId="10" type="noConversion"/>
  </si>
  <si>
    <t>1#602</t>
  </si>
  <si>
    <t>陈良惠</t>
  </si>
  <si>
    <t>2#204</t>
  </si>
  <si>
    <t>2#206</t>
  </si>
  <si>
    <t>2#203</t>
  </si>
  <si>
    <t>宋国峰</t>
  </si>
  <si>
    <t>2#224</t>
  </si>
  <si>
    <t>种明</t>
  </si>
  <si>
    <t>1#402B</t>
  </si>
  <si>
    <t>1#403</t>
  </si>
  <si>
    <t>1#405A</t>
  </si>
  <si>
    <t>1#406A</t>
  </si>
  <si>
    <t>1#406B</t>
  </si>
  <si>
    <t>1#407A</t>
  </si>
  <si>
    <t>马文全</t>
  </si>
  <si>
    <t>1#407B</t>
  </si>
  <si>
    <t>1#408</t>
  </si>
  <si>
    <t>1#409</t>
  </si>
  <si>
    <t>1#410</t>
  </si>
  <si>
    <t>小会议室</t>
  </si>
  <si>
    <t>大会议室</t>
  </si>
  <si>
    <t>1#302A机房</t>
  </si>
  <si>
    <t>供暖费2倍收费</t>
    <phoneticPr fontId="10" type="noConversion"/>
  </si>
  <si>
    <t>研发中心地下室</t>
    <phoneticPr fontId="10" type="noConversion"/>
  </si>
  <si>
    <t>研发中心5层</t>
    <phoneticPr fontId="10" type="noConversion"/>
  </si>
  <si>
    <t>3＃1层东</t>
    <phoneticPr fontId="10" type="noConversion"/>
  </si>
  <si>
    <t>王军喜</t>
    <phoneticPr fontId="10" type="noConversion"/>
  </si>
  <si>
    <t>主任办公室</t>
    <phoneticPr fontId="10" type="noConversion"/>
  </si>
  <si>
    <t>3#301-1</t>
    <phoneticPr fontId="10" type="noConversion"/>
  </si>
  <si>
    <t>3#301-2</t>
    <phoneticPr fontId="10" type="noConversion"/>
  </si>
  <si>
    <t>李晋闽</t>
    <phoneticPr fontId="10" type="noConversion"/>
  </si>
  <si>
    <t>总计</t>
    <phoneticPr fontId="10" type="noConversion"/>
  </si>
  <si>
    <t>杨晋玲</t>
    <phoneticPr fontId="10" type="noConversion"/>
  </si>
  <si>
    <t>3#2层更衣间</t>
    <phoneticPr fontId="10" type="noConversion"/>
  </si>
  <si>
    <t>研发中心6层</t>
    <phoneticPr fontId="10" type="noConversion"/>
  </si>
  <si>
    <t>净化用房</t>
    <phoneticPr fontId="10" type="noConversion"/>
  </si>
  <si>
    <t>研发中心2层</t>
    <phoneticPr fontId="10" type="noConversion"/>
  </si>
  <si>
    <t>马文全</t>
    <phoneticPr fontId="10" type="noConversion"/>
  </si>
  <si>
    <t>1#414</t>
    <phoneticPr fontId="10" type="noConversion"/>
  </si>
  <si>
    <t>1#413</t>
    <phoneticPr fontId="10" type="noConversion"/>
  </si>
  <si>
    <t>1#113</t>
    <phoneticPr fontId="10" type="noConversion"/>
  </si>
  <si>
    <t>2#402</t>
  </si>
  <si>
    <t>研发中心1层</t>
    <phoneticPr fontId="10" type="noConversion"/>
  </si>
  <si>
    <t>研发中心2层</t>
  </si>
  <si>
    <t>17#西南侧</t>
    <phoneticPr fontId="10" type="noConversion"/>
  </si>
  <si>
    <t>种明</t>
    <phoneticPr fontId="10" type="noConversion"/>
  </si>
  <si>
    <t>研发中心3层304A</t>
  </si>
  <si>
    <t>研发中心3层306</t>
  </si>
  <si>
    <t>1#427</t>
    <phoneticPr fontId="10" type="noConversion"/>
  </si>
  <si>
    <t>1#428</t>
    <phoneticPr fontId="10" type="noConversion"/>
  </si>
  <si>
    <t>1#422</t>
    <phoneticPr fontId="10" type="noConversion"/>
  </si>
  <si>
    <t>1#419</t>
    <phoneticPr fontId="10" type="noConversion"/>
  </si>
  <si>
    <r>
      <t>7#209</t>
    </r>
    <r>
      <rPr>
        <sz val="12"/>
        <color indexed="8"/>
        <rFont val="宋体"/>
        <family val="3"/>
        <charset val="134"/>
      </rPr>
      <t/>
    </r>
  </si>
  <si>
    <t>工艺用房</t>
    <phoneticPr fontId="10" type="noConversion"/>
  </si>
  <si>
    <t>动力分摊</t>
    <phoneticPr fontId="10" type="noConversion"/>
  </si>
  <si>
    <t>1、京发改[2013]1654号文件调整天然气价格后供暖单价建筑面积每平方米42元（一个采暖季），折合使用面积为56元/平方米（使用面积）；</t>
    <phoneticPr fontId="10" type="noConversion"/>
  </si>
  <si>
    <t>2、房租按使用面积计算，执行所内标准每月每平方米45元。</t>
    <phoneticPr fontId="10" type="noConversion"/>
  </si>
  <si>
    <t>超高双倍收供暖费</t>
    <phoneticPr fontId="10" type="noConversion"/>
  </si>
  <si>
    <t>年供暖单价（元/m2）</t>
    <phoneticPr fontId="10" type="noConversion"/>
  </si>
  <si>
    <t>年空调单价（元/m2）</t>
    <phoneticPr fontId="10" type="noConversion"/>
  </si>
  <si>
    <t>计费月</t>
    <phoneticPr fontId="10" type="noConversion"/>
  </si>
  <si>
    <t>月维修费单价（元/m2）</t>
    <phoneticPr fontId="10" type="noConversion"/>
  </si>
  <si>
    <t>本房间及周边房间无暖气</t>
    <phoneticPr fontId="10" type="noConversion"/>
  </si>
  <si>
    <t>年空调电费（元）=D*75.53</t>
    <phoneticPr fontId="10" type="noConversion"/>
  </si>
  <si>
    <t>年房屋维修费（元）=D*J*k</t>
    <phoneticPr fontId="10" type="noConversion"/>
  </si>
  <si>
    <t>年燃气费（元）=D*F</t>
    <phoneticPr fontId="10" type="noConversion"/>
  </si>
  <si>
    <t>费用小计（元）=G+I+L</t>
    <phoneticPr fontId="10" type="noConversion"/>
  </si>
  <si>
    <t>3#315</t>
    <phoneticPr fontId="10" type="noConversion"/>
  </si>
  <si>
    <t>餐厅316</t>
  </si>
  <si>
    <t>地下室租金减半，夏季不用空调</t>
    <phoneticPr fontId="10" type="noConversion"/>
  </si>
  <si>
    <t>4#105B</t>
    <phoneticPr fontId="10" type="noConversion"/>
  </si>
  <si>
    <t>锅炉房西</t>
    <phoneticPr fontId="10" type="noConversion"/>
  </si>
  <si>
    <t>无供暖</t>
    <phoneticPr fontId="10" type="noConversion"/>
  </si>
  <si>
    <t>2#411-413</t>
    <phoneticPr fontId="10" type="noConversion"/>
  </si>
  <si>
    <t>2#415</t>
    <phoneticPr fontId="10" type="noConversion"/>
  </si>
  <si>
    <t>2#417</t>
    <phoneticPr fontId="10" type="noConversion"/>
  </si>
  <si>
    <t>2#419</t>
    <phoneticPr fontId="10" type="noConversion"/>
  </si>
  <si>
    <t>2#421</t>
    <phoneticPr fontId="10" type="noConversion"/>
  </si>
  <si>
    <t>2#412</t>
    <phoneticPr fontId="10" type="noConversion"/>
  </si>
  <si>
    <r>
      <t>2#414</t>
    </r>
    <r>
      <rPr>
        <sz val="11"/>
        <color indexed="8"/>
        <rFont val="宋体"/>
        <family val="3"/>
        <charset val="134"/>
      </rPr>
      <t/>
    </r>
  </si>
  <si>
    <t>1#606</t>
    <phoneticPr fontId="10" type="noConversion"/>
  </si>
  <si>
    <t>王晓亮</t>
    <phoneticPr fontId="10" type="noConversion"/>
  </si>
  <si>
    <t>1#608A</t>
    <phoneticPr fontId="10" type="noConversion"/>
  </si>
  <si>
    <t>1#616A</t>
    <phoneticPr fontId="10" type="noConversion"/>
  </si>
  <si>
    <t>2#406</t>
    <phoneticPr fontId="10" type="noConversion"/>
  </si>
  <si>
    <t>净化</t>
    <phoneticPr fontId="10" type="noConversion"/>
  </si>
  <si>
    <t>2#401</t>
    <phoneticPr fontId="10" type="noConversion"/>
  </si>
  <si>
    <t>2#404</t>
    <phoneticPr fontId="10" type="noConversion"/>
  </si>
  <si>
    <t>王晓东</t>
    <phoneticPr fontId="10" type="noConversion"/>
  </si>
  <si>
    <t>年供暖费（元）=D*F</t>
    <phoneticPr fontId="10" type="noConversion"/>
  </si>
  <si>
    <t>张峰</t>
    <phoneticPr fontId="10" type="noConversion"/>
  </si>
  <si>
    <t>关敏</t>
    <phoneticPr fontId="10" type="noConversion"/>
  </si>
  <si>
    <t>崔利杰</t>
    <phoneticPr fontId="10" type="noConversion"/>
  </si>
  <si>
    <t>刘兴昉</t>
    <phoneticPr fontId="10" type="noConversion"/>
  </si>
  <si>
    <t>2#232</t>
    <phoneticPr fontId="10" type="noConversion"/>
  </si>
  <si>
    <t>李卫军</t>
    <phoneticPr fontId="10" type="noConversion"/>
  </si>
  <si>
    <t>1#415</t>
    <phoneticPr fontId="10" type="noConversion"/>
  </si>
  <si>
    <t>1#416</t>
    <phoneticPr fontId="10" type="noConversion"/>
  </si>
  <si>
    <t>年供暖单价（元/m2）</t>
    <phoneticPr fontId="10" type="noConversion"/>
  </si>
  <si>
    <t>年供暖费（元）=D*F</t>
    <phoneticPr fontId="10" type="noConversion"/>
  </si>
  <si>
    <t>年空调费（元/m2）</t>
    <phoneticPr fontId="10" type="noConversion"/>
  </si>
  <si>
    <t>月房屋维修费单价（元/m2）</t>
    <phoneticPr fontId="10" type="noConversion"/>
  </si>
  <si>
    <t>计费时间（月）</t>
    <phoneticPr fontId="10" type="noConversion"/>
  </si>
  <si>
    <t>年房屋维修费（元）=D*J*k</t>
    <phoneticPr fontId="10" type="noConversion"/>
  </si>
  <si>
    <t>费用小计（元）=G+I+L</t>
    <phoneticPr fontId="10" type="noConversion"/>
  </si>
  <si>
    <t>1#232</t>
    <phoneticPr fontId="10" type="noConversion"/>
  </si>
  <si>
    <t>王圩</t>
    <phoneticPr fontId="10" type="noConversion"/>
  </si>
  <si>
    <t>院士、室主任办公用房免费使用</t>
    <phoneticPr fontId="10" type="noConversion"/>
  </si>
  <si>
    <t>主任办公室</t>
    <phoneticPr fontId="10" type="noConversion"/>
  </si>
  <si>
    <t>研发中心3层302A</t>
    <phoneticPr fontId="10" type="noConversion"/>
  </si>
  <si>
    <t>刘峰奇</t>
    <phoneticPr fontId="10" type="noConversion"/>
  </si>
  <si>
    <t>研发中心3层302B</t>
    <phoneticPr fontId="10" type="noConversion"/>
  </si>
  <si>
    <t>研发中心3层302C</t>
    <phoneticPr fontId="10" type="noConversion"/>
  </si>
  <si>
    <t>研发中心3层303A.B</t>
    <phoneticPr fontId="10" type="noConversion"/>
  </si>
  <si>
    <t>净化用房</t>
    <phoneticPr fontId="10" type="noConversion"/>
  </si>
  <si>
    <t>动力分摊</t>
    <phoneticPr fontId="10" type="noConversion"/>
  </si>
  <si>
    <t>研发中心3层304B</t>
    <phoneticPr fontId="10" type="noConversion"/>
  </si>
  <si>
    <t>研发中心3层304C</t>
    <phoneticPr fontId="10" type="noConversion"/>
  </si>
  <si>
    <t>研发中心3层304D</t>
    <phoneticPr fontId="10" type="noConversion"/>
  </si>
  <si>
    <t>研发中心3层304K</t>
    <phoneticPr fontId="10" type="noConversion"/>
  </si>
  <si>
    <t>更衣室</t>
    <phoneticPr fontId="10" type="noConversion"/>
  </si>
  <si>
    <t>1#427A</t>
    <phoneticPr fontId="10" type="noConversion"/>
  </si>
  <si>
    <t>研发中心3层301A</t>
    <phoneticPr fontId="10" type="noConversion"/>
  </si>
  <si>
    <t>陈涌海</t>
    <phoneticPr fontId="10" type="noConversion"/>
  </si>
  <si>
    <t>2#237</t>
    <phoneticPr fontId="10" type="noConversion"/>
  </si>
  <si>
    <t>1#405B</t>
    <phoneticPr fontId="10" type="noConversion"/>
  </si>
  <si>
    <t>杨涛</t>
    <phoneticPr fontId="10" type="noConversion"/>
  </si>
  <si>
    <t>1#412</t>
    <phoneticPr fontId="10" type="noConversion"/>
  </si>
  <si>
    <t>研发中心3层301B</t>
    <phoneticPr fontId="10" type="noConversion"/>
  </si>
  <si>
    <t>金鹏</t>
    <phoneticPr fontId="10" type="noConversion"/>
  </si>
  <si>
    <t>4#105A</t>
    <phoneticPr fontId="10" type="noConversion"/>
  </si>
  <si>
    <t>超净用房</t>
    <phoneticPr fontId="10" type="noConversion"/>
  </si>
  <si>
    <t>徐  波</t>
    <phoneticPr fontId="10" type="noConversion"/>
  </si>
  <si>
    <t>2#104</t>
    <phoneticPr fontId="10" type="noConversion"/>
  </si>
  <si>
    <t>1#612</t>
    <phoneticPr fontId="10" type="noConversion"/>
  </si>
  <si>
    <t>曲胜春</t>
    <phoneticPr fontId="10" type="noConversion"/>
  </si>
  <si>
    <t>1#615</t>
    <phoneticPr fontId="10" type="noConversion"/>
  </si>
  <si>
    <t>1</t>
    <phoneticPr fontId="10" type="noConversion"/>
  </si>
  <si>
    <t>研发中心3层301C</t>
    <phoneticPr fontId="10" type="noConversion"/>
  </si>
  <si>
    <t>研发中心3层301D</t>
    <phoneticPr fontId="10" type="noConversion"/>
  </si>
  <si>
    <t>张兴旺</t>
    <phoneticPr fontId="10" type="noConversion"/>
  </si>
  <si>
    <t>2#225</t>
    <phoneticPr fontId="10" type="noConversion"/>
  </si>
  <si>
    <t>2#221</t>
    <phoneticPr fontId="10" type="noConversion"/>
  </si>
  <si>
    <t>2#223</t>
    <phoneticPr fontId="10" type="noConversion"/>
  </si>
  <si>
    <t>1#110</t>
    <phoneticPr fontId="10" type="noConversion"/>
  </si>
  <si>
    <t>供暖费2倍收费</t>
    <phoneticPr fontId="10" type="noConversion"/>
  </si>
  <si>
    <t>1#102A</t>
    <phoneticPr fontId="10" type="noConversion"/>
  </si>
  <si>
    <t>潘教青</t>
    <phoneticPr fontId="10" type="noConversion"/>
  </si>
  <si>
    <t>1#302</t>
    <phoneticPr fontId="10" type="noConversion"/>
  </si>
  <si>
    <t>工艺用房</t>
    <phoneticPr fontId="10" type="noConversion"/>
  </si>
  <si>
    <t>4#207</t>
    <phoneticPr fontId="10" type="noConversion"/>
  </si>
  <si>
    <t>1/3</t>
    <phoneticPr fontId="10" type="noConversion"/>
  </si>
  <si>
    <t>1#418</t>
    <phoneticPr fontId="10" type="noConversion"/>
  </si>
  <si>
    <t>1#108</t>
    <phoneticPr fontId="10" type="noConversion"/>
  </si>
  <si>
    <t>赵玲娟</t>
    <phoneticPr fontId="10" type="noConversion"/>
  </si>
  <si>
    <t>1#106</t>
    <phoneticPr fontId="10" type="noConversion"/>
  </si>
  <si>
    <t>1#122</t>
    <phoneticPr fontId="10" type="noConversion"/>
  </si>
  <si>
    <t>研发中心3层305</t>
    <phoneticPr fontId="10" type="noConversion"/>
  </si>
  <si>
    <t>研发中心3层304G</t>
    <phoneticPr fontId="10" type="noConversion"/>
  </si>
  <si>
    <t>研发中心3层304H</t>
    <phoneticPr fontId="10" type="noConversion"/>
  </si>
  <si>
    <t>研发中心3层304J</t>
    <phoneticPr fontId="10" type="noConversion"/>
  </si>
  <si>
    <t>4#103</t>
    <phoneticPr fontId="10" type="noConversion"/>
  </si>
  <si>
    <t>办公用房</t>
    <phoneticPr fontId="10" type="noConversion"/>
  </si>
  <si>
    <t>杨少延</t>
    <phoneticPr fontId="10" type="noConversion"/>
  </si>
  <si>
    <t>汪连山</t>
    <phoneticPr fontId="10" type="noConversion"/>
  </si>
  <si>
    <t>食堂301</t>
    <phoneticPr fontId="10" type="noConversion"/>
  </si>
  <si>
    <t>食堂303</t>
    <phoneticPr fontId="10" type="noConversion"/>
  </si>
  <si>
    <t>食堂305</t>
    <phoneticPr fontId="10" type="noConversion"/>
  </si>
  <si>
    <t>年供暖单价（元/m2）</t>
    <phoneticPr fontId="10" type="noConversion"/>
  </si>
  <si>
    <t>年燃气费（元）=D*F</t>
    <phoneticPr fontId="10" type="noConversion"/>
  </si>
  <si>
    <t>年空调单价（元/m2）</t>
    <phoneticPr fontId="10" type="noConversion"/>
  </si>
  <si>
    <t>年空调电费（元）=D*75.53</t>
    <phoneticPr fontId="10" type="noConversion"/>
  </si>
  <si>
    <t>月维修费单价（元/m2）</t>
    <phoneticPr fontId="10" type="noConversion"/>
  </si>
  <si>
    <t>计费月</t>
    <phoneticPr fontId="10" type="noConversion"/>
  </si>
  <si>
    <t>年房屋维修费（元）=D*J*k</t>
    <phoneticPr fontId="10" type="noConversion"/>
  </si>
  <si>
    <t>费用小计（元）=G+I+L</t>
    <phoneticPr fontId="10" type="noConversion"/>
  </si>
  <si>
    <t>院士</t>
    <phoneticPr fontId="10" type="noConversion"/>
  </si>
  <si>
    <t>王启明</t>
    <phoneticPr fontId="10" type="noConversion"/>
  </si>
  <si>
    <t>梁骏吾</t>
    <phoneticPr fontId="10" type="noConversion"/>
  </si>
  <si>
    <t>主任办公室</t>
    <phoneticPr fontId="10" type="noConversion"/>
  </si>
  <si>
    <t>1#324</t>
    <phoneticPr fontId="10" type="noConversion"/>
  </si>
  <si>
    <t>安俊明</t>
    <phoneticPr fontId="10" type="noConversion"/>
  </si>
  <si>
    <t>4#106</t>
    <phoneticPr fontId="10" type="noConversion"/>
  </si>
  <si>
    <t>1#517</t>
    <phoneticPr fontId="10" type="noConversion"/>
  </si>
  <si>
    <t>陈弘达</t>
    <phoneticPr fontId="10" type="noConversion"/>
  </si>
  <si>
    <t>1#525</t>
    <phoneticPr fontId="10" type="noConversion"/>
  </si>
  <si>
    <t>1#523</t>
    <phoneticPr fontId="10" type="noConversion"/>
  </si>
  <si>
    <t>1#524A</t>
    <phoneticPr fontId="10" type="noConversion"/>
  </si>
  <si>
    <t>1#527A</t>
    <phoneticPr fontId="10" type="noConversion"/>
  </si>
  <si>
    <t>1#320</t>
    <phoneticPr fontId="10" type="noConversion"/>
  </si>
  <si>
    <t>1#323</t>
    <phoneticPr fontId="10" type="noConversion"/>
  </si>
  <si>
    <t>陈少武</t>
    <phoneticPr fontId="10" type="noConversion"/>
  </si>
  <si>
    <t>1#505</t>
    <phoneticPr fontId="10" type="noConversion"/>
  </si>
  <si>
    <t>成步文</t>
    <phoneticPr fontId="10" type="noConversion"/>
  </si>
  <si>
    <t>1#216</t>
    <phoneticPr fontId="10" type="noConversion"/>
  </si>
  <si>
    <t>1#503A</t>
    <phoneticPr fontId="10" type="noConversion"/>
  </si>
  <si>
    <t>左玉华</t>
    <phoneticPr fontId="10" type="noConversion"/>
  </si>
  <si>
    <t>1#332</t>
    <phoneticPr fontId="10" type="noConversion"/>
  </si>
  <si>
    <t>周晓光</t>
    <phoneticPr fontId="10" type="noConversion"/>
  </si>
  <si>
    <t>1#507</t>
    <phoneticPr fontId="10" type="noConversion"/>
  </si>
  <si>
    <t>1#507A</t>
    <phoneticPr fontId="10" type="noConversion"/>
  </si>
  <si>
    <t>1#508</t>
    <phoneticPr fontId="10" type="noConversion"/>
  </si>
  <si>
    <t>1#508A</t>
    <phoneticPr fontId="10" type="noConversion"/>
  </si>
  <si>
    <t>1#607</t>
    <phoneticPr fontId="10" type="noConversion"/>
  </si>
  <si>
    <t>1#623</t>
    <phoneticPr fontId="10" type="noConversion"/>
  </si>
  <si>
    <t>1#603</t>
    <phoneticPr fontId="10" type="noConversion"/>
  </si>
  <si>
    <t>1#604</t>
    <phoneticPr fontId="10" type="noConversion"/>
  </si>
  <si>
    <t>1#609</t>
    <phoneticPr fontId="10" type="noConversion"/>
  </si>
  <si>
    <t>工艺用房</t>
    <phoneticPr fontId="10" type="noConversion"/>
  </si>
  <si>
    <t>1#611</t>
    <phoneticPr fontId="10" type="noConversion"/>
  </si>
  <si>
    <t>办公用房</t>
    <phoneticPr fontId="10" type="noConversion"/>
  </si>
  <si>
    <t>1#313</t>
    <phoneticPr fontId="10" type="noConversion"/>
  </si>
  <si>
    <t>工艺用房</t>
    <phoneticPr fontId="10" type="noConversion"/>
  </si>
  <si>
    <t>1#309A机房</t>
    <phoneticPr fontId="10" type="noConversion"/>
  </si>
  <si>
    <t>韩培德</t>
    <phoneticPr fontId="10" type="noConversion"/>
  </si>
  <si>
    <t>1#301A机房</t>
    <phoneticPr fontId="10" type="noConversion"/>
  </si>
  <si>
    <t>1#311A机房</t>
    <phoneticPr fontId="10" type="noConversion"/>
  </si>
  <si>
    <t>1＃502</t>
    <phoneticPr fontId="10" type="noConversion"/>
  </si>
  <si>
    <t>韩培德</t>
    <phoneticPr fontId="10" type="noConversion"/>
  </si>
  <si>
    <t>1#514</t>
    <phoneticPr fontId="10" type="noConversion"/>
  </si>
  <si>
    <t>净化</t>
    <phoneticPr fontId="10" type="noConversion"/>
  </si>
  <si>
    <t>动力分摊</t>
    <phoneticPr fontId="10" type="noConversion"/>
  </si>
  <si>
    <t>许兴胜</t>
    <phoneticPr fontId="10" type="noConversion"/>
  </si>
  <si>
    <t>赵德刚</t>
    <phoneticPr fontId="10" type="noConversion"/>
  </si>
  <si>
    <t>1#207A</t>
    <phoneticPr fontId="10" type="noConversion"/>
  </si>
  <si>
    <t>4#207</t>
    <phoneticPr fontId="10" type="noConversion"/>
  </si>
  <si>
    <t>1/3</t>
    <phoneticPr fontId="10" type="noConversion"/>
  </si>
  <si>
    <t>1#625</t>
    <phoneticPr fontId="10" type="noConversion"/>
  </si>
  <si>
    <t>谢亮</t>
    <phoneticPr fontId="10" type="noConversion"/>
  </si>
  <si>
    <t>1#627</t>
    <phoneticPr fontId="10" type="noConversion"/>
  </si>
  <si>
    <t>1#608</t>
    <phoneticPr fontId="10" type="noConversion"/>
  </si>
  <si>
    <t>杨林</t>
    <phoneticPr fontId="10" type="noConversion"/>
  </si>
  <si>
    <t>1#605</t>
    <phoneticPr fontId="10" type="noConversion"/>
  </si>
  <si>
    <t>1#613</t>
    <phoneticPr fontId="10" type="noConversion"/>
  </si>
  <si>
    <t>1#624A</t>
    <phoneticPr fontId="10" type="noConversion"/>
  </si>
  <si>
    <t>鲁华祥</t>
    <phoneticPr fontId="10" type="noConversion"/>
  </si>
  <si>
    <t>1#401A</t>
    <phoneticPr fontId="10" type="noConversion"/>
  </si>
  <si>
    <t>1#401B</t>
    <phoneticPr fontId="10" type="noConversion"/>
  </si>
  <si>
    <t>1#402A</t>
    <phoneticPr fontId="10" type="noConversion"/>
  </si>
  <si>
    <t>李文昌</t>
    <phoneticPr fontId="10" type="noConversion"/>
  </si>
  <si>
    <t>年供暖单价（元/m2）</t>
    <phoneticPr fontId="10" type="noConversion"/>
  </si>
  <si>
    <t>年供暖费（元）=D*F</t>
    <phoneticPr fontId="10" type="noConversion"/>
  </si>
  <si>
    <t>年空调单价（元/m2）</t>
    <phoneticPr fontId="10" type="noConversion"/>
  </si>
  <si>
    <t>月维修费单价（元/m2）</t>
    <phoneticPr fontId="10" type="noConversion"/>
  </si>
  <si>
    <t>计费月</t>
    <phoneticPr fontId="10" type="noConversion"/>
  </si>
  <si>
    <t>年房屋维修费（元）=D*J*k</t>
    <phoneticPr fontId="10" type="noConversion"/>
  </si>
  <si>
    <t>费用小计（元）=G+I+L</t>
    <phoneticPr fontId="10" type="noConversion"/>
  </si>
  <si>
    <t>黄昆</t>
    <phoneticPr fontId="10" type="noConversion"/>
  </si>
  <si>
    <t>免收房租供暖</t>
    <phoneticPr fontId="10" type="noConversion"/>
  </si>
  <si>
    <t>2#324</t>
    <phoneticPr fontId="10" type="noConversion"/>
  </si>
  <si>
    <t>合计</t>
    <phoneticPr fontId="10" type="noConversion"/>
  </si>
  <si>
    <t>2#302</t>
    <phoneticPr fontId="10" type="noConversion"/>
  </si>
  <si>
    <t>测试用房</t>
    <phoneticPr fontId="10" type="noConversion"/>
  </si>
  <si>
    <t>2#302A</t>
    <phoneticPr fontId="10" type="noConversion"/>
  </si>
  <si>
    <t>郑厚植</t>
    <phoneticPr fontId="10" type="noConversion"/>
  </si>
  <si>
    <t>2#303A</t>
    <phoneticPr fontId="10" type="noConversion"/>
  </si>
  <si>
    <t>2#305</t>
    <phoneticPr fontId="10" type="noConversion"/>
  </si>
  <si>
    <t>2#301</t>
    <phoneticPr fontId="10" type="noConversion"/>
  </si>
  <si>
    <t>2#303</t>
    <phoneticPr fontId="10" type="noConversion"/>
  </si>
  <si>
    <t>郭纯英</t>
    <phoneticPr fontId="10" type="noConversion"/>
  </si>
  <si>
    <t>2#517</t>
    <phoneticPr fontId="10" type="noConversion"/>
  </si>
  <si>
    <t>7#202</t>
    <phoneticPr fontId="10" type="noConversion"/>
  </si>
  <si>
    <t>7#208</t>
    <phoneticPr fontId="10" type="noConversion"/>
  </si>
  <si>
    <t>7#2层北</t>
    <phoneticPr fontId="10" type="noConversion"/>
  </si>
  <si>
    <t>2#501</t>
    <phoneticPr fontId="10" type="noConversion"/>
  </si>
  <si>
    <t>骆军委</t>
    <phoneticPr fontId="10" type="noConversion"/>
  </si>
  <si>
    <t>2#502</t>
    <phoneticPr fontId="10" type="noConversion"/>
  </si>
  <si>
    <t>2#504</t>
    <phoneticPr fontId="10" type="noConversion"/>
  </si>
  <si>
    <t>牛智川</t>
    <phoneticPr fontId="10" type="noConversion"/>
  </si>
  <si>
    <t>沈国震</t>
    <phoneticPr fontId="10" type="noConversion"/>
  </si>
  <si>
    <t>谭平恒</t>
    <phoneticPr fontId="10" type="noConversion"/>
  </si>
  <si>
    <t>2#201</t>
    <phoneticPr fontId="10" type="noConversion"/>
  </si>
  <si>
    <t>工艺用房</t>
    <phoneticPr fontId="10" type="noConversion"/>
  </si>
  <si>
    <t>2#510</t>
    <phoneticPr fontId="10" type="noConversion"/>
  </si>
  <si>
    <t>7#205</t>
    <phoneticPr fontId="10" type="noConversion"/>
  </si>
  <si>
    <t>2#220A</t>
    <phoneticPr fontId="10" type="noConversion"/>
  </si>
  <si>
    <t>吴南健</t>
    <phoneticPr fontId="10" type="noConversion"/>
  </si>
  <si>
    <t>2#511</t>
    <phoneticPr fontId="10" type="noConversion"/>
  </si>
  <si>
    <t>2#515</t>
    <phoneticPr fontId="10" type="noConversion"/>
  </si>
  <si>
    <t>7#206</t>
    <phoneticPr fontId="10" type="noConversion"/>
  </si>
  <si>
    <t>7#207</t>
    <phoneticPr fontId="10" type="noConversion"/>
  </si>
  <si>
    <t>2#513</t>
    <phoneticPr fontId="10" type="noConversion"/>
  </si>
  <si>
    <t>2#304</t>
    <phoneticPr fontId="10" type="noConversion"/>
  </si>
  <si>
    <t>2#526</t>
    <phoneticPr fontId="10" type="noConversion"/>
  </si>
  <si>
    <t>李京波</t>
    <phoneticPr fontId="10" type="noConversion"/>
  </si>
  <si>
    <t>2#512</t>
    <phoneticPr fontId="10" type="noConversion"/>
  </si>
  <si>
    <t>2#516</t>
    <phoneticPr fontId="10" type="noConversion"/>
  </si>
  <si>
    <t>2#514</t>
    <phoneticPr fontId="10" type="noConversion"/>
  </si>
  <si>
    <t>2#303B</t>
    <phoneticPr fontId="10" type="noConversion"/>
  </si>
  <si>
    <t>武海斌</t>
    <phoneticPr fontId="10" type="noConversion"/>
  </si>
  <si>
    <t>2#楼五层机房</t>
    <phoneticPr fontId="10" type="noConversion"/>
  </si>
  <si>
    <t>2#4层机房</t>
    <phoneticPr fontId="10" type="noConversion"/>
  </si>
  <si>
    <t>2#507</t>
    <phoneticPr fontId="10" type="noConversion"/>
  </si>
  <si>
    <t>2#509</t>
    <phoneticPr fontId="10" type="noConversion"/>
  </si>
  <si>
    <t>2#210A</t>
    <phoneticPr fontId="10" type="noConversion"/>
  </si>
  <si>
    <t>2#508</t>
    <phoneticPr fontId="10" type="noConversion"/>
  </si>
  <si>
    <t>孙宝权</t>
    <phoneticPr fontId="10" type="noConversion"/>
  </si>
  <si>
    <t>2#310A</t>
    <phoneticPr fontId="10" type="noConversion"/>
  </si>
  <si>
    <t>王开友</t>
    <phoneticPr fontId="10" type="noConversion"/>
  </si>
  <si>
    <t>17＃106</t>
    <phoneticPr fontId="10" type="noConversion"/>
  </si>
  <si>
    <t>超净用房</t>
    <phoneticPr fontId="10" type="noConversion"/>
  </si>
  <si>
    <t>2#326</t>
    <phoneticPr fontId="10" type="noConversion"/>
  </si>
  <si>
    <t>吴晓光</t>
    <phoneticPr fontId="10" type="noConversion"/>
  </si>
  <si>
    <t>张新惠</t>
    <phoneticPr fontId="10" type="noConversion"/>
  </si>
  <si>
    <t>张新惠</t>
    <phoneticPr fontId="10" type="noConversion"/>
  </si>
  <si>
    <t>2#111</t>
    <phoneticPr fontId="10" type="noConversion"/>
  </si>
  <si>
    <t>2#楼四层</t>
    <phoneticPr fontId="10" type="noConversion"/>
  </si>
  <si>
    <t>赵建华</t>
    <phoneticPr fontId="10" type="noConversion"/>
  </si>
  <si>
    <t>7#203</t>
    <phoneticPr fontId="10" type="noConversion"/>
  </si>
  <si>
    <t>7#204</t>
    <phoneticPr fontId="10" type="noConversion"/>
  </si>
  <si>
    <t>3#307</t>
    <phoneticPr fontId="10" type="noConversion"/>
  </si>
  <si>
    <t>办公用房</t>
    <phoneticPr fontId="10" type="noConversion"/>
  </si>
  <si>
    <t>郭纯英</t>
    <phoneticPr fontId="10" type="noConversion"/>
  </si>
  <si>
    <t>年供暖单价（元/m2）</t>
    <phoneticPr fontId="10" type="noConversion"/>
  </si>
  <si>
    <t>年燃气费（元）=D*F</t>
    <phoneticPr fontId="10" type="noConversion"/>
  </si>
  <si>
    <t>年空调单价（元/m2）</t>
    <phoneticPr fontId="10" type="noConversion"/>
  </si>
  <si>
    <t>年空调电费（元）=D*75.53</t>
    <phoneticPr fontId="10" type="noConversion"/>
  </si>
  <si>
    <t>月维修费单价（元/m2）</t>
    <phoneticPr fontId="10" type="noConversion"/>
  </si>
  <si>
    <t>计费月</t>
    <phoneticPr fontId="10" type="noConversion"/>
  </si>
  <si>
    <t>年房屋维修费（元）=D*J*k</t>
    <phoneticPr fontId="10" type="noConversion"/>
  </si>
  <si>
    <t>费用小计（元）=G+I+L</t>
    <phoneticPr fontId="10" type="noConversion"/>
  </si>
  <si>
    <t>李芳</t>
    <phoneticPr fontId="10" type="noConversion"/>
  </si>
  <si>
    <t>1#518</t>
    <phoneticPr fontId="10" type="noConversion"/>
  </si>
  <si>
    <t>段靖远</t>
    <phoneticPr fontId="10" type="noConversion"/>
  </si>
  <si>
    <t>1#516</t>
    <phoneticPr fontId="10" type="noConversion"/>
  </si>
  <si>
    <t>1#101A</t>
    <phoneticPr fontId="10" type="noConversion"/>
  </si>
  <si>
    <t>3#315A、B</t>
    <phoneticPr fontId="10" type="noConversion"/>
  </si>
  <si>
    <t>办公用房</t>
    <phoneticPr fontId="10" type="noConversion"/>
  </si>
  <si>
    <t>电费单独计量、供暖、电费冲减 3号楼公用支出</t>
    <phoneticPr fontId="10" type="noConversion"/>
  </si>
  <si>
    <t>1#306</t>
    <phoneticPr fontId="10" type="noConversion"/>
  </si>
  <si>
    <t>单晶楼通道</t>
    <phoneticPr fontId="10" type="noConversion"/>
  </si>
  <si>
    <t>1#地下室</t>
    <phoneticPr fontId="10" type="noConversion"/>
  </si>
  <si>
    <t>刘元辉</t>
    <phoneticPr fontId="10" type="noConversion"/>
  </si>
  <si>
    <t>2#5层</t>
    <phoneticPr fontId="10" type="noConversion"/>
  </si>
  <si>
    <t>餐厅311</t>
    <phoneticPr fontId="10" type="noConversion"/>
  </si>
  <si>
    <t>餐厅309</t>
    <phoneticPr fontId="10" type="noConversion"/>
  </si>
  <si>
    <t>餐厅314</t>
    <phoneticPr fontId="10" type="noConversion"/>
  </si>
  <si>
    <t>李冬梅</t>
    <phoneticPr fontId="10" type="noConversion"/>
  </si>
  <si>
    <t>2#521</t>
    <phoneticPr fontId="10" type="noConversion"/>
  </si>
  <si>
    <t>2#523（原机房）</t>
    <phoneticPr fontId="10" type="noConversion"/>
  </si>
  <si>
    <t>餐厅312</t>
    <phoneticPr fontId="10" type="noConversion"/>
  </si>
  <si>
    <t>气站</t>
    <phoneticPr fontId="10" type="noConversion"/>
  </si>
  <si>
    <t>年供暖单价（元/m2）</t>
    <phoneticPr fontId="10" type="noConversion"/>
  </si>
  <si>
    <t>年燃气费（元）=D*F</t>
    <phoneticPr fontId="10" type="noConversion"/>
  </si>
  <si>
    <t>年空调单价（元/m2）</t>
    <phoneticPr fontId="10" type="noConversion"/>
  </si>
  <si>
    <t>年空调电费（元）=D*75.53</t>
    <phoneticPr fontId="10" type="noConversion"/>
  </si>
  <si>
    <t>月维修费单价（元/m2）</t>
    <phoneticPr fontId="10" type="noConversion"/>
  </si>
  <si>
    <t>计费月</t>
    <phoneticPr fontId="10" type="noConversion"/>
  </si>
  <si>
    <t>年房屋维修费（元）=D*J*k</t>
    <phoneticPr fontId="10" type="noConversion"/>
  </si>
  <si>
    <t>费用小计（元）=G+I+L</t>
    <phoneticPr fontId="10" type="noConversion"/>
  </si>
  <si>
    <t>院士</t>
    <phoneticPr fontId="10" type="noConversion"/>
  </si>
  <si>
    <t>1#234</t>
    <phoneticPr fontId="10" type="noConversion"/>
  </si>
  <si>
    <t>办公用房</t>
    <phoneticPr fontId="10" type="noConversion"/>
  </si>
  <si>
    <t>主任办公室</t>
    <phoneticPr fontId="10" type="noConversion"/>
  </si>
  <si>
    <t>政协委员用房</t>
    <phoneticPr fontId="10" type="noConversion"/>
  </si>
  <si>
    <t>合计</t>
    <phoneticPr fontId="10" type="noConversion"/>
  </si>
  <si>
    <t>17#105</t>
    <phoneticPr fontId="10" type="noConversion"/>
  </si>
  <si>
    <t>2#118A</t>
    <phoneticPr fontId="10" type="noConversion"/>
  </si>
  <si>
    <t>7#计算站</t>
    <phoneticPr fontId="10" type="noConversion"/>
  </si>
  <si>
    <t>超净用房</t>
    <phoneticPr fontId="10" type="noConversion"/>
  </si>
  <si>
    <t>2#4层东</t>
    <phoneticPr fontId="10" type="noConversion"/>
  </si>
  <si>
    <t>1/3</t>
    <phoneticPr fontId="10" type="noConversion"/>
  </si>
  <si>
    <t>2#203-209</t>
    <phoneticPr fontId="10" type="noConversion"/>
  </si>
  <si>
    <t>1#404（内）</t>
    <phoneticPr fontId="10" type="noConversion"/>
  </si>
  <si>
    <t>1</t>
    <phoneticPr fontId="10" type="noConversion"/>
  </si>
  <si>
    <t>2/3</t>
    <phoneticPr fontId="10" type="noConversion"/>
  </si>
  <si>
    <t>2、房租按使用面积计算，执行所内标准每月每平方米45元。</t>
    <phoneticPr fontId="10" type="noConversion"/>
  </si>
  <si>
    <t>3号楼供暖费</t>
    <phoneticPr fontId="10" type="noConversion"/>
  </si>
  <si>
    <t>合计</t>
    <phoneticPr fontId="10" type="noConversion"/>
  </si>
  <si>
    <t>总计</t>
    <phoneticPr fontId="10" type="noConversion"/>
  </si>
  <si>
    <t>不含院士办公室</t>
    <phoneticPr fontId="10" type="noConversion"/>
  </si>
  <si>
    <t>合计</t>
    <phoneticPr fontId="10" type="noConversion"/>
  </si>
  <si>
    <t>照明</t>
    <phoneticPr fontId="10" type="noConversion"/>
  </si>
  <si>
    <t>年空调电费（元）=D*H</t>
    <phoneticPr fontId="10" type="noConversion"/>
  </si>
  <si>
    <t>1#地下室</t>
    <phoneticPr fontId="10" type="noConversion"/>
  </si>
  <si>
    <t>17#</t>
    <phoneticPr fontId="10" type="noConversion"/>
  </si>
  <si>
    <t>1#地下室021</t>
    <phoneticPr fontId="10" type="noConversion"/>
  </si>
  <si>
    <t>王永杰</t>
    <phoneticPr fontId="10" type="noConversion"/>
  </si>
  <si>
    <t>餐厅304、306</t>
    <phoneticPr fontId="10" type="noConversion"/>
  </si>
  <si>
    <t>餐厅308</t>
    <phoneticPr fontId="10" type="noConversion"/>
  </si>
  <si>
    <t>合计</t>
    <phoneticPr fontId="10" type="noConversion"/>
  </si>
  <si>
    <t>曹晓东</t>
    <phoneticPr fontId="10" type="noConversion"/>
  </si>
  <si>
    <t>合计</t>
    <phoneticPr fontId="10" type="noConversion"/>
  </si>
  <si>
    <t>李卫军</t>
    <phoneticPr fontId="10" type="noConversion"/>
  </si>
  <si>
    <t>主任办公室</t>
    <phoneticPr fontId="10" type="noConversion"/>
  </si>
  <si>
    <t>合计</t>
    <phoneticPr fontId="10" type="noConversion"/>
  </si>
  <si>
    <t>合计</t>
    <phoneticPr fontId="10" type="noConversion"/>
  </si>
  <si>
    <t>张俊</t>
    <phoneticPr fontId="10" type="noConversion"/>
  </si>
  <si>
    <t>合计</t>
    <phoneticPr fontId="10" type="noConversion"/>
  </si>
  <si>
    <t>2#117-119</t>
    <phoneticPr fontId="10" type="noConversion"/>
  </si>
  <si>
    <t>合计</t>
    <phoneticPr fontId="10" type="noConversion"/>
  </si>
  <si>
    <t>主任办公室</t>
    <phoneticPr fontId="10" type="noConversion"/>
  </si>
  <si>
    <t>李兆峰</t>
    <phoneticPr fontId="10" type="noConversion"/>
  </si>
  <si>
    <t>杨富华</t>
    <phoneticPr fontId="10" type="noConversion"/>
  </si>
  <si>
    <t>合计</t>
    <phoneticPr fontId="10" type="noConversion"/>
  </si>
  <si>
    <t>合计</t>
    <phoneticPr fontId="10" type="noConversion"/>
  </si>
  <si>
    <t>研发中心供暖费</t>
    <phoneticPr fontId="10" type="noConversion"/>
  </si>
  <si>
    <t>其他楼供暖费</t>
    <phoneticPr fontId="10" type="noConversion"/>
  </si>
  <si>
    <t>研发中心空调费</t>
    <phoneticPr fontId="10" type="noConversion"/>
  </si>
  <si>
    <t>3#楼供暖费</t>
    <phoneticPr fontId="10" type="noConversion"/>
  </si>
  <si>
    <t>其他楼供暖费</t>
    <phoneticPr fontId="10" type="noConversion"/>
  </si>
  <si>
    <t>李传波</t>
    <phoneticPr fontId="10" type="noConversion"/>
  </si>
  <si>
    <t>韩勤</t>
    <phoneticPr fontId="10" type="noConversion"/>
  </si>
  <si>
    <t>1#404（外）</t>
    <phoneticPr fontId="10" type="noConversion"/>
  </si>
  <si>
    <t>合计</t>
    <phoneticPr fontId="10" type="noConversion"/>
  </si>
  <si>
    <t>合计</t>
    <phoneticPr fontId="10" type="noConversion"/>
  </si>
  <si>
    <t>魏大海</t>
  </si>
  <si>
    <t>合计</t>
  </si>
  <si>
    <t>合计</t>
    <phoneticPr fontId="10" type="noConversion"/>
  </si>
  <si>
    <t>合计</t>
    <phoneticPr fontId="10" type="noConversion"/>
  </si>
  <si>
    <t>合计</t>
    <phoneticPr fontId="10" type="noConversion"/>
  </si>
  <si>
    <t>合计</t>
    <phoneticPr fontId="10" type="noConversion"/>
  </si>
  <si>
    <t>合计</t>
    <phoneticPr fontId="10" type="noConversion"/>
  </si>
  <si>
    <t>合计</t>
    <phoneticPr fontId="10" type="noConversion"/>
  </si>
  <si>
    <t>合计</t>
    <phoneticPr fontId="10" type="noConversion"/>
  </si>
  <si>
    <t>1#地下室</t>
    <phoneticPr fontId="10" type="noConversion"/>
  </si>
  <si>
    <t>鲁华祥</t>
    <phoneticPr fontId="10" type="noConversion"/>
  </si>
  <si>
    <t>李智勇</t>
    <phoneticPr fontId="10" type="noConversion"/>
  </si>
  <si>
    <t>魏清泉</t>
    <phoneticPr fontId="10" type="noConversion"/>
  </si>
  <si>
    <t>1#404(内）</t>
    <phoneticPr fontId="10" type="noConversion"/>
  </si>
  <si>
    <t>2#503-1</t>
    <phoneticPr fontId="10" type="noConversion"/>
  </si>
  <si>
    <t>2#503-2</t>
    <phoneticPr fontId="10" type="noConversion"/>
  </si>
  <si>
    <t>2#505</t>
    <phoneticPr fontId="10" type="noConversion"/>
  </si>
  <si>
    <t>1#614</t>
    <phoneticPr fontId="10" type="noConversion"/>
  </si>
  <si>
    <t>1#222</t>
    <phoneticPr fontId="10" type="noConversion"/>
  </si>
  <si>
    <t>1#234</t>
    <phoneticPr fontId="10" type="noConversion"/>
  </si>
  <si>
    <t>3#楼二层</t>
    <phoneticPr fontId="10" type="noConversion"/>
  </si>
  <si>
    <t>1#607A</t>
    <phoneticPr fontId="10" type="noConversion"/>
  </si>
  <si>
    <t>1#609A</t>
    <phoneticPr fontId="10" type="noConversion"/>
  </si>
  <si>
    <t>3#2层东</t>
    <phoneticPr fontId="10" type="noConversion"/>
  </si>
  <si>
    <t>1#地下室</t>
    <phoneticPr fontId="10" type="noConversion"/>
  </si>
  <si>
    <t>食堂302</t>
    <phoneticPr fontId="10" type="noConversion"/>
  </si>
  <si>
    <t>1#208</t>
    <phoneticPr fontId="10" type="noConversion"/>
  </si>
  <si>
    <t>1#210</t>
    <phoneticPr fontId="10" type="noConversion"/>
  </si>
  <si>
    <t>1#210A</t>
    <phoneticPr fontId="10" type="noConversion"/>
  </si>
  <si>
    <t>3#318</t>
    <phoneticPr fontId="10" type="noConversion"/>
  </si>
  <si>
    <t>3#楼供暖费</t>
    <phoneticPr fontId="10" type="noConversion"/>
  </si>
  <si>
    <t>3#楼空调费</t>
    <phoneticPr fontId="10" type="noConversion"/>
  </si>
  <si>
    <t>1#地下室</t>
    <phoneticPr fontId="10" type="noConversion"/>
  </si>
  <si>
    <t>3＃1层</t>
    <phoneticPr fontId="10" type="noConversion"/>
  </si>
  <si>
    <t>谢亮</t>
    <phoneticPr fontId="10" type="noConversion"/>
  </si>
  <si>
    <t>5#地下室</t>
    <phoneticPr fontId="10" type="noConversion"/>
  </si>
  <si>
    <t xml:space="preserve"> 总计</t>
    <phoneticPr fontId="10" type="noConversion"/>
  </si>
  <si>
    <t>总计</t>
    <phoneticPr fontId="10" type="noConversion"/>
  </si>
  <si>
    <t>合计</t>
    <phoneticPr fontId="10" type="noConversion"/>
  </si>
  <si>
    <t>游经碧</t>
    <phoneticPr fontId="10" type="noConversion"/>
  </si>
  <si>
    <t>韩勤</t>
    <phoneticPr fontId="10" type="noConversion"/>
  </si>
  <si>
    <t>2#410</t>
    <phoneticPr fontId="10" type="noConversion"/>
  </si>
  <si>
    <t>研发中心401-1</t>
    <phoneticPr fontId="10" type="noConversion"/>
  </si>
  <si>
    <t>研发中心401</t>
    <phoneticPr fontId="10" type="noConversion"/>
  </si>
  <si>
    <t>研发中心402</t>
    <phoneticPr fontId="10" type="noConversion"/>
  </si>
  <si>
    <t>研发中心403</t>
    <phoneticPr fontId="10" type="noConversion"/>
  </si>
  <si>
    <t>研发中心404</t>
    <phoneticPr fontId="10" type="noConversion"/>
  </si>
  <si>
    <t>研发中心405</t>
    <phoneticPr fontId="10" type="noConversion"/>
  </si>
  <si>
    <t>研发中心406</t>
    <phoneticPr fontId="10" type="noConversion"/>
  </si>
  <si>
    <t>研发中心407</t>
    <phoneticPr fontId="10" type="noConversion"/>
  </si>
  <si>
    <t>研发中心409</t>
    <phoneticPr fontId="10" type="noConversion"/>
  </si>
  <si>
    <t>研发中心411</t>
    <phoneticPr fontId="10" type="noConversion"/>
  </si>
  <si>
    <t>研发中心412</t>
    <phoneticPr fontId="10" type="noConversion"/>
  </si>
  <si>
    <t>研发中心413</t>
    <phoneticPr fontId="10" type="noConversion"/>
  </si>
  <si>
    <t>研发中心414</t>
    <phoneticPr fontId="10" type="noConversion"/>
  </si>
  <si>
    <t>研发中心417</t>
    <phoneticPr fontId="10" type="noConversion"/>
  </si>
  <si>
    <t>研发中心418</t>
    <phoneticPr fontId="10" type="noConversion"/>
  </si>
  <si>
    <t>研发中心420</t>
    <phoneticPr fontId="10" type="noConversion"/>
  </si>
  <si>
    <t>研发中心421</t>
    <phoneticPr fontId="10" type="noConversion"/>
  </si>
  <si>
    <t>研发中心422</t>
    <phoneticPr fontId="10" type="noConversion"/>
  </si>
  <si>
    <t>研发中心423</t>
    <phoneticPr fontId="10" type="noConversion"/>
  </si>
  <si>
    <t>研发中心424</t>
    <phoneticPr fontId="10" type="noConversion"/>
  </si>
  <si>
    <t>合计</t>
    <phoneticPr fontId="10" type="noConversion"/>
  </si>
  <si>
    <t>3#楼供暖费</t>
    <phoneticPr fontId="10" type="noConversion"/>
  </si>
  <si>
    <t>其他楼供暖费</t>
    <phoneticPr fontId="10" type="noConversion"/>
  </si>
  <si>
    <t>1#418A</t>
    <phoneticPr fontId="10" type="noConversion"/>
  </si>
  <si>
    <t>1#511</t>
    <phoneticPr fontId="10" type="noConversion"/>
  </si>
  <si>
    <t>陈备</t>
    <phoneticPr fontId="10" type="noConversion"/>
  </si>
  <si>
    <t>1#204</t>
    <phoneticPr fontId="10" type="noConversion"/>
  </si>
  <si>
    <t>张峰</t>
    <phoneticPr fontId="10" type="noConversion"/>
  </si>
  <si>
    <t>张杨</t>
    <phoneticPr fontId="10" type="noConversion"/>
  </si>
  <si>
    <t>合计</t>
    <phoneticPr fontId="10" type="noConversion"/>
  </si>
  <si>
    <t>游经碧</t>
    <phoneticPr fontId="10" type="noConversion"/>
  </si>
  <si>
    <t>合计</t>
    <phoneticPr fontId="10" type="noConversion"/>
  </si>
  <si>
    <t>超净房没有暖气</t>
  </si>
  <si>
    <t>1</t>
    <phoneticPr fontId="10" type="noConversion"/>
  </si>
  <si>
    <t>25</t>
    <phoneticPr fontId="10" type="noConversion"/>
  </si>
  <si>
    <t>合计</t>
    <phoneticPr fontId="10" type="noConversion"/>
  </si>
  <si>
    <t>3#1层西-1</t>
  </si>
  <si>
    <t>净化</t>
  </si>
  <si>
    <t>王晓东</t>
    <phoneticPr fontId="10" type="noConversion"/>
  </si>
  <si>
    <t>3#1层西-2</t>
    <phoneticPr fontId="10" type="noConversion"/>
  </si>
  <si>
    <t>3#303</t>
    <phoneticPr fontId="10" type="noConversion"/>
  </si>
  <si>
    <t>总计</t>
    <phoneticPr fontId="10" type="noConversion"/>
  </si>
  <si>
    <t>季海铭</t>
    <phoneticPr fontId="10" type="noConversion"/>
  </si>
  <si>
    <t>1#421</t>
  </si>
  <si>
    <t>郑婉华</t>
  </si>
  <si>
    <t>主任用房</t>
  </si>
  <si>
    <t>2#109</t>
  </si>
  <si>
    <t>单晶楼</t>
  </si>
  <si>
    <t>研发中心101</t>
  </si>
  <si>
    <t>年供暖单价（元/m2）</t>
  </si>
  <si>
    <t>年燃气费（元）=D*F</t>
  </si>
  <si>
    <t>年空调单价（元/m2）</t>
  </si>
  <si>
    <t>年空调电费（元）=D*75.53</t>
  </si>
  <si>
    <t>月维修费单价（元/m2）</t>
  </si>
  <si>
    <t>计费月</t>
  </si>
  <si>
    <t>年房屋维修费（元）=D*J*k</t>
  </si>
  <si>
    <t>费用小计（元）=G+I+L</t>
  </si>
  <si>
    <t>主任办公室</t>
    <phoneticPr fontId="10" type="noConversion"/>
  </si>
  <si>
    <t>3#楼供暖费</t>
    <phoneticPr fontId="10" type="noConversion"/>
  </si>
  <si>
    <t>其他楼供暖费</t>
    <phoneticPr fontId="10" type="noConversion"/>
  </si>
  <si>
    <t>3#楼空调制冷费</t>
    <phoneticPr fontId="10" type="noConversion"/>
  </si>
  <si>
    <t>研发中心制冷费</t>
    <phoneticPr fontId="10" type="noConversion"/>
  </si>
  <si>
    <t>研发中心供暖费</t>
    <phoneticPr fontId="10" type="noConversion"/>
  </si>
  <si>
    <t>其他楼供暖费</t>
    <phoneticPr fontId="10" type="noConversion"/>
  </si>
  <si>
    <t>潘教青、杨涛、刘舒曼、刘俊岐、梁松</t>
  </si>
  <si>
    <t>赵玲娟</t>
    <phoneticPr fontId="10" type="noConversion"/>
  </si>
  <si>
    <t>1#213</t>
    <phoneticPr fontId="10" type="noConversion"/>
  </si>
  <si>
    <t>祝宁华</t>
  </si>
  <si>
    <t>1#215</t>
  </si>
  <si>
    <t>合计</t>
    <phoneticPr fontId="10" type="noConversion"/>
  </si>
  <si>
    <t>1#217</t>
  </si>
  <si>
    <t>1#219</t>
    <phoneticPr fontId="10" type="noConversion"/>
  </si>
  <si>
    <t>1#226</t>
  </si>
  <si>
    <t>1#220</t>
    <phoneticPr fontId="10" type="noConversion"/>
  </si>
  <si>
    <t>1#228</t>
  </si>
  <si>
    <t>1#221</t>
  </si>
  <si>
    <t>1#223</t>
  </si>
  <si>
    <t>食堂307</t>
    <phoneticPr fontId="10" type="noConversion"/>
  </si>
  <si>
    <t>刘建国</t>
    <phoneticPr fontId="10" type="noConversion"/>
  </si>
  <si>
    <t>1#224</t>
  </si>
  <si>
    <t>2#423-425</t>
    <phoneticPr fontId="10" type="noConversion"/>
  </si>
  <si>
    <t>1#225</t>
    <phoneticPr fontId="10" type="noConversion"/>
  </si>
  <si>
    <t>1#230A</t>
  </si>
  <si>
    <t>合计</t>
    <phoneticPr fontId="10" type="noConversion"/>
  </si>
  <si>
    <t>1#225</t>
  </si>
  <si>
    <t>1#地下室</t>
    <phoneticPr fontId="10" type="noConversion"/>
  </si>
  <si>
    <t>2#416</t>
    <phoneticPr fontId="10" type="noConversion"/>
  </si>
  <si>
    <t>2#418</t>
    <phoneticPr fontId="10" type="noConversion"/>
  </si>
  <si>
    <t>食堂310</t>
    <phoneticPr fontId="10" type="noConversion"/>
  </si>
  <si>
    <t>刘建国</t>
    <phoneticPr fontId="10" type="noConversion"/>
  </si>
  <si>
    <t>2#420-422</t>
    <phoneticPr fontId="10" type="noConversion"/>
  </si>
  <si>
    <t>2#楼410</t>
    <phoneticPr fontId="10" type="noConversion"/>
  </si>
  <si>
    <t>韦欣</t>
    <phoneticPr fontId="10" type="noConversion"/>
  </si>
  <si>
    <t>徐云</t>
    <phoneticPr fontId="10" type="noConversion"/>
  </si>
  <si>
    <t>2018.3月转刘峰奇</t>
    <phoneticPr fontId="10" type="noConversion"/>
  </si>
  <si>
    <t xml:space="preserve">材料开放室2018年1月—12月科研用房情况一览表                 </t>
    <phoneticPr fontId="10" type="noConversion"/>
  </si>
  <si>
    <t>房间主要使用人</t>
    <phoneticPr fontId="10" type="noConversion"/>
  </si>
  <si>
    <t>2018年费用支出课题号</t>
    <phoneticPr fontId="10" type="noConversion"/>
  </si>
  <si>
    <t>课题负责人</t>
    <phoneticPr fontId="10" type="noConversion"/>
  </si>
  <si>
    <t>潘教青</t>
    <phoneticPr fontId="10" type="noConversion"/>
  </si>
  <si>
    <t>赵玲娟</t>
    <phoneticPr fontId="10" type="noConversion"/>
  </si>
  <si>
    <t>研发中心3层304C</t>
    <phoneticPr fontId="10" type="noConversion"/>
  </si>
  <si>
    <t>潘教青</t>
    <phoneticPr fontId="10" type="noConversion"/>
  </si>
  <si>
    <t>研发中心3层304E</t>
    <phoneticPr fontId="10" type="noConversion"/>
  </si>
  <si>
    <t>研发中心3层304F</t>
    <phoneticPr fontId="10" type="noConversion"/>
  </si>
  <si>
    <t>2017.8-2018.12</t>
    <phoneticPr fontId="10" type="noConversion"/>
  </si>
  <si>
    <t xml:space="preserve">超晶格室2018年1月—12月科研用房情况一览表       </t>
    <phoneticPr fontId="10" type="noConversion"/>
  </si>
  <si>
    <t>2018年费用支出课题号</t>
    <phoneticPr fontId="10" type="noConversion"/>
  </si>
  <si>
    <t xml:space="preserve">高速电路与神经网络实验室2018年1月—12月科研用房情况一览表                   </t>
    <phoneticPr fontId="10" type="noConversion"/>
  </si>
  <si>
    <t xml:space="preserve">光电系统2018年1月—12月科研用房情况一览表             </t>
    <phoneticPr fontId="10" type="noConversion"/>
  </si>
  <si>
    <t xml:space="preserve">光电子研究发展中心2018年1月—12月科研用房情况一览表     </t>
    <phoneticPr fontId="10" type="noConversion"/>
  </si>
  <si>
    <t xml:space="preserve">集成中心2018年1月—12月科研用房情况一览表         </t>
    <phoneticPr fontId="10" type="noConversion"/>
  </si>
  <si>
    <t xml:space="preserve">工程中心2018年1月—12月科研用房情况一览表         </t>
    <phoneticPr fontId="10" type="noConversion"/>
  </si>
  <si>
    <t xml:space="preserve">照明研发中心2018年1月—12月科研用房情况一览表             </t>
    <phoneticPr fontId="10" type="noConversion"/>
  </si>
  <si>
    <t xml:space="preserve">全固态光源实验室2018年1月—12月科研用房情况一览表             </t>
    <phoneticPr fontId="10" type="noConversion"/>
  </si>
  <si>
    <t xml:space="preserve">固态光电信息技术实验室2018年1月—12月科研用房情况一览表     </t>
    <phoneticPr fontId="10" type="noConversion"/>
  </si>
  <si>
    <t xml:space="preserve">纳米光电子2018年1月-12月科研用房情况一览表             </t>
    <phoneticPr fontId="10" type="noConversion"/>
  </si>
  <si>
    <t>56</t>
    <phoneticPr fontId="10" type="noConversion"/>
  </si>
  <si>
    <t>57</t>
  </si>
  <si>
    <t>58</t>
  </si>
  <si>
    <t>59</t>
  </si>
  <si>
    <t>12</t>
    <phoneticPr fontId="10" type="noConversion"/>
  </si>
  <si>
    <t>1#703</t>
    <phoneticPr fontId="10" type="noConversion"/>
  </si>
  <si>
    <t>1#705</t>
    <phoneticPr fontId="10" type="noConversion"/>
  </si>
  <si>
    <t>2018.4-12</t>
    <phoneticPr fontId="10" type="noConversion"/>
  </si>
  <si>
    <t>2018.1-3</t>
    <phoneticPr fontId="10" type="noConversion"/>
  </si>
  <si>
    <t>餐厅306</t>
    <phoneticPr fontId="10" type="noConversion"/>
  </si>
  <si>
    <t>2018.3-12</t>
    <phoneticPr fontId="10" type="noConversion"/>
  </si>
  <si>
    <t>5#410</t>
    <phoneticPr fontId="10" type="noConversion"/>
  </si>
  <si>
    <t>1</t>
    <phoneticPr fontId="10" type="noConversion"/>
  </si>
  <si>
    <t>9</t>
    <phoneticPr fontId="10" type="noConversion"/>
  </si>
  <si>
    <t>5#412-2</t>
    <phoneticPr fontId="10" type="noConversion"/>
  </si>
  <si>
    <t>5#412-3</t>
  </si>
  <si>
    <t>3#101</t>
    <phoneticPr fontId="10" type="noConversion"/>
  </si>
  <si>
    <t>1#411</t>
    <phoneticPr fontId="10" type="noConversion"/>
  </si>
  <si>
    <t>1#地下室011</t>
    <phoneticPr fontId="10" type="noConversion"/>
  </si>
  <si>
    <t>2017.10-2018.12</t>
    <phoneticPr fontId="10" type="noConversion"/>
  </si>
  <si>
    <t>刘建国</t>
    <phoneticPr fontId="10" type="noConversion"/>
  </si>
  <si>
    <t>年空调电费（元）=D*H</t>
    <phoneticPr fontId="10" type="noConversion"/>
  </si>
  <si>
    <t>2018.4-12</t>
    <phoneticPr fontId="10" type="noConversion"/>
  </si>
  <si>
    <t>办公用房</t>
    <phoneticPr fontId="10" type="noConversion"/>
  </si>
  <si>
    <t>2018年费用支出课题号</t>
    <phoneticPr fontId="10" type="noConversion"/>
  </si>
  <si>
    <t>1#709</t>
    <phoneticPr fontId="10" type="noConversion"/>
  </si>
  <si>
    <t>1#707</t>
    <phoneticPr fontId="10" type="noConversion"/>
  </si>
  <si>
    <t>2018.5-12</t>
    <phoneticPr fontId="10" type="noConversion"/>
  </si>
  <si>
    <t>5#地下室</t>
    <phoneticPr fontId="10" type="noConversion"/>
  </si>
  <si>
    <t>2018年费用支出课题号</t>
    <phoneticPr fontId="10" type="noConversion"/>
  </si>
  <si>
    <t>研发中心2层主任办公室</t>
    <phoneticPr fontId="10" type="noConversion"/>
  </si>
  <si>
    <t>2018年费用支出课题号</t>
    <phoneticPr fontId="10" type="noConversion"/>
  </si>
  <si>
    <t>2018年费用支出课题号</t>
    <phoneticPr fontId="10" type="noConversion"/>
  </si>
  <si>
    <t>总计</t>
    <phoneticPr fontId="10" type="noConversion"/>
  </si>
  <si>
    <t>研发中心408</t>
    <phoneticPr fontId="10" type="noConversion"/>
  </si>
  <si>
    <t>3#楼空调制冷费</t>
    <phoneticPr fontId="10" type="noConversion"/>
  </si>
  <si>
    <t>3#楼空调费</t>
    <phoneticPr fontId="10" type="noConversion"/>
  </si>
  <si>
    <t>研发中心空调费</t>
    <phoneticPr fontId="10" type="noConversion"/>
  </si>
  <si>
    <t>研发中心供暖费</t>
    <phoneticPr fontId="10" type="noConversion"/>
  </si>
  <si>
    <t>刘峰奇</t>
    <phoneticPr fontId="10" type="noConversion"/>
  </si>
  <si>
    <t>12</t>
    <phoneticPr fontId="10" type="noConversion"/>
  </si>
  <si>
    <t>王智杰</t>
    <phoneticPr fontId="10" type="noConversion"/>
  </si>
  <si>
    <t>请注明房间号</t>
    <phoneticPr fontId="10" type="noConversion"/>
  </si>
  <si>
    <t>院士</t>
    <phoneticPr fontId="10" type="noConversion"/>
  </si>
  <si>
    <t>主任办公室</t>
    <phoneticPr fontId="10" type="noConversion"/>
  </si>
  <si>
    <t>王开友</t>
    <phoneticPr fontId="10" type="noConversion"/>
  </si>
  <si>
    <t>李卫军</t>
    <phoneticPr fontId="10" type="noConversion"/>
  </si>
  <si>
    <t>合计</t>
    <phoneticPr fontId="10" type="noConversion"/>
  </si>
  <si>
    <t>赵德刚</t>
    <phoneticPr fontId="10" type="noConversion"/>
  </si>
  <si>
    <t>刘素平</t>
    <phoneticPr fontId="10" type="noConversion"/>
  </si>
  <si>
    <t>主任办公室</t>
    <phoneticPr fontId="10" type="noConversion"/>
  </si>
  <si>
    <t>合计</t>
    <phoneticPr fontId="10" type="noConversion"/>
  </si>
  <si>
    <t>请注明房间号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</si>
</sst>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.00_);[Red]\(0.00\)"/>
    <numFmt numFmtId="178" formatCode="0_ "/>
    <numFmt numFmtId="179" formatCode="0.0_);[Red]\(0.0\)"/>
    <numFmt numFmtId="180" formatCode="0_);[Red]\(0\)"/>
    <numFmt numFmtId="181" formatCode="0.00;[Red]0.00"/>
  </numFmts>
  <fonts count="39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4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"/>
      <color indexed="8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11"/>
      <name val="华文楷体"/>
      <family val="3"/>
      <charset val="134"/>
    </font>
    <font>
      <sz val="11"/>
      <name val="华文楷体"/>
      <family val="3"/>
      <charset val="134"/>
    </font>
    <font>
      <b/>
      <sz val="11"/>
      <color indexed="8"/>
      <name val="华文楷体"/>
      <family val="3"/>
      <charset val="134"/>
    </font>
    <font>
      <sz val="11"/>
      <color indexed="8"/>
      <name val="华文楷体"/>
      <family val="3"/>
      <charset val="134"/>
    </font>
    <font>
      <sz val="11"/>
      <color indexed="12"/>
      <name val="华文楷体"/>
      <family val="3"/>
      <charset val="134"/>
    </font>
    <font>
      <b/>
      <sz val="12"/>
      <color indexed="8"/>
      <name val="华文楷体"/>
      <family val="3"/>
      <charset val="134"/>
    </font>
    <font>
      <sz val="12"/>
      <name val="华文楷体"/>
      <family val="3"/>
      <charset val="134"/>
    </font>
    <font>
      <sz val="10"/>
      <color indexed="8"/>
      <name val="华文楷体"/>
      <family val="3"/>
      <charset val="134"/>
    </font>
    <font>
      <sz val="12"/>
      <color indexed="8"/>
      <name val="华文楷体"/>
      <family val="3"/>
      <charset val="134"/>
    </font>
    <font>
      <b/>
      <sz val="12"/>
      <name val="华文楷体"/>
      <family val="3"/>
      <charset val="134"/>
    </font>
    <font>
      <sz val="10"/>
      <name val="华文楷体"/>
      <family val="3"/>
      <charset val="134"/>
    </font>
    <font>
      <b/>
      <sz val="10"/>
      <name val="华文楷体"/>
      <family val="3"/>
      <charset val="134"/>
    </font>
    <font>
      <b/>
      <sz val="10"/>
      <color indexed="8"/>
      <name val="华文楷体"/>
      <family val="3"/>
      <charset val="134"/>
    </font>
    <font>
      <sz val="9"/>
      <name val="华文楷体"/>
      <family val="3"/>
      <charset val="134"/>
    </font>
    <font>
      <sz val="14"/>
      <name val="华文楷体"/>
      <family val="3"/>
      <charset val="134"/>
    </font>
    <font>
      <sz val="11"/>
      <color theme="1"/>
      <name val="华文楷体"/>
      <family val="3"/>
      <charset val="134"/>
    </font>
    <font>
      <b/>
      <sz val="11"/>
      <color theme="1"/>
      <name val="华文楷体"/>
      <family val="3"/>
      <charset val="134"/>
    </font>
    <font>
      <b/>
      <sz val="11"/>
      <color indexed="12"/>
      <name val="华文楷体"/>
      <family val="3"/>
      <charset val="134"/>
    </font>
    <font>
      <sz val="11"/>
      <color rgb="FF000000"/>
      <name val="华文楷体"/>
      <family val="3"/>
      <charset val="134"/>
    </font>
    <font>
      <b/>
      <sz val="11"/>
      <color rgb="FF000000"/>
      <name val="华文楷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>
      <alignment vertical="center"/>
    </xf>
    <xf numFmtId="0" fontId="3" fillId="3" borderId="0">
      <alignment horizontal="left" vertical="top"/>
    </xf>
    <xf numFmtId="0" fontId="15" fillId="5" borderId="0">
      <alignment horizontal="center" vertical="top"/>
    </xf>
    <xf numFmtId="0" fontId="15" fillId="5" borderId="0">
      <alignment horizontal="center" vertical="top"/>
    </xf>
    <xf numFmtId="0" fontId="4" fillId="3" borderId="0">
      <alignment horizontal="center" vertical="top"/>
    </xf>
    <xf numFmtId="0" fontId="16" fillId="5" borderId="0">
      <alignment horizontal="left" vertical="center"/>
    </xf>
    <xf numFmtId="0" fontId="16" fillId="5" borderId="0">
      <alignment horizontal="left" vertical="center"/>
    </xf>
    <xf numFmtId="0" fontId="5" fillId="3" borderId="0">
      <alignment horizontal="center" vertical="center"/>
    </xf>
    <xf numFmtId="0" fontId="17" fillId="5" borderId="0">
      <alignment horizontal="center" vertical="center"/>
    </xf>
    <xf numFmtId="0" fontId="17" fillId="5" borderId="0">
      <alignment horizontal="center" vertical="center"/>
    </xf>
    <xf numFmtId="0" fontId="6" fillId="3" borderId="0">
      <alignment horizontal="center" vertical="center"/>
    </xf>
    <xf numFmtId="0" fontId="16" fillId="5" borderId="0">
      <alignment horizontal="right" vertical="top"/>
    </xf>
    <xf numFmtId="0" fontId="16" fillId="5" borderId="0">
      <alignment horizontal="right" vertical="top"/>
    </xf>
    <xf numFmtId="0" fontId="7" fillId="3" borderId="0">
      <alignment horizontal="right" vertical="top"/>
    </xf>
    <xf numFmtId="0" fontId="16" fillId="5" borderId="0">
      <alignment horizontal="center" vertical="top"/>
    </xf>
    <xf numFmtId="0" fontId="16" fillId="5" borderId="0">
      <alignment horizontal="center" vertical="top"/>
    </xf>
    <xf numFmtId="0" fontId="7" fillId="3" borderId="0">
      <alignment horizontal="center" vertical="top"/>
    </xf>
    <xf numFmtId="0" fontId="8" fillId="3" borderId="0">
      <alignment horizontal="left" vertical="top"/>
    </xf>
    <xf numFmtId="0" fontId="7" fillId="3" borderId="0">
      <alignment horizontal="left" vertical="center"/>
    </xf>
    <xf numFmtId="0" fontId="17" fillId="5" borderId="0">
      <alignment horizontal="center" vertical="center"/>
    </xf>
    <xf numFmtId="0" fontId="17" fillId="5" borderId="0">
      <alignment horizontal="center" vertical="center"/>
    </xf>
    <xf numFmtId="0" fontId="6" fillId="3" borderId="0">
      <alignment horizontal="center" vertical="center"/>
    </xf>
    <xf numFmtId="0" fontId="18" fillId="5" borderId="0">
      <alignment horizontal="right" vertical="top"/>
    </xf>
    <xf numFmtId="0" fontId="18" fillId="5" borderId="0">
      <alignment horizontal="right" vertical="top"/>
    </xf>
    <xf numFmtId="0" fontId="5" fillId="3" borderId="0">
      <alignment horizontal="right" vertical="top"/>
    </xf>
    <xf numFmtId="0" fontId="18" fillId="5" borderId="0">
      <alignment horizontal="center" vertical="center"/>
    </xf>
    <xf numFmtId="0" fontId="18" fillId="5" borderId="0">
      <alignment horizontal="center" vertical="center"/>
    </xf>
    <xf numFmtId="0" fontId="5" fillId="3" borderId="0">
      <alignment horizontal="center" vertical="center"/>
    </xf>
    <xf numFmtId="0" fontId="18" fillId="5" borderId="0">
      <alignment horizontal="center" vertical="center"/>
    </xf>
    <xf numFmtId="0" fontId="18" fillId="5" borderId="0">
      <alignment horizontal="center" vertical="center"/>
    </xf>
    <xf numFmtId="0" fontId="5" fillId="3" borderId="0">
      <alignment horizontal="center" vertical="center"/>
    </xf>
    <xf numFmtId="0" fontId="18" fillId="5" borderId="0">
      <alignment horizontal="right" vertical="center"/>
    </xf>
    <xf numFmtId="0" fontId="18" fillId="5" borderId="0">
      <alignment horizontal="right" vertical="center"/>
    </xf>
    <xf numFmtId="0" fontId="5" fillId="3" borderId="0">
      <alignment horizontal="right" vertical="center"/>
    </xf>
    <xf numFmtId="0" fontId="18" fillId="5" borderId="0">
      <alignment horizontal="center" vertical="center"/>
    </xf>
    <xf numFmtId="0" fontId="18" fillId="5" borderId="0">
      <alignment horizontal="center" vertical="center"/>
    </xf>
    <xf numFmtId="0" fontId="5" fillId="3" borderId="0">
      <alignment horizontal="center" vertical="center"/>
    </xf>
    <xf numFmtId="0" fontId="18" fillId="5" borderId="0">
      <alignment horizontal="left" vertical="center"/>
    </xf>
    <xf numFmtId="0" fontId="18" fillId="5" borderId="0">
      <alignment horizontal="left" vertical="center"/>
    </xf>
    <xf numFmtId="0" fontId="5" fillId="3" borderId="0">
      <alignment horizontal="left" vertical="center"/>
    </xf>
    <xf numFmtId="0" fontId="18" fillId="5" borderId="0">
      <alignment horizontal="center" vertical="center"/>
    </xf>
    <xf numFmtId="0" fontId="18" fillId="5" borderId="0">
      <alignment horizontal="center"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8" borderId="0">
      <alignment horizontal="left" vertical="top"/>
    </xf>
    <xf numFmtId="0" fontId="3" fillId="8" borderId="0">
      <alignment horizontal="left" vertical="top"/>
    </xf>
    <xf numFmtId="0" fontId="4" fillId="8" borderId="0">
      <alignment horizontal="center" vertical="top"/>
    </xf>
    <xf numFmtId="0" fontId="5" fillId="8" borderId="0">
      <alignment horizontal="center" vertical="center"/>
    </xf>
    <xf numFmtId="0" fontId="6" fillId="8" borderId="0">
      <alignment horizontal="center" vertical="center"/>
    </xf>
    <xf numFmtId="0" fontId="7" fillId="8" borderId="0">
      <alignment horizontal="right" vertical="top"/>
    </xf>
    <xf numFmtId="0" fontId="7" fillId="8" borderId="0">
      <alignment horizontal="center" vertical="top"/>
    </xf>
    <xf numFmtId="0" fontId="7" fillId="8" borderId="0">
      <alignment horizontal="left" vertical="center"/>
    </xf>
    <xf numFmtId="0" fontId="6" fillId="8" borderId="0">
      <alignment horizontal="center" vertical="center"/>
    </xf>
    <xf numFmtId="0" fontId="5" fillId="8" borderId="0">
      <alignment horizontal="right" vertical="top"/>
    </xf>
    <xf numFmtId="0" fontId="5" fillId="8" borderId="0">
      <alignment horizontal="center" vertical="center"/>
    </xf>
    <xf numFmtId="0" fontId="5" fillId="8" borderId="0">
      <alignment horizontal="center" vertical="center"/>
    </xf>
    <xf numFmtId="0" fontId="5" fillId="8" borderId="0">
      <alignment horizontal="right" vertical="center"/>
    </xf>
    <xf numFmtId="0" fontId="5" fillId="8" borderId="0">
      <alignment horizontal="center" vertical="center"/>
    </xf>
    <xf numFmtId="0" fontId="5" fillId="8" borderId="0">
      <alignment horizontal="left" vertical="center"/>
    </xf>
    <xf numFmtId="0" fontId="2" fillId="0" borderId="0">
      <alignment vertical="center"/>
    </xf>
  </cellStyleXfs>
  <cellXfs count="899">
    <xf numFmtId="0" fontId="0" fillId="0" borderId="0" xfId="0">
      <alignment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6" borderId="0" xfId="0" applyFont="1" applyFill="1">
      <alignment vertical="center"/>
    </xf>
    <xf numFmtId="0" fontId="20" fillId="6" borderId="2" xfId="0" applyFont="1" applyFill="1" applyBorder="1" applyAlignment="1">
      <alignment horizontal="center" vertical="center"/>
    </xf>
    <xf numFmtId="180" fontId="20" fillId="6" borderId="2" xfId="45" applyNumberFormat="1" applyFont="1" applyFill="1" applyBorder="1" applyAlignment="1">
      <alignment horizontal="center" vertical="center"/>
    </xf>
    <xf numFmtId="177" fontId="20" fillId="6" borderId="2" xfId="0" applyNumberFormat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vertical="center"/>
    </xf>
    <xf numFmtId="49" fontId="20" fillId="6" borderId="0" xfId="45" applyNumberFormat="1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19" fillId="6" borderId="0" xfId="0" applyFont="1" applyFill="1">
      <alignment vertical="center"/>
    </xf>
    <xf numFmtId="0" fontId="20" fillId="6" borderId="29" xfId="0" applyFont="1" applyFill="1" applyBorder="1" applyAlignment="1">
      <alignment horizontal="center" vertical="center"/>
    </xf>
    <xf numFmtId="176" fontId="20" fillId="6" borderId="2" xfId="0" applyNumberFormat="1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0" xfId="0" applyFont="1" applyFill="1" applyAlignment="1">
      <alignment vertical="center"/>
    </xf>
    <xf numFmtId="177" fontId="20" fillId="6" borderId="2" xfId="45" applyNumberFormat="1" applyFont="1" applyFill="1" applyBorder="1" applyAlignment="1">
      <alignment horizontal="center" vertical="center"/>
    </xf>
    <xf numFmtId="176" fontId="20" fillId="6" borderId="2" xfId="45" applyNumberFormat="1" applyFont="1" applyFill="1" applyBorder="1" applyAlignment="1">
      <alignment horizontal="center" vertical="center"/>
    </xf>
    <xf numFmtId="49" fontId="20" fillId="6" borderId="5" xfId="0" applyNumberFormat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177" fontId="20" fillId="6" borderId="1" xfId="0" applyNumberFormat="1" applyFont="1" applyFill="1" applyBorder="1" applyAlignment="1">
      <alignment horizontal="center" vertical="center" wrapText="1"/>
    </xf>
    <xf numFmtId="180" fontId="20" fillId="6" borderId="1" xfId="0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2" xfId="0" applyFont="1" applyFill="1" applyBorder="1">
      <alignment vertical="center"/>
    </xf>
    <xf numFmtId="0" fontId="20" fillId="6" borderId="2" xfId="45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vertical="center" wrapText="1"/>
    </xf>
    <xf numFmtId="0" fontId="20" fillId="6" borderId="4" xfId="0" applyFont="1" applyFill="1" applyBorder="1">
      <alignment vertical="center"/>
    </xf>
    <xf numFmtId="0" fontId="19" fillId="6" borderId="24" xfId="0" applyFont="1" applyFill="1" applyBorder="1" applyAlignment="1">
      <alignment horizontal="center" vertical="center"/>
    </xf>
    <xf numFmtId="49" fontId="20" fillId="6" borderId="2" xfId="0" applyNumberFormat="1" applyFont="1" applyFill="1" applyBorder="1" applyAlignment="1">
      <alignment horizontal="center" vertical="center"/>
    </xf>
    <xf numFmtId="49" fontId="20" fillId="6" borderId="4" xfId="0" applyNumberFormat="1" applyFont="1" applyFill="1" applyBorder="1" applyAlignment="1">
      <alignment vertical="center"/>
    </xf>
    <xf numFmtId="0" fontId="20" fillId="6" borderId="24" xfId="0" applyFont="1" applyFill="1" applyBorder="1" applyAlignment="1">
      <alignment horizontal="center" vertical="center"/>
    </xf>
    <xf numFmtId="0" fontId="20" fillId="6" borderId="2" xfId="46" applyFont="1" applyFill="1" applyBorder="1" applyAlignment="1">
      <alignment horizontal="center" vertical="center"/>
    </xf>
    <xf numFmtId="0" fontId="19" fillId="6" borderId="2" xfId="45" applyFont="1" applyFill="1" applyBorder="1" applyAlignment="1">
      <alignment horizontal="center" vertical="center"/>
    </xf>
    <xf numFmtId="0" fontId="19" fillId="6" borderId="24" xfId="45" applyFont="1" applyFill="1" applyBorder="1" applyAlignment="1">
      <alignment horizontal="center" vertical="center"/>
    </xf>
    <xf numFmtId="0" fontId="19" fillId="6" borderId="4" xfId="0" applyFont="1" applyFill="1" applyBorder="1">
      <alignment vertical="center"/>
    </xf>
    <xf numFmtId="0" fontId="20" fillId="6" borderId="0" xfId="45" applyFont="1" applyFill="1" applyBorder="1" applyAlignment="1">
      <alignment horizontal="center" vertical="center"/>
    </xf>
    <xf numFmtId="0" fontId="20" fillId="6" borderId="0" xfId="0" applyFont="1" applyFill="1" applyBorder="1">
      <alignment vertical="center"/>
    </xf>
    <xf numFmtId="0" fontId="19" fillId="6" borderId="0" xfId="45" applyFont="1" applyFill="1" applyBorder="1" applyAlignment="1">
      <alignment horizontal="center" vertical="center"/>
    </xf>
    <xf numFmtId="49" fontId="20" fillId="6" borderId="0" xfId="44" applyNumberFormat="1" applyFont="1" applyFill="1" applyBorder="1" applyAlignment="1">
      <alignment horizontal="center" vertical="center"/>
    </xf>
    <xf numFmtId="49" fontId="19" fillId="6" borderId="0" xfId="45" applyNumberFormat="1" applyFont="1" applyFill="1" applyBorder="1" applyAlignment="1">
      <alignment horizontal="center" vertical="center"/>
    </xf>
    <xf numFmtId="0" fontId="20" fillId="6" borderId="29" xfId="0" applyFont="1" applyFill="1" applyBorder="1">
      <alignment vertical="center"/>
    </xf>
    <xf numFmtId="49" fontId="19" fillId="6" borderId="0" xfId="44" applyNumberFormat="1" applyFont="1" applyFill="1" applyBorder="1" applyAlignment="1">
      <alignment horizontal="center" vertical="center"/>
    </xf>
    <xf numFmtId="0" fontId="20" fillId="6" borderId="0" xfId="66" applyFont="1" applyFill="1" applyBorder="1" applyAlignment="1">
      <alignment horizontal="center" vertical="center"/>
    </xf>
    <xf numFmtId="49" fontId="19" fillId="6" borderId="0" xfId="44" applyNumberFormat="1" applyFont="1" applyFill="1" applyBorder="1" applyAlignment="1">
      <alignment horizontal="center" vertical="center" wrapText="1"/>
    </xf>
    <xf numFmtId="0" fontId="19" fillId="6" borderId="0" xfId="66" applyFont="1" applyFill="1" applyBorder="1" applyAlignment="1">
      <alignment horizontal="center" vertical="center"/>
    </xf>
    <xf numFmtId="0" fontId="20" fillId="6" borderId="0" xfId="0" applyFont="1" applyFill="1" applyAlignment="1">
      <alignment vertical="center"/>
    </xf>
    <xf numFmtId="49" fontId="20" fillId="6" borderId="15" xfId="0" applyNumberFormat="1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176" fontId="20" fillId="6" borderId="0" xfId="0" applyNumberFormat="1" applyFont="1" applyFill="1">
      <alignment vertical="center"/>
    </xf>
    <xf numFmtId="177" fontId="20" fillId="6" borderId="0" xfId="0" applyNumberFormat="1" applyFont="1" applyFill="1">
      <alignment vertical="center"/>
    </xf>
    <xf numFmtId="177" fontId="19" fillId="6" borderId="0" xfId="0" applyNumberFormat="1" applyFont="1" applyFill="1">
      <alignment vertical="center"/>
    </xf>
    <xf numFmtId="0" fontId="20" fillId="6" borderId="27" xfId="0" applyFont="1" applyFill="1" applyBorder="1" applyAlignment="1">
      <alignment horizontal="center" vertical="center"/>
    </xf>
    <xf numFmtId="0" fontId="20" fillId="6" borderId="27" xfId="0" applyFont="1" applyFill="1" applyBorder="1">
      <alignment vertical="center"/>
    </xf>
    <xf numFmtId="0" fontId="19" fillId="6" borderId="27" xfId="0" applyFont="1" applyFill="1" applyBorder="1">
      <alignment vertical="center"/>
    </xf>
    <xf numFmtId="0" fontId="19" fillId="6" borderId="27" xfId="0" applyFont="1" applyFill="1" applyBorder="1" applyAlignment="1">
      <alignment vertical="center"/>
    </xf>
    <xf numFmtId="0" fontId="19" fillId="6" borderId="27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22" fillId="0" borderId="6" xfId="45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2" fillId="0" borderId="2" xfId="0" applyFont="1" applyFill="1" applyBorder="1" applyAlignment="1">
      <alignment horizontal="center" vertical="center"/>
    </xf>
    <xf numFmtId="180" fontId="22" fillId="0" borderId="2" xfId="45" applyNumberFormat="1" applyFont="1" applyFill="1" applyBorder="1" applyAlignment="1">
      <alignment horizontal="center" vertical="center"/>
    </xf>
    <xf numFmtId="177" fontId="22" fillId="0" borderId="2" xfId="45" applyNumberFormat="1" applyFont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0" xfId="0" applyFont="1">
      <alignment vertical="center"/>
    </xf>
    <xf numFmtId="0" fontId="19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0" xfId="0" applyFont="1" applyFill="1">
      <alignment vertical="center"/>
    </xf>
    <xf numFmtId="0" fontId="21" fillId="6" borderId="4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2" fillId="0" borderId="4" xfId="0" applyFont="1" applyFill="1" applyBorder="1" applyAlignment="1">
      <alignment horizontal="center" vertical="center"/>
    </xf>
    <xf numFmtId="177" fontId="22" fillId="6" borderId="2" xfId="45" applyNumberFormat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2" xfId="0" applyFont="1" applyFill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20" fillId="0" borderId="0" xfId="45" applyFont="1">
      <alignment vertical="center"/>
    </xf>
    <xf numFmtId="0" fontId="22" fillId="0" borderId="2" xfId="46" applyFont="1" applyFill="1" applyBorder="1" applyAlignment="1">
      <alignment horizontal="center" vertical="center"/>
    </xf>
    <xf numFmtId="0" fontId="22" fillId="0" borderId="2" xfId="45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>
      <alignment vertical="center"/>
    </xf>
    <xf numFmtId="0" fontId="20" fillId="6" borderId="0" xfId="45" applyFont="1" applyFill="1">
      <alignment vertical="center"/>
    </xf>
    <xf numFmtId="0" fontId="21" fillId="6" borderId="2" xfId="46" applyFont="1" applyFill="1" applyBorder="1" applyAlignment="1">
      <alignment horizontal="center" vertical="center"/>
    </xf>
    <xf numFmtId="0" fontId="20" fillId="6" borderId="7" xfId="45" applyFont="1" applyFill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20" fillId="0" borderId="0" xfId="0" applyNumberFormat="1" applyFont="1">
      <alignment vertical="center"/>
    </xf>
    <xf numFmtId="0" fontId="20" fillId="0" borderId="0" xfId="45" applyFont="1" applyAlignment="1"/>
    <xf numFmtId="0" fontId="22" fillId="0" borderId="1" xfId="45" applyFont="1" applyBorder="1" applyAlignment="1">
      <alignment horizontal="center" vertical="center"/>
    </xf>
    <xf numFmtId="49" fontId="22" fillId="0" borderId="5" xfId="36" applyNumberFormat="1" applyFont="1" applyFill="1" applyBorder="1" applyAlignment="1">
      <alignment horizontal="center" vertical="center" wrapText="1"/>
    </xf>
    <xf numFmtId="0" fontId="22" fillId="0" borderId="3" xfId="46" applyFont="1" applyBorder="1" applyAlignment="1">
      <alignment horizontal="center" vertical="center"/>
    </xf>
    <xf numFmtId="0" fontId="22" fillId="0" borderId="2" xfId="46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2" xfId="46" applyFont="1" applyFill="1" applyBorder="1" applyAlignment="1">
      <alignment horizontal="center" vertical="center"/>
    </xf>
    <xf numFmtId="0" fontId="20" fillId="0" borderId="2" xfId="46" applyFont="1" applyBorder="1" applyAlignment="1">
      <alignment horizontal="center" vertical="center"/>
    </xf>
    <xf numFmtId="180" fontId="20" fillId="0" borderId="2" xfId="45" applyNumberFormat="1" applyFont="1" applyFill="1" applyBorder="1" applyAlignment="1">
      <alignment horizontal="center" vertical="center"/>
    </xf>
    <xf numFmtId="0" fontId="20" fillId="0" borderId="2" xfId="45" applyFont="1" applyFill="1" applyBorder="1" applyAlignment="1">
      <alignment horizontal="center" vertical="center"/>
    </xf>
    <xf numFmtId="0" fontId="20" fillId="0" borderId="3" xfId="46" applyFont="1" applyBorder="1" applyAlignment="1">
      <alignment horizontal="center" vertical="center"/>
    </xf>
    <xf numFmtId="0" fontId="19" fillId="0" borderId="24" xfId="46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20" fillId="0" borderId="3" xfId="46" applyFont="1" applyFill="1" applyBorder="1" applyAlignment="1">
      <alignment horizontal="center" vertical="center"/>
    </xf>
    <xf numFmtId="0" fontId="20" fillId="0" borderId="4" xfId="0" applyFont="1" applyFill="1" applyBorder="1">
      <alignment vertical="center"/>
    </xf>
    <xf numFmtId="0" fontId="20" fillId="0" borderId="2" xfId="45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25" xfId="46" applyFont="1" applyBorder="1" applyAlignment="1">
      <alignment horizontal="center" vertical="center"/>
    </xf>
    <xf numFmtId="180" fontId="20" fillId="0" borderId="3" xfId="45" applyNumberFormat="1" applyFont="1" applyFill="1" applyBorder="1" applyAlignment="1">
      <alignment horizontal="center" vertical="center"/>
    </xf>
    <xf numFmtId="180" fontId="20" fillId="6" borderId="3" xfId="45" applyNumberFormat="1" applyFont="1" applyFill="1" applyBorder="1" applyAlignment="1">
      <alignment horizontal="center" vertical="center"/>
    </xf>
    <xf numFmtId="0" fontId="20" fillId="0" borderId="4" xfId="45" applyFont="1" applyBorder="1" applyAlignment="1">
      <alignment horizontal="center" vertical="center"/>
    </xf>
    <xf numFmtId="0" fontId="20" fillId="6" borderId="3" xfId="46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/>
    </xf>
    <xf numFmtId="180" fontId="22" fillId="0" borderId="2" xfId="46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80" fontId="22" fillId="6" borderId="3" xfId="0" applyNumberFormat="1" applyFont="1" applyFill="1" applyBorder="1" applyAlignment="1">
      <alignment horizontal="center" vertical="center"/>
    </xf>
    <xf numFmtId="0" fontId="20" fillId="0" borderId="7" xfId="46" applyFont="1" applyFill="1" applyBorder="1" applyAlignment="1">
      <alignment horizontal="center" vertical="center"/>
    </xf>
    <xf numFmtId="180" fontId="20" fillId="0" borderId="9" xfId="0" applyNumberFormat="1" applyFont="1" applyFill="1" applyBorder="1">
      <alignment vertical="center"/>
    </xf>
    <xf numFmtId="180" fontId="22" fillId="0" borderId="0" xfId="0" applyNumberFormat="1" applyFont="1">
      <alignment vertical="center"/>
    </xf>
    <xf numFmtId="180" fontId="22" fillId="6" borderId="1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5" fillId="6" borderId="0" xfId="0" applyFont="1" applyFill="1">
      <alignment vertical="center"/>
    </xf>
    <xf numFmtId="176" fontId="25" fillId="6" borderId="2" xfId="45" applyNumberFormat="1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7" fillId="6" borderId="0" xfId="45" applyFont="1" applyFill="1" applyAlignment="1">
      <alignment vertical="center"/>
    </xf>
    <xf numFmtId="0" fontId="27" fillId="6" borderId="0" xfId="0" applyFont="1" applyFill="1" applyAlignment="1">
      <alignment horizontal="left" vertical="center"/>
    </xf>
    <xf numFmtId="176" fontId="27" fillId="6" borderId="0" xfId="0" applyNumberFormat="1" applyFont="1" applyFill="1">
      <alignment vertical="center"/>
    </xf>
    <xf numFmtId="180" fontId="27" fillId="6" borderId="0" xfId="0" applyNumberFormat="1" applyFont="1" applyFill="1">
      <alignment vertical="center"/>
    </xf>
    <xf numFmtId="179" fontId="27" fillId="6" borderId="0" xfId="0" applyNumberFormat="1" applyFont="1" applyFill="1" applyAlignment="1">
      <alignment horizontal="left" vertical="center"/>
    </xf>
    <xf numFmtId="10" fontId="25" fillId="6" borderId="0" xfId="0" applyNumberFormat="1" applyFont="1" applyFill="1">
      <alignment vertical="center"/>
    </xf>
    <xf numFmtId="10" fontId="25" fillId="6" borderId="2" xfId="45" applyNumberFormat="1" applyFont="1" applyFill="1" applyBorder="1" applyAlignment="1">
      <alignment horizontal="center" vertical="center"/>
    </xf>
    <xf numFmtId="10" fontId="25" fillId="6" borderId="0" xfId="45" applyNumberFormat="1" applyFont="1" applyFill="1" applyBorder="1" applyAlignment="1">
      <alignment horizontal="center" vertical="center"/>
    </xf>
    <xf numFmtId="10" fontId="25" fillId="6" borderId="0" xfId="0" applyNumberFormat="1" applyFont="1" applyFill="1" applyBorder="1">
      <alignment vertical="center"/>
    </xf>
    <xf numFmtId="10" fontId="33" fillId="6" borderId="22" xfId="45" applyNumberFormat="1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left" vertical="center"/>
    </xf>
    <xf numFmtId="176" fontId="28" fillId="9" borderId="29" xfId="45" applyNumberFormat="1" applyFont="1" applyFill="1" applyBorder="1" applyAlignment="1">
      <alignment horizontal="center" vertical="center"/>
    </xf>
    <xf numFmtId="49" fontId="25" fillId="6" borderId="2" xfId="45" applyNumberFormat="1" applyFont="1" applyFill="1" applyBorder="1" applyAlignment="1">
      <alignment horizontal="center" vertical="center"/>
    </xf>
    <xf numFmtId="49" fontId="25" fillId="6" borderId="2" xfId="46" applyNumberFormat="1" applyFont="1" applyFill="1" applyBorder="1" applyAlignment="1">
      <alignment horizontal="center" vertical="center"/>
    </xf>
    <xf numFmtId="49" fontId="25" fillId="6" borderId="22" xfId="45" applyNumberFormat="1" applyFont="1" applyFill="1" applyBorder="1" applyAlignment="1">
      <alignment horizontal="center" vertical="center"/>
    </xf>
    <xf numFmtId="10" fontId="25" fillId="6" borderId="22" xfId="45" applyNumberFormat="1" applyFont="1" applyFill="1" applyBorder="1" applyAlignment="1">
      <alignment horizontal="center" vertical="center" wrapText="1"/>
    </xf>
    <xf numFmtId="10" fontId="25" fillId="6" borderId="3" xfId="45" applyNumberFormat="1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left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/>
    </xf>
    <xf numFmtId="10" fontId="25" fillId="9" borderId="29" xfId="45" applyNumberFormat="1" applyFont="1" applyFill="1" applyBorder="1" applyAlignment="1">
      <alignment horizontal="center" vertical="center"/>
    </xf>
    <xf numFmtId="49" fontId="25" fillId="9" borderId="29" xfId="45" applyNumberFormat="1" applyFont="1" applyFill="1" applyBorder="1" applyAlignment="1">
      <alignment horizontal="center" vertical="center"/>
    </xf>
    <xf numFmtId="49" fontId="25" fillId="9" borderId="29" xfId="46" applyNumberFormat="1" applyFont="1" applyFill="1" applyBorder="1" applyAlignment="1">
      <alignment horizontal="center" vertical="center"/>
    </xf>
    <xf numFmtId="49" fontId="28" fillId="9" borderId="29" xfId="45" applyNumberFormat="1" applyFont="1" applyFill="1" applyBorder="1" applyAlignment="1">
      <alignment horizontal="center" vertical="center"/>
    </xf>
    <xf numFmtId="10" fontId="25" fillId="6" borderId="29" xfId="45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left" vertical="center"/>
    </xf>
    <xf numFmtId="0" fontId="22" fillId="6" borderId="11" xfId="0" applyFont="1" applyFill="1" applyBorder="1" applyAlignment="1">
      <alignment horizontal="left" vertical="center"/>
    </xf>
    <xf numFmtId="0" fontId="20" fillId="0" borderId="29" xfId="46" applyFont="1" applyFill="1" applyBorder="1" applyAlignment="1">
      <alignment horizontal="center" vertical="center"/>
    </xf>
    <xf numFmtId="0" fontId="20" fillId="0" borderId="27" xfId="0" applyFont="1" applyFill="1" applyBorder="1">
      <alignment vertical="center"/>
    </xf>
    <xf numFmtId="0" fontId="22" fillId="0" borderId="27" xfId="0" applyFont="1" applyBorder="1">
      <alignment vertical="center"/>
    </xf>
    <xf numFmtId="0" fontId="20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6" borderId="27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6" borderId="42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/>
    </xf>
    <xf numFmtId="0" fontId="19" fillId="6" borderId="42" xfId="45" applyFont="1" applyFill="1" applyBorder="1" applyAlignment="1">
      <alignment horizontal="center" vertical="center"/>
    </xf>
    <xf numFmtId="0" fontId="20" fillId="6" borderId="42" xfId="0" applyFont="1" applyFill="1" applyBorder="1" applyAlignment="1">
      <alignment horizontal="center" vertical="center"/>
    </xf>
    <xf numFmtId="10" fontId="29" fillId="6" borderId="27" xfId="0" applyNumberFormat="1" applyFont="1" applyFill="1" applyBorder="1" applyAlignment="1">
      <alignment vertical="center"/>
    </xf>
    <xf numFmtId="0" fontId="19" fillId="6" borderId="43" xfId="0" applyFont="1" applyFill="1" applyBorder="1" applyAlignment="1">
      <alignment horizontal="center" vertical="center"/>
    </xf>
    <xf numFmtId="0" fontId="19" fillId="6" borderId="44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10" fontId="25" fillId="6" borderId="42" xfId="0" applyNumberFormat="1" applyFont="1" applyFill="1" applyBorder="1" applyAlignment="1">
      <alignment horizontal="center" vertical="center"/>
    </xf>
    <xf numFmtId="49" fontId="25" fillId="6" borderId="42" xfId="45" applyNumberFormat="1" applyFont="1" applyFill="1" applyBorder="1" applyAlignment="1">
      <alignment horizontal="center" vertical="center"/>
    </xf>
    <xf numFmtId="10" fontId="25" fillId="6" borderId="42" xfId="46" applyNumberFormat="1" applyFont="1" applyFill="1" applyBorder="1" applyAlignment="1">
      <alignment horizontal="center" vertical="center"/>
    </xf>
    <xf numFmtId="10" fontId="28" fillId="6" borderId="42" xfId="45" applyNumberFormat="1" applyFont="1" applyFill="1" applyBorder="1" applyAlignment="1">
      <alignment horizontal="center" vertical="center"/>
    </xf>
    <xf numFmtId="10" fontId="28" fillId="6" borderId="0" xfId="0" applyNumberFormat="1" applyFont="1" applyFill="1">
      <alignment vertical="center"/>
    </xf>
    <xf numFmtId="10" fontId="29" fillId="6" borderId="0" xfId="0" applyNumberFormat="1" applyFont="1" applyFill="1" applyBorder="1">
      <alignment vertical="center"/>
    </xf>
    <xf numFmtId="0" fontId="35" fillId="6" borderId="42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177" fontId="20" fillId="6" borderId="29" xfId="0" applyNumberFormat="1" applyFont="1" applyFill="1" applyBorder="1" applyAlignment="1">
      <alignment horizontal="center" vertical="center"/>
    </xf>
    <xf numFmtId="177" fontId="20" fillId="6" borderId="29" xfId="45" applyNumberFormat="1" applyFont="1" applyFill="1" applyBorder="1" applyAlignment="1">
      <alignment horizontal="center" vertical="center"/>
    </xf>
    <xf numFmtId="180" fontId="19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177" fontId="22" fillId="6" borderId="43" xfId="45" applyNumberFormat="1" applyFont="1" applyFill="1" applyBorder="1" applyAlignment="1">
      <alignment horizontal="center" vertical="center"/>
    </xf>
    <xf numFmtId="177" fontId="20" fillId="6" borderId="42" xfId="0" applyNumberFormat="1" applyFont="1" applyFill="1" applyBorder="1" applyAlignment="1">
      <alignment horizontal="center" vertical="center"/>
    </xf>
    <xf numFmtId="0" fontId="34" fillId="6" borderId="29" xfId="0" applyFont="1" applyFill="1" applyBorder="1" applyAlignment="1">
      <alignment horizontal="center" vertical="center" wrapText="1"/>
    </xf>
    <xf numFmtId="49" fontId="25" fillId="6" borderId="29" xfId="45" applyNumberFormat="1" applyFont="1" applyFill="1" applyBorder="1" applyAlignment="1">
      <alignment horizontal="center" vertical="center"/>
    </xf>
    <xf numFmtId="177" fontId="22" fillId="0" borderId="43" xfId="45" applyNumberFormat="1" applyFont="1" applyBorder="1" applyAlignment="1">
      <alignment horizontal="center" vertical="center"/>
    </xf>
    <xf numFmtId="180" fontId="20" fillId="0" borderId="29" xfId="45" applyNumberFormat="1" applyFont="1" applyBorder="1" applyAlignment="1">
      <alignment horizontal="center" vertical="center"/>
    </xf>
    <xf numFmtId="180" fontId="20" fillId="0" borderId="43" xfId="45" applyNumberFormat="1" applyFont="1" applyBorder="1" applyAlignment="1">
      <alignment horizontal="center" vertical="center"/>
    </xf>
    <xf numFmtId="180" fontId="20" fillId="6" borderId="29" xfId="45" applyNumberFormat="1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/>
    </xf>
    <xf numFmtId="177" fontId="22" fillId="10" borderId="2" xfId="0" applyNumberFormat="1" applyFont="1" applyFill="1" applyBorder="1" applyAlignment="1">
      <alignment horizontal="center" vertical="center"/>
    </xf>
    <xf numFmtId="0" fontId="22" fillId="10" borderId="2" xfId="46" applyFont="1" applyFill="1" applyBorder="1" applyAlignment="1">
      <alignment horizontal="center" vertical="center"/>
    </xf>
    <xf numFmtId="180" fontId="22" fillId="10" borderId="2" xfId="46" applyNumberFormat="1" applyFont="1" applyFill="1" applyBorder="1" applyAlignment="1">
      <alignment horizontal="center" vertical="center"/>
    </xf>
    <xf numFmtId="180" fontId="22" fillId="10" borderId="2" xfId="45" applyNumberFormat="1" applyFont="1" applyFill="1" applyBorder="1" applyAlignment="1">
      <alignment horizontal="center" vertical="center"/>
    </xf>
    <xf numFmtId="0" fontId="22" fillId="10" borderId="2" xfId="45" applyFont="1" applyFill="1" applyBorder="1" applyAlignment="1">
      <alignment horizontal="center" vertical="center"/>
    </xf>
    <xf numFmtId="180" fontId="20" fillId="10" borderId="2" xfId="45" applyNumberFormat="1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/>
    </xf>
    <xf numFmtId="0" fontId="22" fillId="10" borderId="29" xfId="46" applyFont="1" applyFill="1" applyBorder="1" applyAlignment="1">
      <alignment horizontal="center" vertical="center"/>
    </xf>
    <xf numFmtId="180" fontId="22" fillId="10" borderId="29" xfId="45" applyNumberFormat="1" applyFont="1" applyFill="1" applyBorder="1" applyAlignment="1">
      <alignment horizontal="center" vertical="center"/>
    </xf>
    <xf numFmtId="177" fontId="20" fillId="6" borderId="0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42" xfId="45" applyFont="1" applyFill="1" applyBorder="1" applyAlignment="1">
      <alignment horizontal="center" vertical="center"/>
    </xf>
    <xf numFmtId="0" fontId="20" fillId="6" borderId="2" xfId="0" applyNumberFormat="1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177" fontId="20" fillId="10" borderId="2" xfId="45" applyNumberFormat="1" applyFont="1" applyFill="1" applyBorder="1" applyAlignment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vertical="center"/>
    </xf>
    <xf numFmtId="0" fontId="20" fillId="6" borderId="29" xfId="46" applyFont="1" applyFill="1" applyBorder="1" applyAlignment="1">
      <alignment horizontal="center" vertical="center"/>
    </xf>
    <xf numFmtId="0" fontId="19" fillId="6" borderId="0" xfId="0" applyFont="1" applyFill="1" applyBorder="1">
      <alignment vertical="center"/>
    </xf>
    <xf numFmtId="0" fontId="20" fillId="6" borderId="0" xfId="0" applyFont="1" applyFill="1" applyBorder="1" applyAlignment="1">
      <alignment horizontal="center" vertical="center"/>
    </xf>
    <xf numFmtId="0" fontId="20" fillId="6" borderId="29" xfId="45" applyFont="1" applyFill="1" applyBorder="1" applyAlignment="1">
      <alignment horizontal="center" vertical="center"/>
    </xf>
    <xf numFmtId="49" fontId="20" fillId="6" borderId="5" xfId="44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/>
    </xf>
    <xf numFmtId="0" fontId="20" fillId="6" borderId="27" xfId="0" applyFont="1" applyFill="1" applyBorder="1" applyAlignment="1">
      <alignment vertical="center"/>
    </xf>
    <xf numFmtId="0" fontId="20" fillId="6" borderId="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176" fontId="20" fillId="6" borderId="29" xfId="45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vertical="center"/>
    </xf>
    <xf numFmtId="0" fontId="20" fillId="6" borderId="5" xfId="49" applyFont="1" applyFill="1" applyBorder="1" applyAlignment="1">
      <alignment horizontal="center" vertical="center"/>
    </xf>
    <xf numFmtId="0" fontId="20" fillId="6" borderId="5" xfId="49" applyFont="1" applyFill="1" applyBorder="1" applyAlignment="1">
      <alignment horizontal="center"/>
    </xf>
    <xf numFmtId="49" fontId="28" fillId="6" borderId="0" xfId="0" applyNumberFormat="1" applyFont="1" applyFill="1">
      <alignment vertical="center"/>
    </xf>
    <xf numFmtId="49" fontId="28" fillId="10" borderId="29" xfId="0" applyNumberFormat="1" applyFont="1" applyFill="1" applyBorder="1" applyAlignment="1">
      <alignment horizontal="center" vertical="center"/>
    </xf>
    <xf numFmtId="49" fontId="25" fillId="10" borderId="29" xfId="46" applyNumberFormat="1" applyFont="1" applyFill="1" applyBorder="1" applyAlignment="1">
      <alignment horizontal="center" vertical="center"/>
    </xf>
    <xf numFmtId="0" fontId="25" fillId="10" borderId="29" xfId="46" applyNumberFormat="1" applyFont="1" applyFill="1" applyBorder="1" applyAlignment="1">
      <alignment horizontal="center" vertical="center"/>
    </xf>
    <xf numFmtId="49" fontId="25" fillId="10" borderId="29" xfId="45" applyNumberFormat="1" applyFont="1" applyFill="1" applyBorder="1" applyAlignment="1">
      <alignment horizontal="center" vertical="center"/>
    </xf>
    <xf numFmtId="49" fontId="25" fillId="10" borderId="42" xfId="45" applyNumberFormat="1" applyFont="1" applyFill="1" applyBorder="1" applyAlignment="1">
      <alignment horizontal="center" vertical="center"/>
    </xf>
    <xf numFmtId="176" fontId="25" fillId="10" borderId="29" xfId="45" applyNumberFormat="1" applyFont="1" applyFill="1" applyBorder="1" applyAlignment="1">
      <alignment horizontal="center" vertical="center"/>
    </xf>
    <xf numFmtId="10" fontId="25" fillId="10" borderId="42" xfId="0" applyNumberFormat="1" applyFont="1" applyFill="1" applyBorder="1" applyAlignment="1">
      <alignment horizontal="center" vertical="center"/>
    </xf>
    <xf numFmtId="49" fontId="25" fillId="10" borderId="42" xfId="0" applyNumberFormat="1" applyFont="1" applyFill="1" applyBorder="1" applyAlignment="1">
      <alignment horizontal="center" vertical="center"/>
    </xf>
    <xf numFmtId="49" fontId="25" fillId="10" borderId="42" xfId="46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/>
    </xf>
    <xf numFmtId="0" fontId="34" fillId="10" borderId="29" xfId="0" applyFont="1" applyFill="1" applyBorder="1" applyAlignment="1">
      <alignment horizontal="center" vertical="center" wrapText="1"/>
    </xf>
    <xf numFmtId="0" fontId="34" fillId="10" borderId="42" xfId="0" applyFont="1" applyFill="1" applyBorder="1" applyAlignment="1">
      <alignment horizontal="center" vertical="center" wrapText="1"/>
    </xf>
    <xf numFmtId="0" fontId="25" fillId="10" borderId="42" xfId="45" applyNumberFormat="1" applyFont="1" applyFill="1" applyBorder="1" applyAlignment="1">
      <alignment horizontal="center" vertical="center"/>
    </xf>
    <xf numFmtId="10" fontId="30" fillId="6" borderId="48" xfId="0" applyNumberFormat="1" applyFont="1" applyFill="1" applyBorder="1" applyAlignment="1">
      <alignment vertical="center"/>
    </xf>
    <xf numFmtId="0" fontId="20" fillId="6" borderId="49" xfId="0" applyFont="1" applyFill="1" applyBorder="1" applyAlignment="1">
      <alignment horizontal="center" vertical="center"/>
    </xf>
    <xf numFmtId="49" fontId="19" fillId="7" borderId="5" xfId="0" applyNumberFormat="1" applyFont="1" applyFill="1" applyBorder="1" applyAlignment="1">
      <alignment horizontal="center" vertical="center"/>
    </xf>
    <xf numFmtId="176" fontId="19" fillId="7" borderId="2" xfId="0" applyNumberFormat="1" applyFont="1" applyFill="1" applyBorder="1" applyAlignment="1">
      <alignment horizontal="center" vertical="center"/>
    </xf>
    <xf numFmtId="177" fontId="19" fillId="7" borderId="2" xfId="0" applyNumberFormat="1" applyFont="1" applyFill="1" applyBorder="1" applyAlignment="1">
      <alignment horizontal="center" vertical="center"/>
    </xf>
    <xf numFmtId="177" fontId="19" fillId="7" borderId="29" xfId="0" applyNumberFormat="1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176" fontId="19" fillId="7" borderId="42" xfId="0" applyNumberFormat="1" applyFont="1" applyFill="1" applyBorder="1" applyAlignment="1">
      <alignment horizontal="center" vertical="center"/>
    </xf>
    <xf numFmtId="177" fontId="19" fillId="7" borderId="42" xfId="0" applyNumberFormat="1" applyFont="1" applyFill="1" applyBorder="1" applyAlignment="1">
      <alignment horizontal="center" vertical="center"/>
    </xf>
    <xf numFmtId="0" fontId="20" fillId="7" borderId="42" xfId="45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176" fontId="19" fillId="7" borderId="24" xfId="0" applyNumberFormat="1" applyFont="1" applyFill="1" applyBorder="1" applyAlignment="1">
      <alignment horizontal="center" vertical="center"/>
    </xf>
    <xf numFmtId="177" fontId="19" fillId="7" borderId="24" xfId="0" applyNumberFormat="1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177" fontId="20" fillId="10" borderId="29" xfId="45" applyNumberFormat="1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left" vertical="center"/>
    </xf>
    <xf numFmtId="49" fontId="19" fillId="7" borderId="29" xfId="0" applyNumberFormat="1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176" fontId="19" fillId="7" borderId="29" xfId="0" applyNumberFormat="1" applyFont="1" applyFill="1" applyBorder="1" applyAlignment="1">
      <alignment horizontal="center" vertical="center"/>
    </xf>
    <xf numFmtId="0" fontId="19" fillId="7" borderId="29" xfId="45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180" fontId="20" fillId="7" borderId="24" xfId="45" applyNumberFormat="1" applyFont="1" applyFill="1" applyBorder="1" applyAlignment="1">
      <alignment horizontal="center" vertical="center"/>
    </xf>
    <xf numFmtId="176" fontId="19" fillId="7" borderId="24" xfId="45" applyNumberFormat="1" applyFont="1" applyFill="1" applyBorder="1" applyAlignment="1">
      <alignment horizontal="center" vertical="center"/>
    </xf>
    <xf numFmtId="176" fontId="20" fillId="7" borderId="24" xfId="45" applyNumberFormat="1" applyFont="1" applyFill="1" applyBorder="1" applyAlignment="1">
      <alignment horizontal="center" vertical="center"/>
    </xf>
    <xf numFmtId="0" fontId="19" fillId="7" borderId="24" xfId="45" applyFont="1" applyFill="1" applyBorder="1" applyAlignment="1">
      <alignment horizontal="center" vertical="center"/>
    </xf>
    <xf numFmtId="0" fontId="20" fillId="7" borderId="0" xfId="0" applyFont="1" applyFill="1">
      <alignment vertical="center"/>
    </xf>
    <xf numFmtId="49" fontId="19" fillId="7" borderId="5" xfId="44" applyNumberFormat="1" applyFont="1" applyFill="1" applyBorder="1" applyAlignment="1">
      <alignment horizontal="center" vertical="center"/>
    </xf>
    <xf numFmtId="0" fontId="19" fillId="7" borderId="2" xfId="45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176" fontId="19" fillId="7" borderId="2" xfId="45" applyNumberFormat="1" applyFont="1" applyFill="1" applyBorder="1" applyAlignment="1">
      <alignment horizontal="center" vertical="center"/>
    </xf>
    <xf numFmtId="180" fontId="19" fillId="7" borderId="24" xfId="45" applyNumberFormat="1" applyFont="1" applyFill="1" applyBorder="1" applyAlignment="1">
      <alignment horizontal="center" vertical="center"/>
    </xf>
    <xf numFmtId="176" fontId="19" fillId="7" borderId="29" xfId="45" applyNumberFormat="1" applyFont="1" applyFill="1" applyBorder="1" applyAlignment="1">
      <alignment horizontal="center" vertical="center"/>
    </xf>
    <xf numFmtId="0" fontId="19" fillId="7" borderId="5" xfId="49" applyFont="1" applyFill="1" applyBorder="1" applyAlignment="1">
      <alignment horizontal="center" vertical="center"/>
    </xf>
    <xf numFmtId="177" fontId="19" fillId="7" borderId="2" xfId="45" applyNumberFormat="1" applyFont="1" applyFill="1" applyBorder="1" applyAlignment="1">
      <alignment horizontal="center" vertical="center"/>
    </xf>
    <xf numFmtId="0" fontId="19" fillId="7" borderId="5" xfId="49" applyFont="1" applyFill="1" applyBorder="1" applyAlignment="1">
      <alignment horizontal="center"/>
    </xf>
    <xf numFmtId="177" fontId="19" fillId="7" borderId="24" xfId="45" applyNumberFormat="1" applyFont="1" applyFill="1" applyBorder="1" applyAlignment="1">
      <alignment horizontal="center" vertical="center"/>
    </xf>
    <xf numFmtId="177" fontId="19" fillId="7" borderId="29" xfId="45" applyNumberFormat="1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177" fontId="19" fillId="7" borderId="43" xfId="0" applyNumberFormat="1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177" fontId="19" fillId="11" borderId="7" xfId="0" applyNumberFormat="1" applyFont="1" applyFill="1" applyBorder="1" applyAlignment="1">
      <alignment horizontal="center" vertical="center"/>
    </xf>
    <xf numFmtId="0" fontId="20" fillId="9" borderId="6" xfId="45" applyFont="1" applyFill="1" applyBorder="1" applyAlignment="1">
      <alignment horizontal="center" vertical="center" wrapText="1"/>
    </xf>
    <xf numFmtId="0" fontId="19" fillId="7" borderId="29" xfId="0" applyFont="1" applyFill="1" applyBorder="1">
      <alignment vertical="center"/>
    </xf>
    <xf numFmtId="0" fontId="19" fillId="6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6" xfId="45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80" fontId="20" fillId="0" borderId="2" xfId="0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180" fontId="20" fillId="7" borderId="2" xfId="0" applyNumberFormat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left" vertical="center"/>
    </xf>
    <xf numFmtId="177" fontId="20" fillId="6" borderId="42" xfId="45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vertical="center"/>
    </xf>
    <xf numFmtId="177" fontId="19" fillId="7" borderId="42" xfId="45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/>
    </xf>
    <xf numFmtId="49" fontId="20" fillId="6" borderId="28" xfId="49" applyNumberFormat="1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left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180" fontId="19" fillId="7" borderId="29" xfId="45" applyNumberFormat="1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20" fillId="10" borderId="29" xfId="0" applyFont="1" applyFill="1" applyBorder="1" applyAlignment="1">
      <alignment horizontal="center" vertical="center"/>
    </xf>
    <xf numFmtId="176" fontId="20" fillId="10" borderId="2" xfId="0" applyNumberFormat="1" applyFont="1" applyFill="1" applyBorder="1" applyAlignment="1">
      <alignment horizontal="center" vertical="center"/>
    </xf>
    <xf numFmtId="176" fontId="20" fillId="6" borderId="42" xfId="0" applyNumberFormat="1" applyFont="1" applyFill="1" applyBorder="1" applyAlignment="1">
      <alignment horizontal="center" vertical="center"/>
    </xf>
    <xf numFmtId="49" fontId="19" fillId="7" borderId="28" xfId="0" applyNumberFormat="1" applyFont="1" applyFill="1" applyBorder="1" applyAlignment="1">
      <alignment horizontal="center" vertical="center"/>
    </xf>
    <xf numFmtId="180" fontId="19" fillId="7" borderId="2" xfId="45" applyNumberFormat="1" applyFont="1" applyFill="1" applyBorder="1" applyAlignment="1">
      <alignment horizontal="center" vertical="center"/>
    </xf>
    <xf numFmtId="49" fontId="20" fillId="6" borderId="28" xfId="0" applyNumberFormat="1" applyFont="1" applyFill="1" applyBorder="1" applyAlignment="1">
      <alignment horizontal="center" vertical="center"/>
    </xf>
    <xf numFmtId="176" fontId="20" fillId="6" borderId="42" xfId="45" applyNumberFormat="1" applyFont="1" applyFill="1" applyBorder="1" applyAlignment="1">
      <alignment horizontal="center" vertical="center"/>
    </xf>
    <xf numFmtId="0" fontId="20" fillId="6" borderId="5" xfId="33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177" fontId="20" fillId="6" borderId="43" xfId="45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77" fontId="19" fillId="7" borderId="3" xfId="0" applyNumberFormat="1" applyFont="1" applyFill="1" applyBorder="1" applyAlignment="1">
      <alignment horizontal="center" vertical="center"/>
    </xf>
    <xf numFmtId="176" fontId="19" fillId="7" borderId="42" xfId="45" applyNumberFormat="1" applyFont="1" applyFill="1" applyBorder="1" applyAlignment="1">
      <alignment horizontal="center" vertical="center"/>
    </xf>
    <xf numFmtId="176" fontId="20" fillId="0" borderId="2" xfId="45" applyNumberFormat="1" applyFont="1" applyFill="1" applyBorder="1" applyAlignment="1">
      <alignment horizontal="center" vertical="center"/>
    </xf>
    <xf numFmtId="177" fontId="20" fillId="0" borderId="2" xfId="45" applyNumberFormat="1" applyFont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177" fontId="20" fillId="0" borderId="3" xfId="45" applyNumberFormat="1" applyFont="1" applyFill="1" applyBorder="1" applyAlignment="1">
      <alignment horizontal="center" vertical="center"/>
    </xf>
    <xf numFmtId="49" fontId="25" fillId="6" borderId="0" xfId="0" applyNumberFormat="1" applyFont="1" applyFill="1">
      <alignment vertical="center"/>
    </xf>
    <xf numFmtId="49" fontId="20" fillId="6" borderId="28" xfId="45" applyNumberFormat="1" applyFont="1" applyFill="1" applyBorder="1" applyAlignment="1">
      <alignment horizontal="center" vertical="center"/>
    </xf>
    <xf numFmtId="180" fontId="20" fillId="6" borderId="42" xfId="45" applyNumberFormat="1" applyFont="1" applyFill="1" applyBorder="1" applyAlignment="1">
      <alignment horizontal="center" vertical="center"/>
    </xf>
    <xf numFmtId="49" fontId="20" fillId="6" borderId="35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77" fontId="20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20" fillId="6" borderId="48" xfId="0" applyFont="1" applyFill="1" applyBorder="1">
      <alignment vertical="center"/>
    </xf>
    <xf numFmtId="0" fontId="20" fillId="0" borderId="1" xfId="46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177" fontId="20" fillId="6" borderId="24" xfId="45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177" fontId="20" fillId="0" borderId="2" xfId="45" applyNumberFormat="1" applyFont="1" applyFill="1" applyBorder="1" applyAlignment="1">
      <alignment horizontal="center" vertical="center"/>
    </xf>
    <xf numFmtId="177" fontId="20" fillId="0" borderId="29" xfId="45" applyNumberFormat="1" applyFont="1" applyFill="1" applyBorder="1" applyAlignment="1">
      <alignment horizontal="center" vertical="center"/>
    </xf>
    <xf numFmtId="49" fontId="19" fillId="7" borderId="15" xfId="0" applyNumberFormat="1" applyFont="1" applyFill="1" applyBorder="1" applyAlignment="1">
      <alignment horizontal="center" vertical="center"/>
    </xf>
    <xf numFmtId="0" fontId="19" fillId="7" borderId="29" xfId="46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46" applyFont="1" applyFill="1" applyBorder="1" applyAlignment="1">
      <alignment horizontal="center" vertical="center"/>
    </xf>
    <xf numFmtId="0" fontId="19" fillId="0" borderId="4" xfId="46" applyFont="1" applyFill="1" applyBorder="1" applyAlignment="1">
      <alignment horizontal="center" vertical="center"/>
    </xf>
    <xf numFmtId="0" fontId="19" fillId="0" borderId="0" xfId="45" applyFont="1">
      <alignment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49" fontId="20" fillId="6" borderId="26" xfId="0" applyNumberFormat="1" applyFont="1" applyFill="1" applyBorder="1" applyAlignment="1">
      <alignment horizontal="center" vertical="center" wrapText="1"/>
    </xf>
    <xf numFmtId="0" fontId="20" fillId="6" borderId="24" xfId="46" applyFont="1" applyFill="1" applyBorder="1" applyAlignment="1">
      <alignment horizontal="center" vertical="center"/>
    </xf>
    <xf numFmtId="180" fontId="20" fillId="6" borderId="24" xfId="45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49" fontId="20" fillId="6" borderId="47" xfId="0" applyNumberFormat="1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/>
    </xf>
    <xf numFmtId="0" fontId="20" fillId="10" borderId="24" xfId="46" applyFont="1" applyFill="1" applyBorder="1" applyAlignment="1">
      <alignment horizontal="center" vertical="center"/>
    </xf>
    <xf numFmtId="180" fontId="20" fillId="10" borderId="24" xfId="45" applyNumberFormat="1" applyFont="1" applyFill="1" applyBorder="1" applyAlignment="1">
      <alignment horizontal="center" vertical="center"/>
    </xf>
    <xf numFmtId="177" fontId="20" fillId="10" borderId="24" xfId="45" applyNumberFormat="1" applyFont="1" applyFill="1" applyBorder="1" applyAlignment="1">
      <alignment horizontal="center" vertical="center"/>
    </xf>
    <xf numFmtId="49" fontId="20" fillId="0" borderId="5" xfId="45" applyNumberFormat="1" applyFont="1" applyBorder="1" applyAlignment="1">
      <alignment horizontal="center" vertical="center"/>
    </xf>
    <xf numFmtId="0" fontId="20" fillId="0" borderId="4" xfId="45" applyFont="1" applyFill="1" applyBorder="1">
      <alignment vertical="center"/>
    </xf>
    <xf numFmtId="0" fontId="19" fillId="0" borderId="24" xfId="46" applyFont="1" applyFill="1" applyBorder="1" applyAlignment="1">
      <alignment horizontal="center" vertical="center"/>
    </xf>
    <xf numFmtId="0" fontId="19" fillId="0" borderId="10" xfId="45" applyFont="1" applyFill="1" applyBorder="1">
      <alignment vertical="center"/>
    </xf>
    <xf numFmtId="0" fontId="20" fillId="6" borderId="10" xfId="0" applyFont="1" applyFill="1" applyBorder="1" applyAlignment="1">
      <alignment horizontal="center" vertical="center"/>
    </xf>
    <xf numFmtId="0" fontId="19" fillId="6" borderId="2" xfId="46" applyFont="1" applyFill="1" applyBorder="1" applyAlignment="1">
      <alignment horizontal="center" vertical="center"/>
    </xf>
    <xf numFmtId="0" fontId="20" fillId="6" borderId="4" xfId="45" applyFont="1" applyFill="1" applyBorder="1">
      <alignment vertical="center"/>
    </xf>
    <xf numFmtId="49" fontId="20" fillId="6" borderId="5" xfId="45" applyNumberFormat="1" applyFont="1" applyFill="1" applyBorder="1" applyAlignment="1">
      <alignment horizontal="center" vertical="center"/>
    </xf>
    <xf numFmtId="0" fontId="19" fillId="6" borderId="24" xfId="46" applyFont="1" applyFill="1" applyBorder="1" applyAlignment="1">
      <alignment horizontal="center" vertical="center"/>
    </xf>
    <xf numFmtId="0" fontId="19" fillId="6" borderId="4" xfId="45" applyFont="1" applyFill="1" applyBorder="1">
      <alignment vertical="center"/>
    </xf>
    <xf numFmtId="0" fontId="19" fillId="6" borderId="0" xfId="45" applyFont="1" applyFill="1">
      <alignment vertical="center"/>
    </xf>
    <xf numFmtId="49" fontId="20" fillId="6" borderId="49" xfId="45" applyNumberFormat="1" applyFont="1" applyFill="1" applyBorder="1" applyAlignment="1">
      <alignment horizontal="center" vertical="center"/>
    </xf>
    <xf numFmtId="0" fontId="20" fillId="10" borderId="43" xfId="45" applyFont="1" applyFill="1" applyBorder="1" applyAlignment="1">
      <alignment horizontal="center" vertical="center"/>
    </xf>
    <xf numFmtId="0" fontId="20" fillId="10" borderId="2" xfId="45" applyFont="1" applyFill="1" applyBorder="1" applyAlignment="1">
      <alignment horizontal="center" vertical="center"/>
    </xf>
    <xf numFmtId="180" fontId="20" fillId="10" borderId="43" xfId="45" applyNumberFormat="1" applyFont="1" applyFill="1" applyBorder="1" applyAlignment="1">
      <alignment horizontal="center" vertical="center"/>
    </xf>
    <xf numFmtId="49" fontId="20" fillId="6" borderId="50" xfId="45" applyNumberFormat="1" applyFont="1" applyFill="1" applyBorder="1" applyAlignment="1">
      <alignment horizontal="center" vertical="center"/>
    </xf>
    <xf numFmtId="0" fontId="20" fillId="6" borderId="3" xfId="45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vertical="center"/>
    </xf>
    <xf numFmtId="0" fontId="20" fillId="0" borderId="9" xfId="45" applyFont="1" applyFill="1" applyBorder="1">
      <alignment vertical="center"/>
    </xf>
    <xf numFmtId="0" fontId="20" fillId="0" borderId="0" xfId="45" applyFont="1" applyFill="1">
      <alignment vertical="center"/>
    </xf>
    <xf numFmtId="180" fontId="20" fillId="0" borderId="0" xfId="0" applyNumberFormat="1" applyFont="1" applyFill="1">
      <alignment vertical="center"/>
    </xf>
    <xf numFmtId="176" fontId="20" fillId="0" borderId="0" xfId="0" applyNumberFormat="1" applyFont="1" applyFill="1">
      <alignment vertical="center"/>
    </xf>
    <xf numFmtId="0" fontId="19" fillId="7" borderId="24" xfId="46" applyFont="1" applyFill="1" applyBorder="1" applyAlignment="1">
      <alignment horizontal="center" vertical="center"/>
    </xf>
    <xf numFmtId="49" fontId="19" fillId="7" borderId="15" xfId="0" applyNumberFormat="1" applyFont="1" applyFill="1" applyBorder="1" applyAlignment="1">
      <alignment horizontal="center" vertical="center" wrapText="1"/>
    </xf>
    <xf numFmtId="0" fontId="19" fillId="7" borderId="25" xfId="46" applyFont="1" applyFill="1" applyBorder="1" applyAlignment="1">
      <alignment horizontal="center" vertical="center"/>
    </xf>
    <xf numFmtId="0" fontId="20" fillId="7" borderId="3" xfId="0" applyFont="1" applyFill="1" applyBorder="1">
      <alignment vertical="center"/>
    </xf>
    <xf numFmtId="0" fontId="20" fillId="7" borderId="3" xfId="0" applyFont="1" applyFill="1" applyBorder="1" applyAlignment="1">
      <alignment horizontal="center" vertical="center"/>
    </xf>
    <xf numFmtId="180" fontId="19" fillId="7" borderId="3" xfId="0" applyNumberFormat="1" applyFont="1" applyFill="1" applyBorder="1" applyAlignment="1">
      <alignment horizontal="center" vertical="center"/>
    </xf>
    <xf numFmtId="177" fontId="19" fillId="7" borderId="3" xfId="45" applyNumberFormat="1" applyFont="1" applyFill="1" applyBorder="1" applyAlignment="1">
      <alignment horizontal="center" vertical="center"/>
    </xf>
    <xf numFmtId="0" fontId="19" fillId="7" borderId="2" xfId="46" applyFont="1" applyFill="1" applyBorder="1" applyAlignment="1">
      <alignment horizontal="center" vertical="center"/>
    </xf>
    <xf numFmtId="49" fontId="19" fillId="7" borderId="5" xfId="45" applyNumberFormat="1" applyFont="1" applyFill="1" applyBorder="1" applyAlignment="1">
      <alignment horizontal="center" vertical="center"/>
    </xf>
    <xf numFmtId="177" fontId="19" fillId="7" borderId="25" xfId="45" applyNumberFormat="1" applyFont="1" applyFill="1" applyBorder="1" applyAlignment="1">
      <alignment horizontal="center" vertical="center"/>
    </xf>
    <xf numFmtId="0" fontId="20" fillId="7" borderId="2" xfId="46" applyFont="1" applyFill="1" applyBorder="1" applyAlignment="1">
      <alignment horizontal="center" vertical="center"/>
    </xf>
    <xf numFmtId="177" fontId="19" fillId="7" borderId="2" xfId="46" applyNumberFormat="1" applyFont="1" applyFill="1" applyBorder="1" applyAlignment="1">
      <alignment horizontal="center" vertical="center"/>
    </xf>
    <xf numFmtId="177" fontId="19" fillId="7" borderId="29" xfId="46" applyNumberFormat="1" applyFont="1" applyFill="1" applyBorder="1" applyAlignment="1">
      <alignment horizontal="center" vertical="center"/>
    </xf>
    <xf numFmtId="0" fontId="19" fillId="12" borderId="2" xfId="0" applyFont="1" applyFill="1" applyBorder="1">
      <alignment vertical="center"/>
    </xf>
    <xf numFmtId="177" fontId="19" fillId="12" borderId="2" xfId="0" applyNumberFormat="1" applyFont="1" applyFill="1" applyBorder="1">
      <alignment vertical="center"/>
    </xf>
    <xf numFmtId="0" fontId="19" fillId="12" borderId="12" xfId="46" applyFont="1" applyFill="1" applyBorder="1" applyAlignment="1">
      <alignment horizontal="center" vertical="center"/>
    </xf>
    <xf numFmtId="0" fontId="20" fillId="12" borderId="7" xfId="46" applyFont="1" applyFill="1" applyBorder="1" applyAlignment="1">
      <alignment horizontal="center" vertical="center"/>
    </xf>
    <xf numFmtId="0" fontId="19" fillId="12" borderId="7" xfId="46" applyFont="1" applyFill="1" applyBorder="1" applyAlignment="1">
      <alignment horizontal="center" vertical="center"/>
    </xf>
    <xf numFmtId="180" fontId="19" fillId="12" borderId="7" xfId="46" applyNumberFormat="1" applyFont="1" applyFill="1" applyBorder="1" applyAlignment="1">
      <alignment horizontal="center" vertical="center"/>
    </xf>
    <xf numFmtId="176" fontId="19" fillId="12" borderId="7" xfId="46" applyNumberFormat="1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180" fontId="19" fillId="7" borderId="3" xfId="45" applyNumberFormat="1" applyFont="1" applyFill="1" applyBorder="1" applyAlignment="1">
      <alignment horizontal="center" vertical="center"/>
    </xf>
    <xf numFmtId="180" fontId="19" fillId="7" borderId="43" xfId="45" applyNumberFormat="1" applyFont="1" applyFill="1" applyBorder="1" applyAlignment="1">
      <alignment horizontal="center" vertical="center"/>
    </xf>
    <xf numFmtId="177" fontId="20" fillId="6" borderId="3" xfId="45" applyNumberFormat="1" applyFont="1" applyFill="1" applyBorder="1" applyAlignment="1">
      <alignment horizontal="center" vertical="center"/>
    </xf>
    <xf numFmtId="0" fontId="21" fillId="9" borderId="1" xfId="45" applyFont="1" applyFill="1" applyBorder="1" applyAlignment="1">
      <alignment horizontal="center" vertical="center"/>
    </xf>
    <xf numFmtId="0" fontId="20" fillId="7" borderId="29" xfId="46" applyFont="1" applyFill="1" applyBorder="1" applyAlignment="1">
      <alignment horizontal="center" vertical="center"/>
    </xf>
    <xf numFmtId="0" fontId="20" fillId="7" borderId="32" xfId="46" applyFont="1" applyFill="1" applyBorder="1" applyAlignment="1">
      <alignment horizontal="center" vertical="center"/>
    </xf>
    <xf numFmtId="180" fontId="20" fillId="7" borderId="29" xfId="45" applyNumberFormat="1" applyFont="1" applyFill="1" applyBorder="1" applyAlignment="1">
      <alignment horizontal="center" vertical="center"/>
    </xf>
    <xf numFmtId="180" fontId="19" fillId="7" borderId="25" xfId="45" applyNumberFormat="1" applyFont="1" applyFill="1" applyBorder="1" applyAlignment="1">
      <alignment horizontal="center" vertical="center"/>
    </xf>
    <xf numFmtId="49" fontId="21" fillId="7" borderId="5" xfId="36" applyNumberFormat="1" applyFont="1" applyFill="1" applyBorder="1" applyAlignment="1">
      <alignment horizontal="center" vertical="center" wrapText="1"/>
    </xf>
    <xf numFmtId="0" fontId="22" fillId="7" borderId="2" xfId="46" applyFont="1" applyFill="1" applyBorder="1" applyAlignment="1">
      <alignment horizontal="center" vertical="center"/>
    </xf>
    <xf numFmtId="0" fontId="21" fillId="7" borderId="2" xfId="46" applyFont="1" applyFill="1" applyBorder="1" applyAlignment="1">
      <alignment horizontal="center" vertical="center"/>
    </xf>
    <xf numFmtId="180" fontId="21" fillId="7" borderId="29" xfId="46" applyNumberFormat="1" applyFont="1" applyFill="1" applyBorder="1" applyAlignment="1">
      <alignment horizontal="center" vertical="center"/>
    </xf>
    <xf numFmtId="0" fontId="19" fillId="7" borderId="5" xfId="45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177" fontId="21" fillId="7" borderId="3" xfId="0" applyNumberFormat="1" applyFont="1" applyFill="1" applyBorder="1" applyAlignment="1">
      <alignment horizontal="center" vertical="center"/>
    </xf>
    <xf numFmtId="180" fontId="21" fillId="7" borderId="3" xfId="0" applyNumberFormat="1" applyFont="1" applyFill="1" applyBorder="1" applyAlignment="1">
      <alignment horizontal="center" vertical="center"/>
    </xf>
    <xf numFmtId="180" fontId="21" fillId="7" borderId="43" xfId="0" applyNumberFormat="1" applyFont="1" applyFill="1" applyBorder="1" applyAlignment="1">
      <alignment horizontal="center" vertical="center"/>
    </xf>
    <xf numFmtId="49" fontId="19" fillId="12" borderId="12" xfId="46" applyNumberFormat="1" applyFont="1" applyFill="1" applyBorder="1" applyAlignment="1">
      <alignment horizontal="center" vertical="center"/>
    </xf>
    <xf numFmtId="178" fontId="20" fillId="12" borderId="7" xfId="46" applyNumberFormat="1" applyFont="1" applyFill="1" applyBorder="1" applyAlignment="1">
      <alignment horizontal="center" vertical="center"/>
    </xf>
    <xf numFmtId="180" fontId="19" fillId="12" borderId="7" xfId="45" applyNumberFormat="1" applyFont="1" applyFill="1" applyBorder="1" applyAlignment="1">
      <alignment horizontal="center" vertical="center"/>
    </xf>
    <xf numFmtId="176" fontId="19" fillId="12" borderId="7" xfId="45" applyNumberFormat="1" applyFont="1" applyFill="1" applyBorder="1" applyAlignment="1">
      <alignment horizontal="center" vertical="center"/>
    </xf>
    <xf numFmtId="177" fontId="20" fillId="10" borderId="2" xfId="0" applyNumberFormat="1" applyFont="1" applyFill="1" applyBorder="1" applyAlignment="1">
      <alignment horizontal="center" vertical="center"/>
    </xf>
    <xf numFmtId="176" fontId="20" fillId="7" borderId="2" xfId="0" applyNumberFormat="1" applyFont="1" applyFill="1" applyBorder="1" applyAlignment="1">
      <alignment horizontal="center" vertical="center"/>
    </xf>
    <xf numFmtId="176" fontId="19" fillId="7" borderId="43" xfId="0" applyNumberFormat="1" applyFont="1" applyFill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7" fontId="25" fillId="6" borderId="2" xfId="45" applyNumberFormat="1" applyFont="1" applyFill="1" applyBorder="1" applyAlignment="1">
      <alignment horizontal="center" vertical="center"/>
    </xf>
    <xf numFmtId="177" fontId="28" fillId="9" borderId="29" xfId="45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0" fillId="0" borderId="2" xfId="46" applyNumberFormat="1" applyFont="1" applyFill="1" applyBorder="1" applyAlignment="1">
      <alignment horizontal="center" vertical="center"/>
    </xf>
    <xf numFmtId="177" fontId="19" fillId="7" borderId="24" xfId="46" applyNumberFormat="1" applyFont="1" applyFill="1" applyBorder="1" applyAlignment="1">
      <alignment horizontal="center" vertical="center"/>
    </xf>
    <xf numFmtId="177" fontId="20" fillId="6" borderId="2" xfId="46" applyNumberFormat="1" applyFont="1" applyFill="1" applyBorder="1" applyAlignment="1">
      <alignment horizontal="center" vertical="center"/>
    </xf>
    <xf numFmtId="177" fontId="20" fillId="6" borderId="24" xfId="46" applyNumberFormat="1" applyFont="1" applyFill="1" applyBorder="1" applyAlignment="1">
      <alignment horizontal="center" vertical="center"/>
    </xf>
    <xf numFmtId="177" fontId="20" fillId="10" borderId="24" xfId="46" applyNumberFormat="1" applyFont="1" applyFill="1" applyBorder="1" applyAlignment="1">
      <alignment horizontal="center" vertical="center"/>
    </xf>
    <xf numFmtId="177" fontId="20" fillId="10" borderId="43" xfId="45" applyNumberFormat="1" applyFont="1" applyFill="1" applyBorder="1" applyAlignment="1">
      <alignment horizontal="center" vertical="center"/>
    </xf>
    <xf numFmtId="177" fontId="20" fillId="0" borderId="2" xfId="46" applyNumberFormat="1" applyFont="1" applyBorder="1" applyAlignment="1">
      <alignment horizontal="center" vertical="center"/>
    </xf>
    <xf numFmtId="177" fontId="22" fillId="6" borderId="3" xfId="0" applyNumberFormat="1" applyFont="1" applyFill="1" applyBorder="1" applyAlignment="1">
      <alignment horizontal="center" vertical="center"/>
    </xf>
    <xf numFmtId="177" fontId="21" fillId="7" borderId="2" xfId="46" applyNumberFormat="1" applyFont="1" applyFill="1" applyBorder="1" applyAlignment="1">
      <alignment horizontal="center" vertical="center"/>
    </xf>
    <xf numFmtId="177" fontId="22" fillId="0" borderId="2" xfId="46" applyNumberFormat="1" applyFont="1" applyFill="1" applyBorder="1" applyAlignment="1">
      <alignment horizontal="center" vertical="center"/>
    </xf>
    <xf numFmtId="177" fontId="22" fillId="10" borderId="29" xfId="46" applyNumberFormat="1" applyFont="1" applyFill="1" applyBorder="1" applyAlignment="1">
      <alignment horizontal="center" vertical="center"/>
    </xf>
    <xf numFmtId="177" fontId="22" fillId="0" borderId="2" xfId="45" applyNumberFormat="1" applyFont="1" applyFill="1" applyBorder="1" applyAlignment="1">
      <alignment horizontal="center" vertical="center"/>
    </xf>
    <xf numFmtId="177" fontId="22" fillId="10" borderId="29" xfId="45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177" fontId="22" fillId="6" borderId="1" xfId="0" applyNumberFormat="1" applyFont="1" applyFill="1" applyBorder="1" applyAlignment="1">
      <alignment horizontal="center" vertical="center" wrapText="1"/>
    </xf>
    <xf numFmtId="176" fontId="22" fillId="0" borderId="2" xfId="46" applyNumberFormat="1" applyFont="1" applyBorder="1" applyAlignment="1">
      <alignment horizontal="center" vertical="center"/>
    </xf>
    <xf numFmtId="176" fontId="20" fillId="0" borderId="2" xfId="46" applyNumberFormat="1" applyFont="1" applyBorder="1" applyAlignment="1">
      <alignment horizontal="center" vertical="center"/>
    </xf>
    <xf numFmtId="176" fontId="19" fillId="7" borderId="24" xfId="46" applyNumberFormat="1" applyFont="1" applyFill="1" applyBorder="1" applyAlignment="1">
      <alignment horizontal="center" vertical="center"/>
    </xf>
    <xf numFmtId="176" fontId="21" fillId="7" borderId="2" xfId="46" applyNumberFormat="1" applyFont="1" applyFill="1" applyBorder="1" applyAlignment="1">
      <alignment horizontal="center" vertical="center"/>
    </xf>
    <xf numFmtId="0" fontId="20" fillId="6" borderId="6" xfId="45" applyFont="1" applyFill="1" applyBorder="1" applyAlignment="1">
      <alignment horizontal="center" vertical="center"/>
    </xf>
    <xf numFmtId="0" fontId="20" fillId="6" borderId="1" xfId="45" applyFont="1" applyFill="1" applyBorder="1" applyAlignment="1">
      <alignment horizontal="center" vertical="center"/>
    </xf>
    <xf numFmtId="176" fontId="20" fillId="6" borderId="1" xfId="0" applyNumberFormat="1" applyFont="1" applyFill="1" applyBorder="1" applyAlignment="1">
      <alignment horizontal="center" vertical="center" wrapText="1"/>
    </xf>
    <xf numFmtId="49" fontId="19" fillId="7" borderId="28" xfId="45" applyNumberFormat="1" applyFont="1" applyFill="1" applyBorder="1" applyAlignment="1">
      <alignment horizontal="center" vertical="center"/>
    </xf>
    <xf numFmtId="0" fontId="20" fillId="7" borderId="29" xfId="45" applyFont="1" applyFill="1" applyBorder="1" applyAlignment="1">
      <alignment horizontal="center" vertical="center"/>
    </xf>
    <xf numFmtId="176" fontId="20" fillId="7" borderId="29" xfId="45" applyNumberFormat="1" applyFont="1" applyFill="1" applyBorder="1" applyAlignment="1">
      <alignment horizontal="center" vertical="center"/>
    </xf>
    <xf numFmtId="176" fontId="19" fillId="6" borderId="29" xfId="45" applyNumberFormat="1" applyFont="1" applyFill="1" applyBorder="1" applyAlignment="1">
      <alignment horizontal="center" vertical="center"/>
    </xf>
    <xf numFmtId="0" fontId="20" fillId="6" borderId="0" xfId="33" applyFont="1" applyFill="1" applyBorder="1" applyAlignment="1">
      <alignment horizontal="center" vertical="center" wrapText="1"/>
    </xf>
    <xf numFmtId="0" fontId="19" fillId="6" borderId="29" xfId="45" applyFont="1" applyFill="1" applyBorder="1" applyAlignment="1">
      <alignment horizontal="center" vertical="center"/>
    </xf>
    <xf numFmtId="0" fontId="20" fillId="6" borderId="27" xfId="45" applyFont="1" applyFill="1" applyBorder="1" applyAlignment="1">
      <alignment horizontal="center" vertical="center"/>
    </xf>
    <xf numFmtId="0" fontId="19" fillId="6" borderId="29" xfId="46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vertical="center"/>
    </xf>
    <xf numFmtId="49" fontId="20" fillId="6" borderId="28" xfId="46" applyNumberFormat="1" applyFont="1" applyFill="1" applyBorder="1" applyAlignment="1">
      <alignment horizontal="center" vertical="center"/>
    </xf>
    <xf numFmtId="176" fontId="20" fillId="6" borderId="29" xfId="0" applyNumberFormat="1" applyFont="1" applyFill="1" applyBorder="1" applyAlignment="1">
      <alignment horizontal="center" vertical="center"/>
    </xf>
    <xf numFmtId="49" fontId="20" fillId="6" borderId="28" xfId="44" applyNumberFormat="1" applyFont="1" applyFill="1" applyBorder="1" applyAlignment="1">
      <alignment horizontal="center" vertical="center"/>
    </xf>
    <xf numFmtId="0" fontId="20" fillId="6" borderId="27" xfId="45" applyFont="1" applyFill="1" applyBorder="1" applyAlignment="1">
      <alignment horizontal="left" vertical="center"/>
    </xf>
    <xf numFmtId="0" fontId="19" fillId="6" borderId="27" xfId="45" applyFont="1" applyFill="1" applyBorder="1" applyAlignment="1">
      <alignment horizontal="center" vertical="center"/>
    </xf>
    <xf numFmtId="49" fontId="20" fillId="6" borderId="29" xfId="0" applyNumberFormat="1" applyFont="1" applyFill="1" applyBorder="1" applyAlignment="1">
      <alignment horizontal="center" vertical="center"/>
    </xf>
    <xf numFmtId="14" fontId="20" fillId="6" borderId="27" xfId="0" applyNumberFormat="1" applyFont="1" applyFill="1" applyBorder="1" applyAlignment="1">
      <alignment horizontal="left" vertical="center"/>
    </xf>
    <xf numFmtId="0" fontId="20" fillId="6" borderId="28" xfId="45" applyFont="1" applyFill="1" applyBorder="1" applyAlignment="1">
      <alignment horizontal="center" vertical="center"/>
    </xf>
    <xf numFmtId="0" fontId="20" fillId="6" borderId="27" xfId="45" applyFont="1" applyFill="1" applyBorder="1" applyAlignment="1">
      <alignment vertical="center"/>
    </xf>
    <xf numFmtId="0" fontId="19" fillId="6" borderId="27" xfId="45" applyFont="1" applyFill="1" applyBorder="1" applyAlignment="1">
      <alignment vertical="center"/>
    </xf>
    <xf numFmtId="49" fontId="20" fillId="6" borderId="29" xfId="45" applyNumberFormat="1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vertical="center" wrapText="1"/>
    </xf>
    <xf numFmtId="0" fontId="20" fillId="6" borderId="0" xfId="0" applyFont="1" applyFill="1" applyAlignment="1">
      <alignment horizontal="left" vertical="center"/>
    </xf>
    <xf numFmtId="0" fontId="20" fillId="6" borderId="0" xfId="0" applyFont="1" applyFill="1" applyBorder="1" applyAlignment="1">
      <alignment horizontal="left" vertical="center"/>
    </xf>
    <xf numFmtId="0" fontId="20" fillId="10" borderId="29" xfId="0" applyFont="1" applyFill="1" applyBorder="1" applyAlignment="1">
      <alignment horizontal="center" vertical="center" wrapText="1"/>
    </xf>
    <xf numFmtId="0" fontId="20" fillId="10" borderId="29" xfId="46" applyFont="1" applyFill="1" applyBorder="1" applyAlignment="1">
      <alignment horizontal="center" vertical="center"/>
    </xf>
    <xf numFmtId="176" fontId="20" fillId="10" borderId="29" xfId="46" applyNumberFormat="1" applyFont="1" applyFill="1" applyBorder="1" applyAlignment="1">
      <alignment horizontal="center" vertical="center"/>
    </xf>
    <xf numFmtId="180" fontId="20" fillId="10" borderId="29" xfId="45" applyNumberFormat="1" applyFont="1" applyFill="1" applyBorder="1" applyAlignment="1">
      <alignment horizontal="center" vertical="center"/>
    </xf>
    <xf numFmtId="176" fontId="20" fillId="10" borderId="29" xfId="45" applyNumberFormat="1" applyFont="1" applyFill="1" applyBorder="1" applyAlignment="1">
      <alignment horizontal="center" vertical="center"/>
    </xf>
    <xf numFmtId="0" fontId="20" fillId="6" borderId="28" xfId="46" applyFont="1" applyFill="1" applyBorder="1" applyAlignment="1">
      <alignment horizontal="center" vertical="center"/>
    </xf>
    <xf numFmtId="0" fontId="20" fillId="6" borderId="28" xfId="49" applyFont="1" applyFill="1" applyBorder="1" applyAlignment="1">
      <alignment horizontal="center" vertical="center"/>
    </xf>
    <xf numFmtId="176" fontId="20" fillId="6" borderId="45" xfId="45" applyNumberFormat="1" applyFont="1" applyFill="1" applyBorder="1" applyAlignment="1">
      <alignment horizontal="center" vertical="center"/>
    </xf>
    <xf numFmtId="49" fontId="20" fillId="10" borderId="42" xfId="0" applyNumberFormat="1" applyFont="1" applyFill="1" applyBorder="1" applyAlignment="1">
      <alignment horizontal="center" vertical="center" wrapText="1"/>
    </xf>
    <xf numFmtId="180" fontId="20" fillId="0" borderId="2" xfId="46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180" fontId="20" fillId="6" borderId="2" xfId="46" applyNumberFormat="1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/>
    </xf>
    <xf numFmtId="0" fontId="20" fillId="10" borderId="2" xfId="46" applyFont="1" applyFill="1" applyBorder="1" applyAlignment="1">
      <alignment horizontal="center" vertical="center"/>
    </xf>
    <xf numFmtId="180" fontId="20" fillId="10" borderId="2" xfId="46" applyNumberFormat="1" applyFont="1" applyFill="1" applyBorder="1" applyAlignment="1">
      <alignment horizontal="center" vertical="center"/>
    </xf>
    <xf numFmtId="0" fontId="19" fillId="6" borderId="7" xfId="45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vertical="center"/>
    </xf>
    <xf numFmtId="180" fontId="20" fillId="6" borderId="0" xfId="0" applyNumberFormat="1" applyFont="1" applyFill="1">
      <alignment vertical="center"/>
    </xf>
    <xf numFmtId="49" fontId="19" fillId="7" borderId="28" xfId="46" applyNumberFormat="1" applyFont="1" applyFill="1" applyBorder="1" applyAlignment="1">
      <alignment horizontal="center" vertical="center"/>
    </xf>
    <xf numFmtId="176" fontId="19" fillId="6" borderId="29" xfId="46" applyNumberFormat="1" applyFont="1" applyFill="1" applyBorder="1" applyAlignment="1">
      <alignment horizontal="center" vertical="center"/>
    </xf>
    <xf numFmtId="49" fontId="28" fillId="6" borderId="29" xfId="45" applyNumberFormat="1" applyFont="1" applyFill="1" applyBorder="1" applyAlignment="1">
      <alignment horizontal="center" vertical="center"/>
    </xf>
    <xf numFmtId="180" fontId="19" fillId="6" borderId="29" xfId="45" applyNumberFormat="1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 wrapText="1"/>
    </xf>
    <xf numFmtId="0" fontId="19" fillId="7" borderId="28" xfId="45" applyFont="1" applyFill="1" applyBorder="1" applyAlignment="1">
      <alignment horizontal="center" vertical="center"/>
    </xf>
    <xf numFmtId="0" fontId="19" fillId="7" borderId="28" xfId="46" applyFont="1" applyFill="1" applyBorder="1" applyAlignment="1">
      <alignment horizontal="center" vertical="center"/>
    </xf>
    <xf numFmtId="176" fontId="19" fillId="7" borderId="29" xfId="46" applyNumberFormat="1" applyFont="1" applyFill="1" applyBorder="1" applyAlignment="1">
      <alignment horizontal="center" vertical="center"/>
    </xf>
    <xf numFmtId="10" fontId="28" fillId="7" borderId="42" xfId="0" applyNumberFormat="1" applyFont="1" applyFill="1" applyBorder="1" applyAlignment="1">
      <alignment horizontal="center" vertical="center"/>
    </xf>
    <xf numFmtId="10" fontId="28" fillId="7" borderId="42" xfId="46" applyNumberFormat="1" applyFont="1" applyFill="1" applyBorder="1" applyAlignment="1">
      <alignment horizontal="center" vertical="center"/>
    </xf>
    <xf numFmtId="49" fontId="28" fillId="7" borderId="42" xfId="46" applyNumberFormat="1" applyFont="1" applyFill="1" applyBorder="1" applyAlignment="1">
      <alignment horizontal="center" vertical="center"/>
    </xf>
    <xf numFmtId="49" fontId="28" fillId="7" borderId="42" xfId="45" applyNumberFormat="1" applyFont="1" applyFill="1" applyBorder="1" applyAlignment="1">
      <alignment horizontal="center" vertical="center"/>
    </xf>
    <xf numFmtId="49" fontId="19" fillId="7" borderId="5" xfId="36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180" fontId="19" fillId="7" borderId="2" xfId="46" applyNumberFormat="1" applyFont="1" applyFill="1" applyBorder="1" applyAlignment="1">
      <alignment horizontal="center" vertical="center"/>
    </xf>
    <xf numFmtId="49" fontId="19" fillId="12" borderId="12" xfId="45" applyNumberFormat="1" applyFont="1" applyFill="1" applyBorder="1" applyAlignment="1">
      <alignment horizontal="center" vertical="center"/>
    </xf>
    <xf numFmtId="0" fontId="20" fillId="12" borderId="7" xfId="45" applyFont="1" applyFill="1" applyBorder="1" applyAlignment="1">
      <alignment horizontal="center" vertical="center"/>
    </xf>
    <xf numFmtId="0" fontId="19" fillId="12" borderId="7" xfId="45" applyFont="1" applyFill="1" applyBorder="1" applyAlignment="1">
      <alignment horizontal="center" vertical="center"/>
    </xf>
    <xf numFmtId="176" fontId="19" fillId="6" borderId="7" xfId="45" applyNumberFormat="1" applyFont="1" applyFill="1" applyBorder="1" applyAlignment="1">
      <alignment horizontal="center" vertical="center"/>
    </xf>
    <xf numFmtId="0" fontId="19" fillId="7" borderId="52" xfId="0" applyFont="1" applyFill="1" applyBorder="1">
      <alignment vertical="center"/>
    </xf>
    <xf numFmtId="0" fontId="19" fillId="7" borderId="52" xfId="45" applyFont="1" applyFill="1" applyBorder="1" applyAlignment="1">
      <alignment horizontal="center" vertical="center"/>
    </xf>
    <xf numFmtId="176" fontId="19" fillId="7" borderId="52" xfId="45" applyNumberFormat="1" applyFont="1" applyFill="1" applyBorder="1" applyAlignment="1">
      <alignment horizontal="center" vertical="center"/>
    </xf>
    <xf numFmtId="176" fontId="19" fillId="6" borderId="52" xfId="45" applyNumberFormat="1" applyFont="1" applyFill="1" applyBorder="1" applyAlignment="1">
      <alignment horizontal="center" vertical="center"/>
    </xf>
    <xf numFmtId="0" fontId="19" fillId="6" borderId="52" xfId="45" applyFont="1" applyFill="1" applyBorder="1" applyAlignment="1">
      <alignment horizontal="center" vertical="center"/>
    </xf>
    <xf numFmtId="0" fontId="19" fillId="6" borderId="53" xfId="0" applyFont="1" applyFill="1" applyBorder="1" applyAlignment="1">
      <alignment vertical="center"/>
    </xf>
    <xf numFmtId="0" fontId="19" fillId="10" borderId="51" xfId="45" applyFont="1" applyFill="1" applyBorder="1" applyAlignment="1">
      <alignment horizontal="center" vertical="center"/>
    </xf>
    <xf numFmtId="0" fontId="20" fillId="10" borderId="52" xfId="0" applyFont="1" applyFill="1" applyBorder="1" applyAlignment="1">
      <alignment horizontal="center" vertical="center"/>
    </xf>
    <xf numFmtId="0" fontId="20" fillId="10" borderId="52" xfId="45" applyFont="1" applyFill="1" applyBorder="1" applyAlignment="1">
      <alignment horizontal="center" vertical="center"/>
    </xf>
    <xf numFmtId="0" fontId="19" fillId="10" borderId="52" xfId="45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5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22" fillId="0" borderId="2" xfId="45" applyNumberFormat="1" applyFont="1" applyFill="1" applyBorder="1" applyAlignment="1">
      <alignment horizontal="center" vertical="center"/>
    </xf>
    <xf numFmtId="176" fontId="22" fillId="0" borderId="29" xfId="45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22" fillId="6" borderId="29" xfId="0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176" fontId="22" fillId="6" borderId="2" xfId="0" applyNumberFormat="1" applyFont="1" applyFill="1" applyBorder="1" applyAlignment="1">
      <alignment horizontal="center" vertical="center"/>
    </xf>
    <xf numFmtId="180" fontId="22" fillId="6" borderId="2" xfId="45" applyNumberFormat="1" applyFont="1" applyFill="1" applyBorder="1" applyAlignment="1">
      <alignment horizontal="center" vertical="center"/>
    </xf>
    <xf numFmtId="176" fontId="22" fillId="6" borderId="29" xfId="0" applyNumberFormat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>
      <alignment vertical="center"/>
    </xf>
    <xf numFmtId="0" fontId="23" fillId="0" borderId="0" xfId="0" applyFont="1" applyFill="1">
      <alignment vertical="center"/>
    </xf>
    <xf numFmtId="0" fontId="22" fillId="0" borderId="10" xfId="0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80" fontId="22" fillId="0" borderId="3" xfId="45" applyNumberFormat="1" applyFont="1" applyFill="1" applyBorder="1" applyAlignment="1">
      <alignment horizontal="center" vertical="center"/>
    </xf>
    <xf numFmtId="176" fontId="22" fillId="0" borderId="3" xfId="45" applyNumberFormat="1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176" fontId="22" fillId="0" borderId="29" xfId="0" applyNumberFormat="1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2" fillId="6" borderId="2" xfId="45" applyNumberFormat="1" applyFont="1" applyFill="1" applyBorder="1" applyAlignment="1">
      <alignment horizontal="center" vertical="center"/>
    </xf>
    <xf numFmtId="176" fontId="22" fillId="6" borderId="46" xfId="45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1" fillId="6" borderId="30" xfId="0" applyFont="1" applyFill="1" applyBorder="1" applyAlignment="1">
      <alignment horizontal="center" vertical="center"/>
    </xf>
    <xf numFmtId="0" fontId="36" fillId="6" borderId="0" xfId="0" applyFont="1" applyFill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176" fontId="22" fillId="0" borderId="0" xfId="0" applyNumberFormat="1" applyFont="1" applyFill="1">
      <alignment vertical="center"/>
    </xf>
    <xf numFmtId="0" fontId="29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horizontal="center" vertical="center"/>
    </xf>
    <xf numFmtId="176" fontId="21" fillId="7" borderId="29" xfId="0" applyNumberFormat="1" applyFont="1" applyFill="1" applyBorder="1" applyAlignment="1">
      <alignment horizontal="center" vertical="center"/>
    </xf>
    <xf numFmtId="177" fontId="21" fillId="7" borderId="29" xfId="0" applyNumberFormat="1" applyFont="1" applyFill="1" applyBorder="1" applyAlignment="1">
      <alignment horizontal="center" vertical="center"/>
    </xf>
    <xf numFmtId="177" fontId="21" fillId="7" borderId="29" xfId="45" applyNumberFormat="1" applyFont="1" applyFill="1" applyBorder="1" applyAlignment="1">
      <alignment horizontal="center" vertical="center"/>
    </xf>
    <xf numFmtId="176" fontId="21" fillId="7" borderId="29" xfId="45" applyNumberFormat="1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180" fontId="21" fillId="7" borderId="29" xfId="45" applyNumberFormat="1" applyFont="1" applyFill="1" applyBorder="1" applyAlignment="1">
      <alignment horizontal="center" vertical="center"/>
    </xf>
    <xf numFmtId="0" fontId="21" fillId="7" borderId="36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176" fontId="21" fillId="7" borderId="32" xfId="0" applyNumberFormat="1" applyFont="1" applyFill="1" applyBorder="1" applyAlignment="1">
      <alignment horizontal="center" vertical="center"/>
    </xf>
    <xf numFmtId="177" fontId="21" fillId="7" borderId="32" xfId="0" applyNumberFormat="1" applyFont="1" applyFill="1" applyBorder="1" applyAlignment="1">
      <alignment horizontal="center" vertical="center"/>
    </xf>
    <xf numFmtId="177" fontId="21" fillId="7" borderId="32" xfId="45" applyNumberFormat="1" applyFont="1" applyFill="1" applyBorder="1" applyAlignment="1">
      <alignment horizontal="center" vertical="center"/>
    </xf>
    <xf numFmtId="176" fontId="21" fillId="7" borderId="32" xfId="45" applyNumberFormat="1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176" fontId="21" fillId="12" borderId="7" xfId="0" applyNumberFormat="1" applyFont="1" applyFill="1" applyBorder="1" applyAlignment="1">
      <alignment horizontal="center" vertical="center"/>
    </xf>
    <xf numFmtId="176" fontId="21" fillId="6" borderId="43" xfId="45" applyNumberFormat="1" applyFont="1" applyFill="1" applyBorder="1" applyAlignment="1">
      <alignment horizontal="center" vertical="center"/>
    </xf>
    <xf numFmtId="176" fontId="22" fillId="6" borderId="43" xfId="45" applyNumberFormat="1" applyFont="1" applyFill="1" applyBorder="1" applyAlignment="1">
      <alignment horizontal="center" vertical="center"/>
    </xf>
    <xf numFmtId="176" fontId="22" fillId="6" borderId="29" xfId="45" applyNumberFormat="1" applyFont="1" applyFill="1" applyBorder="1" applyAlignment="1">
      <alignment horizontal="center" vertical="center"/>
    </xf>
    <xf numFmtId="176" fontId="19" fillId="6" borderId="29" xfId="0" applyNumberFormat="1" applyFont="1" applyFill="1" applyBorder="1" applyAlignment="1">
      <alignment horizontal="center" vertical="center"/>
    </xf>
    <xf numFmtId="176" fontId="20" fillId="6" borderId="43" xfId="0" applyNumberFormat="1" applyFont="1" applyFill="1" applyBorder="1" applyAlignment="1">
      <alignment horizontal="center" vertical="center"/>
    </xf>
    <xf numFmtId="176" fontId="21" fillId="6" borderId="29" xfId="45" applyNumberFormat="1" applyFont="1" applyFill="1" applyBorder="1" applyAlignment="1">
      <alignment horizontal="center" vertical="center"/>
    </xf>
    <xf numFmtId="176" fontId="21" fillId="6" borderId="46" xfId="45" applyNumberFormat="1" applyFont="1" applyFill="1" applyBorder="1" applyAlignment="1">
      <alignment horizontal="center" vertical="center"/>
    </xf>
    <xf numFmtId="176" fontId="21" fillId="6" borderId="20" xfId="0" applyNumberFormat="1" applyFont="1" applyFill="1" applyBorder="1" applyAlignment="1">
      <alignment horizontal="center" vertical="center"/>
    </xf>
    <xf numFmtId="0" fontId="22" fillId="6" borderId="6" xfId="45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49" fontId="20" fillId="9" borderId="1" xfId="0" applyNumberFormat="1" applyFont="1" applyFill="1" applyBorder="1" applyAlignment="1">
      <alignment horizontal="center" vertical="center"/>
    </xf>
    <xf numFmtId="0" fontId="20" fillId="6" borderId="5" xfId="45" applyFont="1" applyFill="1" applyBorder="1" applyAlignment="1">
      <alignment horizontal="center" vertical="center" wrapText="1"/>
    </xf>
    <xf numFmtId="49" fontId="20" fillId="6" borderId="4" xfId="0" applyNumberFormat="1" applyFont="1" applyFill="1" applyBorder="1" applyAlignment="1">
      <alignment horizontal="center" vertical="center"/>
    </xf>
    <xf numFmtId="0" fontId="22" fillId="6" borderId="17" xfId="34" quotePrefix="1" applyFont="1" applyFill="1" applyBorder="1" applyAlignment="1">
      <alignment horizontal="center" vertical="center" wrapText="1"/>
    </xf>
    <xf numFmtId="0" fontId="37" fillId="6" borderId="0" xfId="0" applyFont="1" applyFill="1">
      <alignment vertical="center"/>
    </xf>
    <xf numFmtId="49" fontId="19" fillId="6" borderId="29" xfId="0" applyNumberFormat="1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horizontal="left" vertical="center"/>
    </xf>
    <xf numFmtId="0" fontId="38" fillId="6" borderId="0" xfId="0" applyFont="1" applyFill="1">
      <alignment vertical="center"/>
    </xf>
    <xf numFmtId="0" fontId="22" fillId="6" borderId="36" xfId="34" quotePrefix="1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left" vertical="center" wrapText="1"/>
    </xf>
    <xf numFmtId="49" fontId="19" fillId="6" borderId="32" xfId="0" applyNumberFormat="1" applyFont="1" applyFill="1" applyBorder="1" applyAlignment="1">
      <alignment horizontal="center" vertical="center"/>
    </xf>
    <xf numFmtId="0" fontId="21" fillId="6" borderId="30" xfId="0" applyFont="1" applyFill="1" applyBorder="1" applyAlignment="1">
      <alignment horizontal="left" vertical="center" wrapText="1"/>
    </xf>
    <xf numFmtId="176" fontId="19" fillId="6" borderId="9" xfId="45" applyNumberFormat="1" applyFont="1" applyFill="1" applyBorder="1" applyAlignment="1">
      <alignment horizontal="center" vertical="center"/>
    </xf>
    <xf numFmtId="0" fontId="21" fillId="7" borderId="36" xfId="34" quotePrefix="1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/>
    </xf>
    <xf numFmtId="49" fontId="19" fillId="7" borderId="36" xfId="0" applyNumberFormat="1" applyFont="1" applyFill="1" applyBorder="1" applyAlignment="1">
      <alignment horizontal="center" vertical="center"/>
    </xf>
    <xf numFmtId="176" fontId="19" fillId="7" borderId="32" xfId="45" applyNumberFormat="1" applyFont="1" applyFill="1" applyBorder="1" applyAlignment="1">
      <alignment horizontal="center" vertical="center"/>
    </xf>
    <xf numFmtId="176" fontId="19" fillId="7" borderId="32" xfId="0" applyNumberFormat="1" applyFont="1" applyFill="1" applyBorder="1" applyAlignment="1">
      <alignment horizontal="center" vertical="center"/>
    </xf>
    <xf numFmtId="176" fontId="19" fillId="6" borderId="43" xfId="0" applyNumberFormat="1" applyFont="1" applyFill="1" applyBorder="1" applyAlignment="1">
      <alignment horizontal="center" vertical="center"/>
    </xf>
    <xf numFmtId="49" fontId="19" fillId="12" borderId="12" xfId="0" applyNumberFormat="1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37" fillId="6" borderId="11" xfId="66" applyFont="1" applyFill="1" applyBorder="1" applyAlignment="1">
      <alignment vertical="center" wrapText="1"/>
    </xf>
    <xf numFmtId="179" fontId="22" fillId="6" borderId="2" xfId="0" applyNumberFormat="1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176" fontId="22" fillId="6" borderId="11" xfId="0" applyNumberFormat="1" applyFont="1" applyFill="1" applyBorder="1" applyAlignment="1">
      <alignment horizontal="center" vertical="center"/>
    </xf>
    <xf numFmtId="180" fontId="22" fillId="6" borderId="11" xfId="45" applyNumberFormat="1" applyFont="1" applyFill="1" applyBorder="1" applyAlignment="1">
      <alignment horizontal="center" vertical="center"/>
    </xf>
    <xf numFmtId="0" fontId="22" fillId="6" borderId="2" xfId="45" applyFont="1" applyFill="1" applyBorder="1" applyAlignment="1">
      <alignment horizontal="center" vertical="center"/>
    </xf>
    <xf numFmtId="0" fontId="22" fillId="6" borderId="4" xfId="45" applyFont="1" applyFill="1" applyBorder="1" applyAlignment="1">
      <alignment horizontal="center" vertical="center"/>
    </xf>
    <xf numFmtId="0" fontId="22" fillId="6" borderId="4" xfId="45" applyFont="1" applyFill="1" applyBorder="1" applyAlignment="1">
      <alignment vertical="center"/>
    </xf>
    <xf numFmtId="178" fontId="22" fillId="6" borderId="2" xfId="0" applyNumberFormat="1" applyFont="1" applyFill="1" applyBorder="1" applyAlignment="1">
      <alignment horizontal="center" vertical="center"/>
    </xf>
    <xf numFmtId="0" fontId="22" fillId="6" borderId="0" xfId="45" applyFont="1" applyFill="1">
      <alignment vertical="center"/>
    </xf>
    <xf numFmtId="0" fontId="38" fillId="7" borderId="11" xfId="66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left" vertical="center"/>
    </xf>
    <xf numFmtId="0" fontId="21" fillId="7" borderId="11" xfId="0" applyFont="1" applyFill="1" applyBorder="1" applyAlignment="1">
      <alignment horizontal="center" vertical="center"/>
    </xf>
    <xf numFmtId="176" fontId="21" fillId="7" borderId="11" xfId="0" applyNumberFormat="1" applyFont="1" applyFill="1" applyBorder="1" applyAlignment="1">
      <alignment horizontal="center" vertical="center"/>
    </xf>
    <xf numFmtId="180" fontId="21" fillId="7" borderId="11" xfId="45" applyNumberFormat="1" applyFont="1" applyFill="1" applyBorder="1" applyAlignment="1">
      <alignment horizontal="center" vertical="center"/>
    </xf>
    <xf numFmtId="176" fontId="21" fillId="6" borderId="29" xfId="0" applyNumberFormat="1" applyFont="1" applyFill="1" applyBorder="1" applyAlignment="1">
      <alignment horizontal="center" vertical="center"/>
    </xf>
    <xf numFmtId="0" fontId="21" fillId="6" borderId="29" xfId="45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0" xfId="0" applyFont="1" applyFill="1">
      <alignment vertical="center"/>
    </xf>
    <xf numFmtId="0" fontId="22" fillId="6" borderId="2" xfId="0" applyFont="1" applyFill="1" applyBorder="1">
      <alignment vertical="center"/>
    </xf>
    <xf numFmtId="0" fontId="22" fillId="6" borderId="29" xfId="0" applyFont="1" applyFill="1" applyBorder="1">
      <alignment vertical="center"/>
    </xf>
    <xf numFmtId="0" fontId="21" fillId="7" borderId="29" xfId="0" applyFont="1" applyFill="1" applyBorder="1">
      <alignment vertical="center"/>
    </xf>
    <xf numFmtId="180" fontId="21" fillId="7" borderId="29" xfId="0" applyNumberFormat="1" applyFont="1" applyFill="1" applyBorder="1">
      <alignment vertical="center"/>
    </xf>
    <xf numFmtId="176" fontId="21" fillId="6" borderId="29" xfId="0" applyNumberFormat="1" applyFont="1" applyFill="1" applyBorder="1">
      <alignment vertical="center"/>
    </xf>
    <xf numFmtId="0" fontId="21" fillId="6" borderId="29" xfId="0" applyFont="1" applyFill="1" applyBorder="1">
      <alignment vertical="center"/>
    </xf>
    <xf numFmtId="0" fontId="21" fillId="6" borderId="27" xfId="0" applyFont="1" applyFill="1" applyBorder="1">
      <alignment vertical="center"/>
    </xf>
    <xf numFmtId="0" fontId="22" fillId="6" borderId="23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center" vertical="center"/>
    </xf>
    <xf numFmtId="0" fontId="22" fillId="6" borderId="23" xfId="45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left" vertical="center"/>
    </xf>
    <xf numFmtId="0" fontId="21" fillId="6" borderId="32" xfId="45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left" vertical="center"/>
    </xf>
    <xf numFmtId="179" fontId="21" fillId="12" borderId="7" xfId="0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176" fontId="22" fillId="6" borderId="49" xfId="0" applyNumberFormat="1" applyFont="1" applyFill="1" applyBorder="1" applyAlignment="1">
      <alignment horizontal="center" vertical="center"/>
    </xf>
    <xf numFmtId="176" fontId="21" fillId="6" borderId="49" xfId="0" applyNumberFormat="1" applyFont="1" applyFill="1" applyBorder="1" applyAlignment="1">
      <alignment horizontal="center" vertical="center"/>
    </xf>
    <xf numFmtId="176" fontId="21" fillId="6" borderId="7" xfId="0" applyNumberFormat="1" applyFont="1" applyFill="1" applyBorder="1" applyAlignment="1">
      <alignment horizontal="center" vertical="center"/>
    </xf>
    <xf numFmtId="0" fontId="22" fillId="6" borderId="1" xfId="45" applyFont="1" applyFill="1" applyBorder="1" applyAlignment="1">
      <alignment horizontal="center" vertical="center"/>
    </xf>
    <xf numFmtId="176" fontId="22" fillId="6" borderId="1" xfId="0" applyNumberFormat="1" applyFont="1" applyFill="1" applyBorder="1" applyAlignment="1">
      <alignment horizontal="center" vertical="center" wrapText="1"/>
    </xf>
    <xf numFmtId="0" fontId="22" fillId="6" borderId="8" xfId="45" applyFont="1" applyFill="1" applyBorder="1" applyAlignment="1">
      <alignment horizontal="center" vertical="center"/>
    </xf>
    <xf numFmtId="0" fontId="22" fillId="6" borderId="5" xfId="45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vertical="center"/>
    </xf>
    <xf numFmtId="0" fontId="22" fillId="9" borderId="5" xfId="45" applyFont="1" applyFill="1" applyBorder="1" applyAlignment="1">
      <alignment horizontal="center" vertical="center"/>
    </xf>
    <xf numFmtId="0" fontId="22" fillId="9" borderId="24" xfId="45" applyFont="1" applyFill="1" applyBorder="1" applyAlignment="1">
      <alignment horizontal="center" vertical="center"/>
    </xf>
    <xf numFmtId="176" fontId="22" fillId="9" borderId="24" xfId="45" applyNumberFormat="1" applyFont="1" applyFill="1" applyBorder="1" applyAlignment="1">
      <alignment horizontal="center" vertical="center"/>
    </xf>
    <xf numFmtId="0" fontId="22" fillId="6" borderId="24" xfId="45" applyFont="1" applyFill="1" applyBorder="1" applyAlignment="1">
      <alignment horizontal="center" vertical="center"/>
    </xf>
    <xf numFmtId="49" fontId="22" fillId="6" borderId="35" xfId="44" applyNumberFormat="1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49" fontId="21" fillId="9" borderId="41" xfId="44" applyNumberFormat="1" applyFont="1" applyFill="1" applyBorder="1" applyAlignment="1">
      <alignment horizontal="center" vertical="center"/>
    </xf>
    <xf numFmtId="0" fontId="21" fillId="9" borderId="29" xfId="45" applyFont="1" applyFill="1" applyBorder="1" applyAlignment="1">
      <alignment horizontal="center" vertical="center"/>
    </xf>
    <xf numFmtId="176" fontId="21" fillId="9" borderId="29" xfId="45" applyNumberFormat="1" applyFont="1" applyFill="1" applyBorder="1" applyAlignment="1">
      <alignment horizontal="center" vertical="center"/>
    </xf>
    <xf numFmtId="0" fontId="22" fillId="6" borderId="29" xfId="45" applyFont="1" applyFill="1" applyBorder="1" applyAlignment="1">
      <alignment horizontal="center" vertical="center"/>
    </xf>
    <xf numFmtId="0" fontId="22" fillId="6" borderId="27" xfId="45" applyFont="1" applyFill="1" applyBorder="1" applyAlignment="1">
      <alignment vertical="center"/>
    </xf>
    <xf numFmtId="0" fontId="22" fillId="6" borderId="2" xfId="46" applyFont="1" applyFill="1" applyBorder="1" applyAlignment="1">
      <alignment horizontal="center" vertical="center"/>
    </xf>
    <xf numFmtId="177" fontId="22" fillId="6" borderId="29" xfId="45" applyNumberFormat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vertical="center"/>
    </xf>
    <xf numFmtId="177" fontId="22" fillId="6" borderId="2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2" fillId="6" borderId="14" xfId="0" applyFont="1" applyFill="1" applyBorder="1">
      <alignment vertical="center"/>
    </xf>
    <xf numFmtId="0" fontId="22" fillId="6" borderId="32" xfId="0" applyFont="1" applyFill="1" applyBorder="1" applyAlignment="1">
      <alignment horizontal="center" vertical="center"/>
    </xf>
    <xf numFmtId="0" fontId="22" fillId="6" borderId="32" xfId="45" applyFont="1" applyFill="1" applyBorder="1" applyAlignment="1">
      <alignment horizontal="center" vertical="center"/>
    </xf>
    <xf numFmtId="0" fontId="22" fillId="6" borderId="30" xfId="0" applyFont="1" applyFill="1" applyBorder="1">
      <alignment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2" xfId="45" applyFont="1" applyFill="1" applyBorder="1" applyAlignment="1">
      <alignment horizontal="center" vertical="center"/>
    </xf>
    <xf numFmtId="176" fontId="21" fillId="9" borderId="32" xfId="45" applyNumberFormat="1" applyFont="1" applyFill="1" applyBorder="1" applyAlignment="1">
      <alignment horizontal="center" vertical="center"/>
    </xf>
    <xf numFmtId="49" fontId="21" fillId="7" borderId="12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176" fontId="21" fillId="7" borderId="7" xfId="0" applyNumberFormat="1" applyFont="1" applyFill="1" applyBorder="1" applyAlignment="1">
      <alignment horizontal="center" vertical="center"/>
    </xf>
    <xf numFmtId="0" fontId="22" fillId="6" borderId="7" xfId="45" applyFont="1" applyFill="1" applyBorder="1" applyAlignment="1">
      <alignment horizontal="center" vertical="center"/>
    </xf>
    <xf numFmtId="0" fontId="22" fillId="6" borderId="9" xfId="0" applyFont="1" applyFill="1" applyBorder="1">
      <alignment vertical="center"/>
    </xf>
    <xf numFmtId="0" fontId="35" fillId="7" borderId="42" xfId="0" applyFont="1" applyFill="1" applyBorder="1" applyAlignment="1">
      <alignment horizontal="center" vertical="center" wrapText="1"/>
    </xf>
    <xf numFmtId="0" fontId="35" fillId="6" borderId="29" xfId="0" applyFont="1" applyFill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20" fillId="6" borderId="49" xfId="0" applyFont="1" applyFill="1" applyBorder="1">
      <alignment vertical="center"/>
    </xf>
    <xf numFmtId="0" fontId="20" fillId="12" borderId="49" xfId="0" applyFont="1" applyFill="1" applyBorder="1">
      <alignment vertical="center"/>
    </xf>
    <xf numFmtId="0" fontId="19" fillId="12" borderId="49" xfId="0" applyFont="1" applyFill="1" applyBorder="1" applyAlignment="1">
      <alignment horizontal="center" vertical="center"/>
    </xf>
    <xf numFmtId="177" fontId="34" fillId="0" borderId="42" xfId="0" applyNumberFormat="1" applyFont="1" applyBorder="1" applyAlignment="1">
      <alignment horizontal="center" vertical="center" wrapText="1"/>
    </xf>
    <xf numFmtId="177" fontId="35" fillId="7" borderId="42" xfId="0" applyNumberFormat="1" applyFont="1" applyFill="1" applyBorder="1" applyAlignment="1">
      <alignment horizontal="center" vertical="center" wrapText="1"/>
    </xf>
    <xf numFmtId="177" fontId="34" fillId="6" borderId="42" xfId="0" applyNumberFormat="1" applyFont="1" applyFill="1" applyBorder="1" applyAlignment="1">
      <alignment horizontal="center" vertical="center" wrapText="1"/>
    </xf>
    <xf numFmtId="177" fontId="25" fillId="10" borderId="42" xfId="45" applyNumberFormat="1" applyFont="1" applyFill="1" applyBorder="1" applyAlignment="1">
      <alignment horizontal="center" vertical="center"/>
    </xf>
    <xf numFmtId="177" fontId="28" fillId="7" borderId="42" xfId="45" applyNumberFormat="1" applyFont="1" applyFill="1" applyBorder="1" applyAlignment="1">
      <alignment horizontal="center" vertical="center"/>
    </xf>
    <xf numFmtId="177" fontId="34" fillId="10" borderId="29" xfId="0" applyNumberFormat="1" applyFont="1" applyFill="1" applyBorder="1" applyAlignment="1">
      <alignment horizontal="center" vertical="center" wrapText="1"/>
    </xf>
    <xf numFmtId="176" fontId="19" fillId="12" borderId="49" xfId="0" applyNumberFormat="1" applyFont="1" applyFill="1" applyBorder="1" applyAlignment="1">
      <alignment horizontal="center" vertical="center"/>
    </xf>
    <xf numFmtId="177" fontId="21" fillId="9" borderId="29" xfId="45" applyNumberFormat="1" applyFont="1" applyFill="1" applyBorder="1" applyAlignment="1">
      <alignment horizontal="center" vertical="center"/>
    </xf>
    <xf numFmtId="177" fontId="21" fillId="9" borderId="32" xfId="45" applyNumberFormat="1" applyFont="1" applyFill="1" applyBorder="1" applyAlignment="1">
      <alignment horizontal="center" vertical="center"/>
    </xf>
    <xf numFmtId="176" fontId="19" fillId="12" borderId="7" xfId="0" applyNumberFormat="1" applyFont="1" applyFill="1" applyBorder="1" applyAlignment="1">
      <alignment horizontal="center" vertical="center"/>
    </xf>
    <xf numFmtId="0" fontId="20" fillId="6" borderId="5" xfId="45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20" fillId="6" borderId="25" xfId="0" applyFont="1" applyFill="1" applyBorder="1">
      <alignment vertical="center"/>
    </xf>
    <xf numFmtId="49" fontId="20" fillId="6" borderId="3" xfId="0" applyNumberFormat="1" applyFont="1" applyFill="1" applyBorder="1" applyAlignment="1">
      <alignment horizontal="center" vertical="center"/>
    </xf>
    <xf numFmtId="49" fontId="19" fillId="6" borderId="4" xfId="0" applyNumberFormat="1" applyFont="1" applyFill="1" applyBorder="1" applyAlignment="1">
      <alignment horizontal="center" vertical="center"/>
    </xf>
    <xf numFmtId="0" fontId="20" fillId="6" borderId="24" xfId="0" applyFont="1" applyFill="1" applyBorder="1">
      <alignment vertical="center"/>
    </xf>
    <xf numFmtId="14" fontId="20" fillId="6" borderId="4" xfId="0" applyNumberFormat="1" applyFont="1" applyFill="1" applyBorder="1" applyAlignment="1">
      <alignment horizontal="center" vertical="center"/>
    </xf>
    <xf numFmtId="0" fontId="19" fillId="6" borderId="2" xfId="0" applyFont="1" applyFill="1" applyBorder="1">
      <alignment vertical="center"/>
    </xf>
    <xf numFmtId="177" fontId="19" fillId="6" borderId="7" xfId="0" applyNumberFormat="1" applyFont="1" applyFill="1" applyBorder="1">
      <alignment vertical="center"/>
    </xf>
    <xf numFmtId="177" fontId="20" fillId="6" borderId="9" xfId="0" applyNumberFormat="1" applyFont="1" applyFill="1" applyBorder="1" applyAlignment="1">
      <alignment vertical="center"/>
    </xf>
    <xf numFmtId="0" fontId="20" fillId="6" borderId="0" xfId="0" applyFont="1" applyFill="1" applyAlignment="1">
      <alignment vertical="center" wrapText="1"/>
    </xf>
    <xf numFmtId="0" fontId="20" fillId="7" borderId="43" xfId="0" applyFont="1" applyFill="1" applyBorder="1" applyAlignment="1">
      <alignment horizontal="center" vertical="center"/>
    </xf>
    <xf numFmtId="0" fontId="20" fillId="7" borderId="43" xfId="0" applyFont="1" applyFill="1" applyBorder="1">
      <alignment vertical="center"/>
    </xf>
    <xf numFmtId="0" fontId="19" fillId="7" borderId="24" xfId="0" applyFont="1" applyFill="1" applyBorder="1">
      <alignment vertical="center"/>
    </xf>
    <xf numFmtId="0" fontId="19" fillId="12" borderId="12" xfId="0" applyFont="1" applyFill="1" applyBorder="1" applyAlignment="1">
      <alignment horizontal="center" vertical="center"/>
    </xf>
    <xf numFmtId="0" fontId="19" fillId="12" borderId="7" xfId="0" applyFont="1" applyFill="1" applyBorder="1">
      <alignment vertical="center"/>
    </xf>
    <xf numFmtId="180" fontId="19" fillId="12" borderId="7" xfId="0" applyNumberFormat="1" applyFont="1" applyFill="1" applyBorder="1">
      <alignment vertical="center"/>
    </xf>
    <xf numFmtId="176" fontId="19" fillId="6" borderId="7" xfId="0" applyNumberFormat="1" applyFont="1" applyFill="1" applyBorder="1" applyAlignment="1">
      <alignment horizontal="center" vertical="center"/>
    </xf>
    <xf numFmtId="0" fontId="20" fillId="7" borderId="2" xfId="0" applyFont="1" applyFill="1" applyBorder="1">
      <alignment vertical="center"/>
    </xf>
    <xf numFmtId="49" fontId="20" fillId="10" borderId="42" xfId="45" applyNumberFormat="1" applyFont="1" applyFill="1" applyBorder="1" applyAlignment="1">
      <alignment horizontal="center" vertical="center"/>
    </xf>
    <xf numFmtId="177" fontId="20" fillId="10" borderId="42" xfId="45" applyNumberFormat="1" applyFont="1" applyFill="1" applyBorder="1" applyAlignment="1">
      <alignment horizontal="center" vertical="center"/>
    </xf>
    <xf numFmtId="10" fontId="20" fillId="6" borderId="42" xfId="0" applyNumberFormat="1" applyFont="1" applyFill="1" applyBorder="1" applyAlignment="1">
      <alignment horizontal="center" vertical="center"/>
    </xf>
    <xf numFmtId="10" fontId="20" fillId="6" borderId="42" xfId="45" applyNumberFormat="1" applyFont="1" applyFill="1" applyBorder="1" applyAlignment="1">
      <alignment horizontal="center" vertical="center"/>
    </xf>
    <xf numFmtId="49" fontId="20" fillId="6" borderId="42" xfId="45" applyNumberFormat="1" applyFont="1" applyFill="1" applyBorder="1" applyAlignment="1">
      <alignment horizontal="center" vertical="center"/>
    </xf>
    <xf numFmtId="10" fontId="20" fillId="6" borderId="42" xfId="0" applyNumberFormat="1" applyFont="1" applyFill="1" applyBorder="1" applyAlignment="1">
      <alignment vertical="center"/>
    </xf>
    <xf numFmtId="10" fontId="20" fillId="6" borderId="0" xfId="0" applyNumberFormat="1" applyFont="1" applyFill="1">
      <alignment vertical="center"/>
    </xf>
    <xf numFmtId="10" fontId="20" fillId="6" borderId="0" xfId="50" applyNumberFormat="1" applyFont="1" applyFill="1">
      <alignment vertical="center"/>
    </xf>
    <xf numFmtId="10" fontId="20" fillId="6" borderId="42" xfId="46" applyNumberFormat="1" applyFont="1" applyFill="1" applyBorder="1" applyAlignment="1">
      <alignment horizontal="center" vertical="center"/>
    </xf>
    <xf numFmtId="49" fontId="20" fillId="6" borderId="42" xfId="46" applyNumberFormat="1" applyFont="1" applyFill="1" applyBorder="1" applyAlignment="1">
      <alignment horizontal="center" vertical="center"/>
    </xf>
    <xf numFmtId="10" fontId="19" fillId="7" borderId="42" xfId="0" applyNumberFormat="1" applyFont="1" applyFill="1" applyBorder="1" applyAlignment="1">
      <alignment horizontal="center" vertical="center"/>
    </xf>
    <xf numFmtId="10" fontId="19" fillId="7" borderId="42" xfId="46" applyNumberFormat="1" applyFont="1" applyFill="1" applyBorder="1" applyAlignment="1">
      <alignment horizontal="center" vertical="center"/>
    </xf>
    <xf numFmtId="49" fontId="19" fillId="7" borderId="42" xfId="46" applyNumberFormat="1" applyFont="1" applyFill="1" applyBorder="1" applyAlignment="1">
      <alignment horizontal="center" vertical="center"/>
    </xf>
    <xf numFmtId="49" fontId="19" fillId="7" borderId="42" xfId="45" applyNumberFormat="1" applyFont="1" applyFill="1" applyBorder="1" applyAlignment="1">
      <alignment horizontal="center" vertical="center"/>
    </xf>
    <xf numFmtId="49" fontId="19" fillId="6" borderId="29" xfId="45" applyNumberFormat="1" applyFont="1" applyFill="1" applyBorder="1" applyAlignment="1">
      <alignment horizontal="center" vertical="center"/>
    </xf>
    <xf numFmtId="10" fontId="19" fillId="6" borderId="42" xfId="45" applyNumberFormat="1" applyFont="1" applyFill="1" applyBorder="1" applyAlignment="1">
      <alignment horizontal="center" vertical="center"/>
    </xf>
    <xf numFmtId="10" fontId="19" fillId="6" borderId="42" xfId="0" applyNumberFormat="1" applyFont="1" applyFill="1" applyBorder="1" applyAlignment="1">
      <alignment vertical="center"/>
    </xf>
    <xf numFmtId="10" fontId="19" fillId="6" borderId="0" xfId="0" applyNumberFormat="1" applyFont="1" applyFill="1">
      <alignment vertical="center"/>
    </xf>
    <xf numFmtId="10" fontId="20" fillId="6" borderId="0" xfId="0" applyNumberFormat="1" applyFont="1" applyFill="1" applyBorder="1" applyAlignment="1">
      <alignment vertical="center"/>
    </xf>
    <xf numFmtId="10" fontId="19" fillId="7" borderId="42" xfId="45" applyNumberFormat="1" applyFont="1" applyFill="1" applyBorder="1" applyAlignment="1">
      <alignment horizontal="center" vertical="center"/>
    </xf>
    <xf numFmtId="10" fontId="20" fillId="7" borderId="42" xfId="46" applyNumberFormat="1" applyFont="1" applyFill="1" applyBorder="1" applyAlignment="1">
      <alignment horizontal="center" vertical="center"/>
    </xf>
    <xf numFmtId="49" fontId="20" fillId="7" borderId="42" xfId="46" applyNumberFormat="1" applyFont="1" applyFill="1" applyBorder="1" applyAlignment="1">
      <alignment horizontal="center" vertical="center"/>
    </xf>
    <xf numFmtId="49" fontId="20" fillId="7" borderId="42" xfId="45" applyNumberFormat="1" applyFont="1" applyFill="1" applyBorder="1" applyAlignment="1">
      <alignment horizontal="center" vertical="center"/>
    </xf>
    <xf numFmtId="0" fontId="34" fillId="9" borderId="42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19" fillId="9" borderId="1" xfId="45" applyFont="1" applyFill="1" applyBorder="1" applyAlignment="1">
      <alignment horizontal="center" vertical="center"/>
    </xf>
    <xf numFmtId="177" fontId="20" fillId="10" borderId="2" xfId="46" applyNumberFormat="1" applyFont="1" applyFill="1" applyBorder="1" applyAlignment="1">
      <alignment horizontal="center" vertical="center"/>
    </xf>
    <xf numFmtId="0" fontId="19" fillId="9" borderId="1" xfId="46" applyFont="1" applyFill="1" applyBorder="1" applyAlignment="1">
      <alignment horizontal="center" vertical="center"/>
    </xf>
    <xf numFmtId="177" fontId="20" fillId="6" borderId="0" xfId="0" applyNumberFormat="1" applyFont="1" applyFill="1" applyAlignment="1">
      <alignment horizontal="left" vertical="center"/>
    </xf>
    <xf numFmtId="176" fontId="25" fillId="10" borderId="42" xfId="45" applyNumberFormat="1" applyFont="1" applyFill="1" applyBorder="1" applyAlignment="1">
      <alignment horizontal="center" vertical="center"/>
    </xf>
    <xf numFmtId="176" fontId="28" fillId="7" borderId="42" xfId="45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176" fontId="19" fillId="6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9" borderId="0" xfId="0" applyFont="1" applyFill="1">
      <alignment vertical="center"/>
    </xf>
    <xf numFmtId="0" fontId="20" fillId="9" borderId="4" xfId="0" applyFont="1" applyFill="1" applyBorder="1" applyAlignment="1">
      <alignment vertical="center" wrapText="1"/>
    </xf>
    <xf numFmtId="0" fontId="20" fillId="9" borderId="29" xfId="0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77" fontId="20" fillId="0" borderId="11" xfId="0" applyNumberFormat="1" applyFont="1" applyFill="1" applyBorder="1" applyAlignment="1">
      <alignment horizontal="center" vertical="center"/>
    </xf>
    <xf numFmtId="0" fontId="20" fillId="0" borderId="11" xfId="46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180" fontId="20" fillId="0" borderId="11" xfId="45" applyNumberFormat="1" applyFont="1" applyFill="1" applyBorder="1" applyAlignment="1">
      <alignment horizontal="center" vertical="center"/>
    </xf>
    <xf numFmtId="0" fontId="20" fillId="0" borderId="11" xfId="45" applyNumberFormat="1" applyFont="1" applyFill="1" applyBorder="1" applyAlignment="1">
      <alignment horizontal="center" vertical="center"/>
    </xf>
    <xf numFmtId="177" fontId="20" fillId="6" borderId="11" xfId="45" applyNumberFormat="1" applyFont="1" applyFill="1" applyBorder="1" applyAlignment="1">
      <alignment horizontal="center" vertical="center"/>
    </xf>
    <xf numFmtId="49" fontId="20" fillId="0" borderId="55" xfId="0" applyNumberFormat="1" applyFont="1" applyFill="1" applyBorder="1" applyAlignment="1">
      <alignment horizontal="center" vertical="center" wrapText="1"/>
    </xf>
    <xf numFmtId="0" fontId="20" fillId="9" borderId="56" xfId="0" applyFont="1" applyFill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49" fontId="20" fillId="0" borderId="57" xfId="0" applyNumberFormat="1" applyFont="1" applyFill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49" fontId="20" fillId="7" borderId="15" xfId="0" applyNumberFormat="1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/>
    </xf>
    <xf numFmtId="177" fontId="19" fillId="6" borderId="29" xfId="45" applyNumberFormat="1" applyFont="1" applyFill="1" applyBorder="1" applyAlignment="1">
      <alignment horizontal="center" vertical="center"/>
    </xf>
    <xf numFmtId="177" fontId="19" fillId="6" borderId="43" xfId="45" applyNumberFormat="1" applyFont="1" applyFill="1" applyBorder="1" applyAlignment="1">
      <alignment horizontal="center" vertical="center"/>
    </xf>
    <xf numFmtId="177" fontId="19" fillId="6" borderId="29" xfId="46" applyNumberFormat="1" applyFont="1" applyFill="1" applyBorder="1" applyAlignment="1">
      <alignment horizontal="center" vertical="center"/>
    </xf>
    <xf numFmtId="180" fontId="20" fillId="6" borderId="43" xfId="45" applyNumberFormat="1" applyFont="1" applyFill="1" applyBorder="1" applyAlignment="1">
      <alignment horizontal="center" vertical="center"/>
    </xf>
    <xf numFmtId="180" fontId="19" fillId="6" borderId="43" xfId="45" applyNumberFormat="1" applyFont="1" applyFill="1" applyBorder="1" applyAlignment="1">
      <alignment horizontal="center" vertical="center"/>
    </xf>
    <xf numFmtId="176" fontId="19" fillId="6" borderId="7" xfId="46" applyNumberFormat="1" applyFont="1" applyFill="1" applyBorder="1" applyAlignment="1">
      <alignment horizontal="center" vertical="center"/>
    </xf>
    <xf numFmtId="177" fontId="19" fillId="6" borderId="42" xfId="0" applyNumberFormat="1" applyFont="1" applyFill="1" applyBorder="1" applyAlignment="1">
      <alignment horizontal="center" vertical="center"/>
    </xf>
    <xf numFmtId="180" fontId="19" fillId="6" borderId="42" xfId="45" applyNumberFormat="1" applyFont="1" applyFill="1" applyBorder="1" applyAlignment="1">
      <alignment horizontal="center" vertical="center"/>
    </xf>
    <xf numFmtId="177" fontId="19" fillId="6" borderId="42" xfId="45" applyNumberFormat="1" applyFont="1" applyFill="1" applyBorder="1" applyAlignment="1">
      <alignment horizontal="center" vertical="center"/>
    </xf>
    <xf numFmtId="49" fontId="28" fillId="6" borderId="42" xfId="45" applyNumberFormat="1" applyFont="1" applyFill="1" applyBorder="1" applyAlignment="1">
      <alignment horizontal="center" vertical="center"/>
    </xf>
    <xf numFmtId="177" fontId="19" fillId="6" borderId="45" xfId="0" applyNumberFormat="1" applyFont="1" applyFill="1" applyBorder="1">
      <alignment vertical="center"/>
    </xf>
    <xf numFmtId="176" fontId="19" fillId="6" borderId="42" xfId="0" applyNumberFormat="1" applyFont="1" applyFill="1" applyBorder="1" applyAlignment="1">
      <alignment horizontal="center" vertical="center"/>
    </xf>
    <xf numFmtId="176" fontId="19" fillId="6" borderId="42" xfId="45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6" borderId="60" xfId="45" applyFont="1" applyFill="1" applyBorder="1" applyAlignment="1">
      <alignment horizontal="center" vertical="center"/>
    </xf>
    <xf numFmtId="180" fontId="20" fillId="6" borderId="60" xfId="45" applyNumberFormat="1" applyFont="1" applyFill="1" applyBorder="1" applyAlignment="1">
      <alignment horizontal="center" vertical="center"/>
    </xf>
    <xf numFmtId="176" fontId="20" fillId="6" borderId="60" xfId="45" applyNumberFormat="1" applyFont="1" applyFill="1" applyBorder="1" applyAlignment="1">
      <alignment horizontal="center" vertical="center"/>
    </xf>
    <xf numFmtId="0" fontId="20" fillId="9" borderId="60" xfId="45" applyFont="1" applyFill="1" applyBorder="1" applyAlignment="1">
      <alignment horizontal="center" vertical="center"/>
    </xf>
    <xf numFmtId="0" fontId="20" fillId="9" borderId="61" xfId="0" applyFont="1" applyFill="1" applyBorder="1" applyAlignment="1">
      <alignment vertical="center"/>
    </xf>
    <xf numFmtId="0" fontId="22" fillId="6" borderId="62" xfId="45" applyFont="1" applyFill="1" applyBorder="1" applyAlignment="1">
      <alignment horizontal="center" vertical="center"/>
    </xf>
    <xf numFmtId="0" fontId="22" fillId="6" borderId="11" xfId="45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 wrapText="1"/>
    </xf>
    <xf numFmtId="176" fontId="22" fillId="6" borderId="11" xfId="0" applyNumberFormat="1" applyFont="1" applyFill="1" applyBorder="1" applyAlignment="1">
      <alignment horizontal="center" vertical="center" wrapText="1"/>
    </xf>
    <xf numFmtId="180" fontId="22" fillId="6" borderId="11" xfId="0" applyNumberFormat="1" applyFont="1" applyFill="1" applyBorder="1" applyAlignment="1">
      <alignment horizontal="center" vertical="center" wrapText="1"/>
    </xf>
    <xf numFmtId="0" fontId="22" fillId="6" borderId="54" xfId="45" applyFont="1" applyFill="1" applyBorder="1" applyAlignment="1">
      <alignment horizontal="center" vertical="center"/>
    </xf>
    <xf numFmtId="0" fontId="22" fillId="9" borderId="11" xfId="45" applyFont="1" applyFill="1" applyBorder="1" applyAlignment="1">
      <alignment horizontal="center" vertical="center"/>
    </xf>
    <xf numFmtId="0" fontId="22" fillId="7" borderId="62" xfId="45" applyFont="1" applyFill="1" applyBorder="1" applyAlignment="1">
      <alignment horizontal="center" vertical="center"/>
    </xf>
    <xf numFmtId="0" fontId="22" fillId="7" borderId="11" xfId="45" applyFont="1" applyFill="1" applyBorder="1" applyAlignment="1">
      <alignment horizontal="center" vertical="center"/>
    </xf>
    <xf numFmtId="0" fontId="22" fillId="7" borderId="6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176" fontId="22" fillId="7" borderId="11" xfId="0" applyNumberFormat="1" applyFont="1" applyFill="1" applyBorder="1" applyAlignment="1">
      <alignment horizontal="center" vertical="center" wrapText="1"/>
    </xf>
    <xf numFmtId="180" fontId="22" fillId="7" borderId="11" xfId="0" applyNumberFormat="1" applyFont="1" applyFill="1" applyBorder="1" applyAlignment="1">
      <alignment horizontal="center" vertical="center" wrapText="1"/>
    </xf>
    <xf numFmtId="0" fontId="22" fillId="9" borderId="54" xfId="45" applyFont="1" applyFill="1" applyBorder="1" applyAlignment="1">
      <alignment horizontal="center" vertical="center"/>
    </xf>
    <xf numFmtId="180" fontId="19" fillId="6" borderId="11" xfId="0" applyNumberFormat="1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176" fontId="19" fillId="6" borderId="60" xfId="0" applyNumberFormat="1" applyFont="1" applyFill="1" applyBorder="1" applyAlignment="1">
      <alignment horizontal="center" vertical="center"/>
    </xf>
    <xf numFmtId="0" fontId="19" fillId="6" borderId="60" xfId="0" applyFont="1" applyFill="1" applyBorder="1" applyAlignment="1">
      <alignment horizontal="center" vertical="center"/>
    </xf>
    <xf numFmtId="0" fontId="20" fillId="6" borderId="60" xfId="0" applyFont="1" applyFill="1" applyBorder="1" applyAlignment="1">
      <alignment horizontal="center" vertical="center"/>
    </xf>
    <xf numFmtId="0" fontId="20" fillId="6" borderId="60" xfId="0" applyFont="1" applyFill="1" applyBorder="1">
      <alignment vertical="center"/>
    </xf>
    <xf numFmtId="0" fontId="20" fillId="9" borderId="6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176" fontId="19" fillId="6" borderId="0" xfId="0" applyNumberFormat="1" applyFont="1" applyFill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0" xfId="46" applyFont="1" applyFill="1" applyBorder="1" applyAlignment="1">
      <alignment horizontal="center" vertical="center"/>
    </xf>
    <xf numFmtId="0" fontId="20" fillId="0" borderId="14" xfId="45" applyFont="1" applyBorder="1" applyAlignment="1">
      <alignment horizontal="center" vertical="center"/>
    </xf>
    <xf numFmtId="0" fontId="20" fillId="0" borderId="0" xfId="45" applyFont="1" applyBorder="1" applyAlignment="1">
      <alignment horizontal="center" vertical="center"/>
    </xf>
    <xf numFmtId="0" fontId="19" fillId="0" borderId="21" xfId="45" applyFont="1" applyBorder="1" applyAlignment="1">
      <alignment horizontal="center" vertical="center"/>
    </xf>
    <xf numFmtId="0" fontId="19" fillId="6" borderId="0" xfId="45" applyFont="1" applyFill="1" applyBorder="1" applyAlignment="1">
      <alignment horizontal="center" vertical="center"/>
    </xf>
    <xf numFmtId="180" fontId="19" fillId="6" borderId="0" xfId="0" applyNumberFormat="1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4" fillId="6" borderId="0" xfId="45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181" fontId="27" fillId="6" borderId="0" xfId="0" applyNumberFormat="1" applyFont="1" applyFill="1" applyAlignment="1">
      <alignment horizontal="center" vertical="center"/>
    </xf>
    <xf numFmtId="177" fontId="27" fillId="6" borderId="0" xfId="0" applyNumberFormat="1" applyFont="1" applyFill="1" applyAlignment="1">
      <alignment horizontal="center" vertical="center"/>
    </xf>
    <xf numFmtId="176" fontId="24" fillId="6" borderId="0" xfId="0" applyNumberFormat="1" applyFont="1" applyFill="1" applyAlignment="1">
      <alignment horizontal="center" vertical="center"/>
    </xf>
    <xf numFmtId="0" fontId="21" fillId="6" borderId="0" xfId="45" applyFont="1" applyFill="1" applyBorder="1" applyAlignment="1">
      <alignment horizontal="center" vertical="center"/>
    </xf>
    <xf numFmtId="0" fontId="20" fillId="6" borderId="0" xfId="0" applyFont="1" applyFill="1" applyAlignment="1">
      <alignment horizontal="left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44" xfId="0" applyFont="1" applyFill="1" applyBorder="1" applyAlignment="1">
      <alignment vertical="center"/>
    </xf>
    <xf numFmtId="0" fontId="22" fillId="10" borderId="4" xfId="0" applyFont="1" applyFill="1" applyBorder="1" applyAlignment="1">
      <alignment horizontal="left" vertical="center"/>
    </xf>
    <xf numFmtId="0" fontId="30" fillId="10" borderId="53" xfId="0" applyFont="1" applyFill="1" applyBorder="1" applyAlignment="1">
      <alignment horizontal="center" vertical="center"/>
    </xf>
    <xf numFmtId="0" fontId="30" fillId="10" borderId="27" xfId="0" applyFont="1" applyFill="1" applyBorder="1" applyAlignment="1">
      <alignment horizontal="center" vertical="center"/>
    </xf>
    <xf numFmtId="0" fontId="30" fillId="10" borderId="53" xfId="0" applyFont="1" applyFill="1" applyBorder="1" applyAlignment="1">
      <alignment vertical="center"/>
    </xf>
    <xf numFmtId="49" fontId="30" fillId="10" borderId="48" xfId="0" applyNumberFormat="1" applyFont="1" applyFill="1" applyBorder="1" applyAlignment="1">
      <alignment vertical="center"/>
    </xf>
    <xf numFmtId="0" fontId="31" fillId="10" borderId="4" xfId="0" applyFont="1" applyFill="1" applyBorder="1" applyAlignment="1">
      <alignment horizontal="center" vertical="center"/>
    </xf>
  </cellXfs>
  <cellStyles count="67">
    <cellStyle name="S0" xfId="1"/>
    <cellStyle name="S0 2" xfId="2"/>
    <cellStyle name="S0 3" xfId="3"/>
    <cellStyle name="S0 4" xfId="52"/>
    <cellStyle name="S1" xfId="4"/>
    <cellStyle name="S1 2" xfId="5"/>
    <cellStyle name="S1 3" xfId="6"/>
    <cellStyle name="S1 4" xfId="53"/>
    <cellStyle name="S10" xfId="7"/>
    <cellStyle name="S10 2" xfId="8"/>
    <cellStyle name="S10 3" xfId="9"/>
    <cellStyle name="S10 4" xfId="54"/>
    <cellStyle name="S11" xfId="10"/>
    <cellStyle name="S11 2" xfId="11"/>
    <cellStyle name="S11 3" xfId="12"/>
    <cellStyle name="S11 4" xfId="55"/>
    <cellStyle name="S12" xfId="13"/>
    <cellStyle name="S12 2" xfId="14"/>
    <cellStyle name="S12 3" xfId="15"/>
    <cellStyle name="S12 4" xfId="56"/>
    <cellStyle name="S13" xfId="16"/>
    <cellStyle name="S13 2" xfId="57"/>
    <cellStyle name="S14" xfId="17"/>
    <cellStyle name="S14 2" xfId="51"/>
    <cellStyle name="S2" xfId="18"/>
    <cellStyle name="S2 2" xfId="19"/>
    <cellStyle name="S2 3" xfId="20"/>
    <cellStyle name="S2 4" xfId="58"/>
    <cellStyle name="S3" xfId="21"/>
    <cellStyle name="S3 2" xfId="22"/>
    <cellStyle name="S3 3" xfId="23"/>
    <cellStyle name="S3 4" xfId="59"/>
    <cellStyle name="S4" xfId="24"/>
    <cellStyle name="S4 2" xfId="25"/>
    <cellStyle name="S4 3" xfId="26"/>
    <cellStyle name="S4 4" xfId="60"/>
    <cellStyle name="S5" xfId="27"/>
    <cellStyle name="S5 2" xfId="28"/>
    <cellStyle name="S5 3" xfId="29"/>
    <cellStyle name="S5 4" xfId="61"/>
    <cellStyle name="S6" xfId="30"/>
    <cellStyle name="S6 2" xfId="31"/>
    <cellStyle name="S6 3" xfId="32"/>
    <cellStyle name="S6 4" xfId="62"/>
    <cellStyle name="S7" xfId="33"/>
    <cellStyle name="S7 2" xfId="34"/>
    <cellStyle name="S7 3" xfId="35"/>
    <cellStyle name="S7 4" xfId="63"/>
    <cellStyle name="S8" xfId="36"/>
    <cellStyle name="S8 2" xfId="37"/>
    <cellStyle name="S8 3" xfId="38"/>
    <cellStyle name="S8 4" xfId="64"/>
    <cellStyle name="S9" xfId="39"/>
    <cellStyle name="S9 2" xfId="40"/>
    <cellStyle name="S9 3" xfId="41"/>
    <cellStyle name="S9 4" xfId="65"/>
    <cellStyle name="百分比 2" xfId="50"/>
    <cellStyle name="常规" xfId="0" builtinId="0"/>
    <cellStyle name="常规 2" xfId="42"/>
    <cellStyle name="常规 3" xfId="43"/>
    <cellStyle name="常规 4" xfId="44"/>
    <cellStyle name="常规 5" xfId="66"/>
    <cellStyle name="常规 5 3" xfId="49"/>
    <cellStyle name="常规_Sheet1" xfId="45"/>
    <cellStyle name="常规_Sheet1_1" xfId="46"/>
    <cellStyle name="好" xfId="47" builtinId="26" customBuiltin="1"/>
    <cellStyle name="适中" xfId="48" builtinId="28" customBuiltin="1"/>
  </cellStyles>
  <dxfs count="0"/>
  <tableStyles count="0" defaultTableStyle="TableStyleMedium9" defaultPivotStyle="PivotStyleLight16"/>
  <colors>
    <mruColors>
      <color rgb="FF33CC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7"/>
  <sheetViews>
    <sheetView tabSelected="1" zoomScaleNormal="100" workbookViewId="0">
      <pane ySplit="2" topLeftCell="A3" activePane="bottomLeft" state="frozen"/>
      <selection pane="bottomLeft" activeCell="Q28" sqref="Q28"/>
    </sheetView>
  </sheetViews>
  <sheetFormatPr defaultRowHeight="16.5" x14ac:dyDescent="0.15"/>
  <cols>
    <col min="1" max="1" width="14.25" style="3" customWidth="1"/>
    <col min="2" max="2" width="15.75" style="3" customWidth="1"/>
    <col min="3" max="3" width="5.875" style="3" customWidth="1"/>
    <col min="4" max="4" width="8.375" style="3" customWidth="1"/>
    <col min="5" max="5" width="9.25" style="3" customWidth="1"/>
    <col min="6" max="6" width="6.25" style="3" customWidth="1"/>
    <col min="7" max="7" width="13" style="3" customWidth="1"/>
    <col min="8" max="8" width="5.5" style="3" customWidth="1"/>
    <col min="9" max="9" width="11.375" style="50" customWidth="1"/>
    <col min="10" max="10" width="10.125" style="3" customWidth="1"/>
    <col min="11" max="11" width="5.375" style="3" customWidth="1"/>
    <col min="12" max="12" width="12" style="3" customWidth="1"/>
    <col min="13" max="13" width="13.125" style="3" customWidth="1"/>
    <col min="14" max="14" width="14.625" style="3" customWidth="1"/>
    <col min="15" max="15" width="12.5" style="3" customWidth="1"/>
    <col min="16" max="16" width="14.25" style="3" customWidth="1"/>
    <col min="17" max="17" width="14.125" style="3" customWidth="1"/>
    <col min="18" max="16384" width="9" style="3"/>
  </cols>
  <sheetData>
    <row r="1" spans="1:16" ht="26.45" customHeight="1" thickBot="1" x14ac:dyDescent="0.2">
      <c r="A1" s="863" t="s">
        <v>787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</row>
    <row r="2" spans="1:16" ht="60.6" customHeight="1" x14ac:dyDescent="0.15">
      <c r="A2" s="295" t="s">
        <v>789</v>
      </c>
      <c r="B2" s="19" t="s">
        <v>0</v>
      </c>
      <c r="C2" s="19" t="s">
        <v>1</v>
      </c>
      <c r="D2" s="19" t="s">
        <v>2</v>
      </c>
      <c r="E2" s="301" t="s">
        <v>3</v>
      </c>
      <c r="F2" s="20" t="s">
        <v>342</v>
      </c>
      <c r="G2" s="20" t="s">
        <v>343</v>
      </c>
      <c r="H2" s="20" t="s">
        <v>344</v>
      </c>
      <c r="I2" s="21" t="s">
        <v>617</v>
      </c>
      <c r="J2" s="20" t="s">
        <v>345</v>
      </c>
      <c r="K2" s="20" t="s">
        <v>346</v>
      </c>
      <c r="L2" s="22" t="s">
        <v>347</v>
      </c>
      <c r="M2" s="22" t="s">
        <v>348</v>
      </c>
      <c r="N2" s="190" t="s">
        <v>788</v>
      </c>
      <c r="O2" s="191" t="s">
        <v>790</v>
      </c>
      <c r="P2" s="23" t="s">
        <v>4</v>
      </c>
    </row>
    <row r="3" spans="1:16" ht="22.5" customHeight="1" x14ac:dyDescent="0.15">
      <c r="A3" s="24" t="s">
        <v>12</v>
      </c>
      <c r="B3" s="4" t="s">
        <v>349</v>
      </c>
      <c r="C3" s="4">
        <v>1</v>
      </c>
      <c r="D3" s="4">
        <v>22</v>
      </c>
      <c r="E3" s="4" t="s">
        <v>5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6">
        <v>0</v>
      </c>
      <c r="M3" s="6">
        <f>J3+K3+L3</f>
        <v>0</v>
      </c>
      <c r="N3" s="188"/>
      <c r="O3" s="26" t="s">
        <v>350</v>
      </c>
      <c r="P3" s="27" t="s">
        <v>351</v>
      </c>
    </row>
    <row r="4" spans="1:16" ht="22.5" customHeight="1" x14ac:dyDescent="0.15">
      <c r="A4" s="24" t="s">
        <v>12</v>
      </c>
      <c r="B4" s="4" t="s">
        <v>13</v>
      </c>
      <c r="C4" s="4">
        <v>1</v>
      </c>
      <c r="D4" s="4">
        <v>22</v>
      </c>
      <c r="E4" s="4" t="s">
        <v>5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6">
        <v>0</v>
      </c>
      <c r="M4" s="6">
        <f>J4+K4+L4</f>
        <v>0</v>
      </c>
      <c r="N4" s="188"/>
      <c r="O4" s="4" t="s">
        <v>14</v>
      </c>
      <c r="P4" s="27"/>
    </row>
    <row r="5" spans="1:16" ht="22.5" customHeight="1" x14ac:dyDescent="0.15">
      <c r="A5" s="17" t="s">
        <v>352</v>
      </c>
      <c r="B5" s="803"/>
      <c r="C5" s="11">
        <v>1</v>
      </c>
      <c r="D5" s="11">
        <v>22</v>
      </c>
      <c r="E5" s="4" t="s">
        <v>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6">
        <v>0</v>
      </c>
      <c r="M5" s="6">
        <f>J5+K5+L5</f>
        <v>0</v>
      </c>
      <c r="N5" s="188"/>
      <c r="O5" s="1" t="s">
        <v>850</v>
      </c>
      <c r="P5" s="804" t="s">
        <v>851</v>
      </c>
    </row>
    <row r="6" spans="1:16" ht="22.5" customHeight="1" x14ac:dyDescent="0.15">
      <c r="A6" s="251" t="s">
        <v>712</v>
      </c>
      <c r="B6" s="77"/>
      <c r="C6" s="77"/>
      <c r="D6" s="77"/>
      <c r="E6" s="77"/>
      <c r="F6" s="77"/>
      <c r="G6" s="77"/>
      <c r="H6" s="77"/>
      <c r="I6" s="252"/>
      <c r="J6" s="253"/>
      <c r="K6" s="253"/>
      <c r="L6" s="253"/>
      <c r="M6" s="253"/>
      <c r="N6" s="254"/>
      <c r="P6" s="2"/>
    </row>
    <row r="7" spans="1:16" ht="22.5" customHeight="1" x14ac:dyDescent="0.15">
      <c r="B7" s="4" t="s">
        <v>35</v>
      </c>
      <c r="C7" s="4">
        <v>1</v>
      </c>
      <c r="D7" s="4">
        <v>22</v>
      </c>
      <c r="E7" s="4" t="s">
        <v>5</v>
      </c>
      <c r="F7" s="4">
        <v>56</v>
      </c>
      <c r="G7" s="12">
        <f>D7*F7</f>
        <v>1232</v>
      </c>
      <c r="H7" s="4">
        <v>0</v>
      </c>
      <c r="I7" s="12">
        <v>0</v>
      </c>
      <c r="J7" s="30">
        <v>45</v>
      </c>
      <c r="K7" s="30" t="s">
        <v>849</v>
      </c>
      <c r="L7" s="12">
        <f>D7*J7*K7</f>
        <v>11880</v>
      </c>
      <c r="M7" s="6">
        <f>J7+K7+L7</f>
        <v>11937</v>
      </c>
      <c r="N7" s="188"/>
      <c r="O7" s="4" t="s">
        <v>848</v>
      </c>
      <c r="P7" s="27"/>
    </row>
    <row r="8" spans="1:16" ht="22.5" customHeight="1" x14ac:dyDescent="0.15">
      <c r="A8" s="42"/>
      <c r="B8" s="4" t="s">
        <v>35</v>
      </c>
      <c r="C8" s="4">
        <v>1</v>
      </c>
      <c r="D8" s="4">
        <v>22</v>
      </c>
      <c r="E8" s="4" t="s">
        <v>5</v>
      </c>
      <c r="F8" s="4">
        <v>56</v>
      </c>
      <c r="G8" s="12">
        <f>D8*F8</f>
        <v>1232</v>
      </c>
      <c r="H8" s="4">
        <v>0</v>
      </c>
      <c r="I8" s="12">
        <f>D8*H8</f>
        <v>0</v>
      </c>
      <c r="J8" s="4">
        <v>45</v>
      </c>
      <c r="K8" s="4">
        <v>12</v>
      </c>
      <c r="L8" s="12">
        <f>D8*J8*K8</f>
        <v>11880</v>
      </c>
      <c r="M8" s="6">
        <f t="shared" ref="M8:M15" si="0">G8+I8+L8</f>
        <v>13112</v>
      </c>
      <c r="N8" s="188"/>
      <c r="O8" s="4" t="s">
        <v>33</v>
      </c>
      <c r="P8" s="18"/>
    </row>
    <row r="9" spans="1:16" ht="22.5" customHeight="1" x14ac:dyDescent="0.15">
      <c r="A9" s="42"/>
      <c r="B9" s="4" t="s">
        <v>34</v>
      </c>
      <c r="C9" s="4">
        <v>2</v>
      </c>
      <c r="D9" s="4">
        <v>44</v>
      </c>
      <c r="E9" s="4" t="s">
        <v>6</v>
      </c>
      <c r="F9" s="4">
        <v>56</v>
      </c>
      <c r="G9" s="12">
        <f>D9*F9</f>
        <v>2464</v>
      </c>
      <c r="H9" s="4">
        <v>0</v>
      </c>
      <c r="I9" s="12">
        <f>D9*H9</f>
        <v>0</v>
      </c>
      <c r="J9" s="4">
        <v>45</v>
      </c>
      <c r="K9" s="4">
        <v>12</v>
      </c>
      <c r="L9" s="12">
        <f>D9*J9*K9</f>
        <v>23760</v>
      </c>
      <c r="M9" s="6">
        <f t="shared" si="0"/>
        <v>26224</v>
      </c>
      <c r="N9" s="188"/>
      <c r="O9" s="4" t="s">
        <v>33</v>
      </c>
      <c r="P9" s="28"/>
    </row>
    <row r="10" spans="1:16" ht="22.5" customHeight="1" x14ac:dyDescent="0.15">
      <c r="A10" s="42"/>
      <c r="B10" s="4" t="s">
        <v>32</v>
      </c>
      <c r="C10" s="4">
        <v>1</v>
      </c>
      <c r="D10" s="4">
        <v>22</v>
      </c>
      <c r="E10" s="4" t="s">
        <v>5</v>
      </c>
      <c r="F10" s="4">
        <v>56</v>
      </c>
      <c r="G10" s="12">
        <f>D10*F10</f>
        <v>1232</v>
      </c>
      <c r="H10" s="4">
        <v>0</v>
      </c>
      <c r="I10" s="12">
        <f>D10*H10</f>
        <v>0</v>
      </c>
      <c r="J10" s="4">
        <v>45</v>
      </c>
      <c r="K10" s="4">
        <v>12</v>
      </c>
      <c r="L10" s="12">
        <f>D10*J10*K10</f>
        <v>11880</v>
      </c>
      <c r="M10" s="6">
        <f t="shared" si="0"/>
        <v>13112</v>
      </c>
      <c r="N10" s="188"/>
      <c r="O10" s="4" t="s">
        <v>33</v>
      </c>
      <c r="P10" s="18"/>
    </row>
    <row r="11" spans="1:16" ht="22.5" customHeight="1" x14ac:dyDescent="0.15">
      <c r="A11" s="42"/>
      <c r="B11" s="4" t="s">
        <v>368</v>
      </c>
      <c r="C11" s="4">
        <v>0.25</v>
      </c>
      <c r="D11" s="4">
        <v>5.5</v>
      </c>
      <c r="E11" s="4" t="s">
        <v>6</v>
      </c>
      <c r="F11" s="4">
        <v>56</v>
      </c>
      <c r="G11" s="12">
        <f>D11*F11</f>
        <v>308</v>
      </c>
      <c r="H11" s="4">
        <v>0</v>
      </c>
      <c r="I11" s="12">
        <f>D11*H11</f>
        <v>0</v>
      </c>
      <c r="J11" s="4">
        <v>45</v>
      </c>
      <c r="K11" s="4">
        <v>12</v>
      </c>
      <c r="L11" s="12">
        <f>D11*J11*K11</f>
        <v>2970</v>
      </c>
      <c r="M11" s="6">
        <f t="shared" si="0"/>
        <v>3278</v>
      </c>
      <c r="N11" s="214"/>
      <c r="O11" s="250" t="s">
        <v>33</v>
      </c>
      <c r="P11" s="18"/>
    </row>
    <row r="12" spans="1:16" ht="22.5" customHeight="1" x14ac:dyDescent="0.15">
      <c r="A12" s="251" t="s">
        <v>47</v>
      </c>
      <c r="B12" s="255"/>
      <c r="C12" s="255"/>
      <c r="D12" s="255"/>
      <c r="E12" s="255"/>
      <c r="F12" s="255"/>
      <c r="G12" s="257">
        <f>SUM(G7:G11)</f>
        <v>6468</v>
      </c>
      <c r="H12" s="256"/>
      <c r="I12" s="257">
        <f>SUM(I8:I11)</f>
        <v>0</v>
      </c>
      <c r="J12" s="256"/>
      <c r="K12" s="256"/>
      <c r="L12" s="257">
        <f>SUM(L7:L11)</f>
        <v>62370</v>
      </c>
      <c r="M12" s="258">
        <f t="shared" si="0"/>
        <v>68838</v>
      </c>
      <c r="N12" s="254"/>
      <c r="O12" s="174"/>
      <c r="P12" s="54"/>
    </row>
    <row r="13" spans="1:16" ht="22.5" customHeight="1" x14ac:dyDescent="0.15">
      <c r="A13" s="42"/>
      <c r="B13" s="11" t="s">
        <v>633</v>
      </c>
      <c r="C13" s="11">
        <v>2.76</v>
      </c>
      <c r="D13" s="11">
        <v>60.72</v>
      </c>
      <c r="E13" s="4" t="s">
        <v>6</v>
      </c>
      <c r="F13" s="4">
        <v>56</v>
      </c>
      <c r="G13" s="12">
        <f>D13*F13</f>
        <v>3400.3199999999997</v>
      </c>
      <c r="H13" s="11">
        <v>0</v>
      </c>
      <c r="I13" s="12">
        <f>D13*H13</f>
        <v>0</v>
      </c>
      <c r="J13" s="4">
        <v>45</v>
      </c>
      <c r="K13" s="4">
        <v>12</v>
      </c>
      <c r="L13" s="12">
        <f>D13*J13*K13</f>
        <v>32788.800000000003</v>
      </c>
      <c r="M13" s="6">
        <f t="shared" si="0"/>
        <v>36189.120000000003</v>
      </c>
      <c r="N13" s="188"/>
      <c r="O13" s="4" t="s">
        <v>33</v>
      </c>
      <c r="P13" s="28"/>
    </row>
    <row r="14" spans="1:16" ht="22.5" customHeight="1" x14ac:dyDescent="0.15">
      <c r="A14" s="42"/>
      <c r="B14" s="4" t="s">
        <v>377</v>
      </c>
      <c r="C14" s="4">
        <v>0.5</v>
      </c>
      <c r="D14" s="4">
        <v>11</v>
      </c>
      <c r="E14" s="4" t="s">
        <v>7</v>
      </c>
      <c r="F14" s="4">
        <v>56</v>
      </c>
      <c r="G14" s="12">
        <f>D14*F14</f>
        <v>616</v>
      </c>
      <c r="H14" s="4">
        <v>0</v>
      </c>
      <c r="I14" s="12">
        <f>D14*H14</f>
        <v>0</v>
      </c>
      <c r="J14" s="4">
        <v>45</v>
      </c>
      <c r="K14" s="4">
        <v>12</v>
      </c>
      <c r="L14" s="12">
        <f>D14*J14*K14</f>
        <v>5940</v>
      </c>
      <c r="M14" s="6">
        <f t="shared" si="0"/>
        <v>6556</v>
      </c>
      <c r="N14" s="188"/>
      <c r="O14" s="26" t="s">
        <v>354</v>
      </c>
      <c r="P14" s="18"/>
    </row>
    <row r="15" spans="1:16" ht="22.5" customHeight="1" x14ac:dyDescent="0.15">
      <c r="A15" s="42"/>
      <c r="B15" s="4" t="s">
        <v>377</v>
      </c>
      <c r="C15" s="4">
        <v>1</v>
      </c>
      <c r="D15" s="4">
        <v>22</v>
      </c>
      <c r="E15" s="4" t="s">
        <v>7</v>
      </c>
      <c r="F15" s="4">
        <v>56</v>
      </c>
      <c r="G15" s="12">
        <f>D15*F15</f>
        <v>1232</v>
      </c>
      <c r="H15" s="4">
        <v>0</v>
      </c>
      <c r="I15" s="12">
        <f>D15*H15</f>
        <v>0</v>
      </c>
      <c r="J15" s="4">
        <v>45</v>
      </c>
      <c r="K15" s="4">
        <v>12</v>
      </c>
      <c r="L15" s="12">
        <f>D15*J15*K15</f>
        <v>11880</v>
      </c>
      <c r="M15" s="6">
        <f t="shared" si="0"/>
        <v>13112</v>
      </c>
      <c r="N15" s="188"/>
      <c r="O15" s="26" t="s">
        <v>354</v>
      </c>
      <c r="P15" s="18"/>
    </row>
    <row r="16" spans="1:16" ht="22.5" customHeight="1" x14ac:dyDescent="0.15">
      <c r="A16" s="251" t="s">
        <v>47</v>
      </c>
      <c r="B16" s="255"/>
      <c r="C16" s="255"/>
      <c r="D16" s="255"/>
      <c r="E16" s="255"/>
      <c r="F16" s="255"/>
      <c r="G16" s="256">
        <f>SUM(G13:G15)</f>
        <v>5248.32</v>
      </c>
      <c r="H16" s="256"/>
      <c r="I16" s="257">
        <f>SUM(I13:I15)</f>
        <v>0</v>
      </c>
      <c r="J16" s="256"/>
      <c r="K16" s="256"/>
      <c r="L16" s="257">
        <f>SUM(L13:L15)</f>
        <v>50608.800000000003</v>
      </c>
      <c r="M16" s="258">
        <f>SUM(M13:M15)</f>
        <v>55857.120000000003</v>
      </c>
      <c r="N16" s="254"/>
      <c r="O16" s="174"/>
      <c r="P16" s="54"/>
    </row>
    <row r="17" spans="1:16" ht="22.5" customHeight="1" x14ac:dyDescent="0.15">
      <c r="A17" s="42"/>
      <c r="B17" s="26" t="s">
        <v>353</v>
      </c>
      <c r="C17" s="26"/>
      <c r="D17" s="26">
        <v>30</v>
      </c>
      <c r="E17" s="4" t="s">
        <v>7</v>
      </c>
      <c r="F17" s="4">
        <v>56</v>
      </c>
      <c r="G17" s="12">
        <f>D17*F17</f>
        <v>1680</v>
      </c>
      <c r="H17" s="4">
        <v>75.53</v>
      </c>
      <c r="I17" s="12">
        <f>D17*H17</f>
        <v>2265.9</v>
      </c>
      <c r="J17" s="4">
        <v>45</v>
      </c>
      <c r="K17" s="4">
        <v>12</v>
      </c>
      <c r="L17" s="12">
        <f>D17*J17*K17</f>
        <v>16200</v>
      </c>
      <c r="M17" s="6">
        <f>G17+I17+L17</f>
        <v>20145.900000000001</v>
      </c>
      <c r="N17" s="188"/>
      <c r="O17" s="26" t="s">
        <v>354</v>
      </c>
      <c r="P17" s="28"/>
    </row>
    <row r="18" spans="1:16" ht="22.5" customHeight="1" x14ac:dyDescent="0.15">
      <c r="A18" s="42"/>
      <c r="B18" s="26" t="s">
        <v>355</v>
      </c>
      <c r="C18" s="26"/>
      <c r="D18" s="26">
        <v>60</v>
      </c>
      <c r="E18" s="4" t="s">
        <v>7</v>
      </c>
      <c r="F18" s="4">
        <v>56</v>
      </c>
      <c r="G18" s="12">
        <f>D18*F18</f>
        <v>3360</v>
      </c>
      <c r="H18" s="4">
        <v>75.53</v>
      </c>
      <c r="I18" s="12">
        <f>D18*H18</f>
        <v>4531.8</v>
      </c>
      <c r="J18" s="4">
        <v>45</v>
      </c>
      <c r="K18" s="4">
        <v>12</v>
      </c>
      <c r="L18" s="12">
        <f>D18*J18*K18</f>
        <v>32400</v>
      </c>
      <c r="M18" s="6">
        <f>G18+I18+L18</f>
        <v>40291.800000000003</v>
      </c>
      <c r="N18" s="188"/>
      <c r="O18" s="26" t="s">
        <v>354</v>
      </c>
      <c r="P18" s="28"/>
    </row>
    <row r="19" spans="1:16" ht="22.5" customHeight="1" x14ac:dyDescent="0.15">
      <c r="A19" s="42"/>
      <c r="B19" s="26" t="s">
        <v>356</v>
      </c>
      <c r="C19" s="26"/>
      <c r="D19" s="26">
        <v>19</v>
      </c>
      <c r="E19" s="4" t="s">
        <v>7</v>
      </c>
      <c r="F19" s="4">
        <v>56</v>
      </c>
      <c r="G19" s="12">
        <f>D19*F19</f>
        <v>1064</v>
      </c>
      <c r="H19" s="4">
        <v>75.53</v>
      </c>
      <c r="I19" s="12">
        <f>D19*H19</f>
        <v>1435.07</v>
      </c>
      <c r="J19" s="4">
        <v>45</v>
      </c>
      <c r="K19" s="4">
        <v>12</v>
      </c>
      <c r="L19" s="12">
        <f>D19*J19*K19</f>
        <v>10260</v>
      </c>
      <c r="M19" s="6">
        <f>G19+I19+L19</f>
        <v>12759.07</v>
      </c>
      <c r="N19" s="188"/>
      <c r="O19" s="26" t="s">
        <v>354</v>
      </c>
      <c r="P19" s="28"/>
    </row>
    <row r="20" spans="1:16" ht="22.5" customHeight="1" x14ac:dyDescent="0.15">
      <c r="A20" s="251" t="s">
        <v>47</v>
      </c>
      <c r="B20" s="259"/>
      <c r="C20" s="259"/>
      <c r="D20" s="259"/>
      <c r="E20" s="255"/>
      <c r="F20" s="255"/>
      <c r="G20" s="257">
        <f>SUM(G17:G19)</f>
        <v>6104</v>
      </c>
      <c r="H20" s="256"/>
      <c r="I20" s="257">
        <f>SUM(I17:I19)</f>
        <v>8232.77</v>
      </c>
      <c r="J20" s="256"/>
      <c r="K20" s="256"/>
      <c r="L20" s="257">
        <f>SUM(L17:L19)</f>
        <v>58860</v>
      </c>
      <c r="M20" s="258">
        <f>SUM(M17:M19)</f>
        <v>73196.77</v>
      </c>
      <c r="N20" s="254"/>
      <c r="O20" s="216"/>
      <c r="P20" s="54"/>
    </row>
    <row r="21" spans="1:16" ht="22.5" customHeight="1" x14ac:dyDescent="0.15">
      <c r="A21" s="42"/>
      <c r="B21" s="26" t="s">
        <v>357</v>
      </c>
      <c r="C21" s="26"/>
      <c r="D21" s="26">
        <v>81.8</v>
      </c>
      <c r="E21" s="4" t="s">
        <v>6</v>
      </c>
      <c r="F21" s="4">
        <v>56</v>
      </c>
      <c r="G21" s="12">
        <f t="shared" ref="G21:G27" si="1">D21*F21</f>
        <v>4580.8</v>
      </c>
      <c r="H21" s="4">
        <v>75.53</v>
      </c>
      <c r="I21" s="12">
        <f t="shared" ref="I21:I27" si="2">D21*H21</f>
        <v>6178.3540000000003</v>
      </c>
      <c r="J21" s="4">
        <v>45</v>
      </c>
      <c r="K21" s="4">
        <v>12</v>
      </c>
      <c r="L21" s="6">
        <f t="shared" ref="L21:L27" si="3">D21*J21*K21</f>
        <v>44172</v>
      </c>
      <c r="M21" s="6">
        <f t="shared" ref="M21:M29" si="4">G21+I21+L21</f>
        <v>54931.154000000002</v>
      </c>
      <c r="N21" s="188"/>
      <c r="O21" s="26" t="s">
        <v>354</v>
      </c>
      <c r="P21" s="28"/>
    </row>
    <row r="22" spans="1:16" ht="22.5" customHeight="1" x14ac:dyDescent="0.15">
      <c r="A22" s="42"/>
      <c r="B22" s="26" t="s">
        <v>290</v>
      </c>
      <c r="C22" s="26"/>
      <c r="D22" s="26">
        <v>98</v>
      </c>
      <c r="E22" s="26" t="s">
        <v>358</v>
      </c>
      <c r="F22" s="4">
        <v>0</v>
      </c>
      <c r="G22" s="12">
        <f t="shared" si="1"/>
        <v>0</v>
      </c>
      <c r="H22" s="4">
        <v>0</v>
      </c>
      <c r="I22" s="12">
        <f t="shared" si="2"/>
        <v>0</v>
      </c>
      <c r="J22" s="4">
        <v>45</v>
      </c>
      <c r="K22" s="4">
        <v>12</v>
      </c>
      <c r="L22" s="6">
        <f t="shared" si="3"/>
        <v>52920</v>
      </c>
      <c r="M22" s="6">
        <f t="shared" si="4"/>
        <v>52920</v>
      </c>
      <c r="N22" s="188"/>
      <c r="O22" s="26" t="s">
        <v>354</v>
      </c>
      <c r="P22" s="28" t="s">
        <v>359</v>
      </c>
    </row>
    <row r="23" spans="1:16" ht="22.5" customHeight="1" x14ac:dyDescent="0.15">
      <c r="A23" s="42"/>
      <c r="B23" s="26" t="s">
        <v>360</v>
      </c>
      <c r="C23" s="26"/>
      <c r="D23" s="26">
        <v>19.3</v>
      </c>
      <c r="E23" s="26" t="s">
        <v>358</v>
      </c>
      <c r="F23" s="4">
        <v>0</v>
      </c>
      <c r="G23" s="12">
        <f t="shared" si="1"/>
        <v>0</v>
      </c>
      <c r="H23" s="4">
        <v>0</v>
      </c>
      <c r="I23" s="12">
        <f t="shared" si="2"/>
        <v>0</v>
      </c>
      <c r="J23" s="4">
        <v>45</v>
      </c>
      <c r="K23" s="4">
        <v>12</v>
      </c>
      <c r="L23" s="6">
        <f t="shared" si="3"/>
        <v>10422</v>
      </c>
      <c r="M23" s="6">
        <f t="shared" si="4"/>
        <v>10422</v>
      </c>
      <c r="N23" s="188"/>
      <c r="O23" s="26" t="s">
        <v>354</v>
      </c>
      <c r="P23" s="28" t="s">
        <v>359</v>
      </c>
    </row>
    <row r="24" spans="1:16" ht="22.5" customHeight="1" x14ac:dyDescent="0.15">
      <c r="A24" s="42"/>
      <c r="B24" s="26" t="s">
        <v>361</v>
      </c>
      <c r="C24" s="26"/>
      <c r="D24" s="26">
        <v>16.5</v>
      </c>
      <c r="E24" s="26" t="s">
        <v>358</v>
      </c>
      <c r="F24" s="4">
        <v>0</v>
      </c>
      <c r="G24" s="12">
        <f t="shared" si="1"/>
        <v>0</v>
      </c>
      <c r="H24" s="4">
        <v>0</v>
      </c>
      <c r="I24" s="12">
        <f t="shared" si="2"/>
        <v>0</v>
      </c>
      <c r="J24" s="4">
        <v>45</v>
      </c>
      <c r="K24" s="4">
        <v>12</v>
      </c>
      <c r="L24" s="6">
        <f t="shared" si="3"/>
        <v>8910</v>
      </c>
      <c r="M24" s="6">
        <f t="shared" si="4"/>
        <v>8910</v>
      </c>
      <c r="N24" s="188"/>
      <c r="O24" s="26" t="s">
        <v>354</v>
      </c>
      <c r="P24" s="28" t="s">
        <v>359</v>
      </c>
    </row>
    <row r="25" spans="1:16" ht="22.5" customHeight="1" x14ac:dyDescent="0.15">
      <c r="A25" s="42"/>
      <c r="B25" s="26" t="s">
        <v>362</v>
      </c>
      <c r="C25" s="26"/>
      <c r="D25" s="26">
        <v>3.6</v>
      </c>
      <c r="E25" s="26" t="s">
        <v>358</v>
      </c>
      <c r="F25" s="4">
        <v>0</v>
      </c>
      <c r="G25" s="12">
        <f t="shared" si="1"/>
        <v>0</v>
      </c>
      <c r="H25" s="4">
        <v>0</v>
      </c>
      <c r="I25" s="12">
        <f t="shared" si="2"/>
        <v>0</v>
      </c>
      <c r="J25" s="4">
        <v>45</v>
      </c>
      <c r="K25" s="4">
        <v>12</v>
      </c>
      <c r="L25" s="6">
        <f t="shared" si="3"/>
        <v>1944</v>
      </c>
      <c r="M25" s="6">
        <f t="shared" si="4"/>
        <v>1944</v>
      </c>
      <c r="N25" s="188"/>
      <c r="O25" s="26" t="s">
        <v>354</v>
      </c>
      <c r="P25" s="28" t="s">
        <v>359</v>
      </c>
    </row>
    <row r="26" spans="1:16" ht="22.5" customHeight="1" x14ac:dyDescent="0.15">
      <c r="A26" s="42"/>
      <c r="B26" s="26" t="s">
        <v>363</v>
      </c>
      <c r="C26" s="26"/>
      <c r="D26" s="26">
        <v>27</v>
      </c>
      <c r="E26" s="26" t="s">
        <v>358</v>
      </c>
      <c r="F26" s="4">
        <v>0</v>
      </c>
      <c r="G26" s="12">
        <f t="shared" si="1"/>
        <v>0</v>
      </c>
      <c r="H26" s="4">
        <v>0</v>
      </c>
      <c r="I26" s="12">
        <f t="shared" si="2"/>
        <v>0</v>
      </c>
      <c r="J26" s="4">
        <v>45</v>
      </c>
      <c r="K26" s="4">
        <v>12</v>
      </c>
      <c r="L26" s="6">
        <f t="shared" si="3"/>
        <v>14580</v>
      </c>
      <c r="M26" s="6">
        <f t="shared" si="4"/>
        <v>14580</v>
      </c>
      <c r="N26" s="188"/>
      <c r="O26" s="26" t="s">
        <v>354</v>
      </c>
      <c r="P26" s="28" t="s">
        <v>359</v>
      </c>
    </row>
    <row r="27" spans="1:16" ht="22.5" customHeight="1" x14ac:dyDescent="0.15">
      <c r="A27" s="42"/>
      <c r="B27" s="26" t="s">
        <v>364</v>
      </c>
      <c r="C27" s="26"/>
      <c r="D27" s="26">
        <v>14.5</v>
      </c>
      <c r="E27" s="26" t="s">
        <v>358</v>
      </c>
      <c r="F27" s="4">
        <v>0</v>
      </c>
      <c r="G27" s="12">
        <f t="shared" si="1"/>
        <v>0</v>
      </c>
      <c r="H27" s="4">
        <v>0</v>
      </c>
      <c r="I27" s="12">
        <f t="shared" si="2"/>
        <v>0</v>
      </c>
      <c r="J27" s="4">
        <v>45</v>
      </c>
      <c r="K27" s="4">
        <v>12</v>
      </c>
      <c r="L27" s="6">
        <f t="shared" si="3"/>
        <v>7830</v>
      </c>
      <c r="M27" s="6">
        <f t="shared" si="4"/>
        <v>7830</v>
      </c>
      <c r="N27" s="188"/>
      <c r="O27" s="26" t="s">
        <v>354</v>
      </c>
      <c r="P27" s="28" t="s">
        <v>359</v>
      </c>
    </row>
    <row r="28" spans="1:16" s="10" customFormat="1" ht="22.5" customHeight="1" x14ac:dyDescent="0.15">
      <c r="A28" s="251" t="s">
        <v>639</v>
      </c>
      <c r="B28" s="260"/>
      <c r="C28" s="260"/>
      <c r="D28" s="260"/>
      <c r="E28" s="260"/>
      <c r="F28" s="260"/>
      <c r="G28" s="261">
        <f>SUM(G21:G27)</f>
        <v>4580.8</v>
      </c>
      <c r="H28" s="260"/>
      <c r="I28" s="261">
        <f>SUM(I21:I27)</f>
        <v>6178.3540000000003</v>
      </c>
      <c r="J28" s="260"/>
      <c r="K28" s="260"/>
      <c r="L28" s="262">
        <f>SUM(L21:L27)</f>
        <v>140778</v>
      </c>
      <c r="M28" s="253">
        <f t="shared" si="4"/>
        <v>151537.15400000001</v>
      </c>
      <c r="N28" s="254"/>
      <c r="O28" s="29"/>
      <c r="P28" s="2"/>
    </row>
    <row r="29" spans="1:16" ht="22.5" customHeight="1" x14ac:dyDescent="0.15">
      <c r="A29" s="17"/>
      <c r="B29" s="4" t="s">
        <v>31</v>
      </c>
      <c r="C29" s="217">
        <v>2</v>
      </c>
      <c r="D29" s="4">
        <f>22*C29</f>
        <v>44</v>
      </c>
      <c r="E29" s="4" t="s">
        <v>5</v>
      </c>
      <c r="F29" s="4">
        <v>56</v>
      </c>
      <c r="G29" s="12">
        <f>D29*F29</f>
        <v>2464</v>
      </c>
      <c r="H29" s="4">
        <v>0</v>
      </c>
      <c r="I29" s="6">
        <f>D29*H29</f>
        <v>0</v>
      </c>
      <c r="J29" s="4">
        <v>45</v>
      </c>
      <c r="K29" s="4">
        <v>12</v>
      </c>
      <c r="L29" s="6">
        <f>D29*J29*K29</f>
        <v>23760</v>
      </c>
      <c r="M29" s="6">
        <f t="shared" si="4"/>
        <v>26224</v>
      </c>
      <c r="N29" s="188"/>
      <c r="O29" s="4" t="s">
        <v>33</v>
      </c>
      <c r="P29" s="18"/>
    </row>
    <row r="30" spans="1:16" ht="22.5" customHeight="1" x14ac:dyDescent="0.15">
      <c r="A30" s="58"/>
      <c r="B30" s="218" t="s">
        <v>527</v>
      </c>
      <c r="C30" s="218">
        <v>1</v>
      </c>
      <c r="D30" s="218">
        <v>22</v>
      </c>
      <c r="E30" s="218" t="s">
        <v>5</v>
      </c>
      <c r="F30" s="218">
        <v>28</v>
      </c>
      <c r="G30" s="328">
        <f>D30*F30</f>
        <v>616</v>
      </c>
      <c r="H30" s="218">
        <v>0</v>
      </c>
      <c r="I30" s="450">
        <f>D30*H30</f>
        <v>0</v>
      </c>
      <c r="J30" s="218">
        <v>45</v>
      </c>
      <c r="K30" s="209">
        <v>10</v>
      </c>
      <c r="L30" s="219">
        <f>D30*J30*K30</f>
        <v>9900</v>
      </c>
      <c r="M30" s="219">
        <f>G30+I30+L30</f>
        <v>10516</v>
      </c>
      <c r="N30" s="264"/>
      <c r="O30" s="218" t="s">
        <v>33</v>
      </c>
      <c r="P30" s="265" t="s">
        <v>819</v>
      </c>
    </row>
    <row r="31" spans="1:16" s="10" customFormat="1" ht="22.5" customHeight="1" x14ac:dyDescent="0.15">
      <c r="A31" s="251" t="s">
        <v>47</v>
      </c>
      <c r="B31" s="263"/>
      <c r="C31" s="263"/>
      <c r="D31" s="263"/>
      <c r="E31" s="263"/>
      <c r="F31" s="263"/>
      <c r="G31" s="261">
        <f>SUM(G29)</f>
        <v>2464</v>
      </c>
      <c r="H31" s="260"/>
      <c r="I31" s="261">
        <f>SUM(I29)</f>
        <v>0</v>
      </c>
      <c r="J31" s="260"/>
      <c r="K31" s="260"/>
      <c r="L31" s="262">
        <f>SUM(L29)</f>
        <v>23760</v>
      </c>
      <c r="M31" s="262">
        <f>SUM(M29)</f>
        <v>26224</v>
      </c>
      <c r="N31" s="254"/>
      <c r="O31" s="32"/>
      <c r="P31" s="18"/>
    </row>
    <row r="32" spans="1:16" ht="22.5" customHeight="1" x14ac:dyDescent="0.15">
      <c r="A32" s="17"/>
      <c r="B32" s="4" t="s">
        <v>365</v>
      </c>
      <c r="C32" s="4">
        <v>1</v>
      </c>
      <c r="D32" s="4">
        <v>22</v>
      </c>
      <c r="E32" s="4" t="s">
        <v>5</v>
      </c>
      <c r="F32" s="4">
        <v>56</v>
      </c>
      <c r="G32" s="6">
        <f t="shared" ref="G32:G39" si="5">D32*F32</f>
        <v>1232</v>
      </c>
      <c r="H32" s="4">
        <v>0</v>
      </c>
      <c r="I32" s="12">
        <f t="shared" ref="I32:I39" si="6">D32*H32</f>
        <v>0</v>
      </c>
      <c r="J32" s="4">
        <v>45</v>
      </c>
      <c r="K32" s="4">
        <v>12</v>
      </c>
      <c r="L32" s="6">
        <f t="shared" ref="L32:L39" si="7">D32*J32*K32</f>
        <v>11880</v>
      </c>
      <c r="M32" s="6">
        <f t="shared" ref="M32:M39" si="8">G32+I32+L32</f>
        <v>13112</v>
      </c>
      <c r="N32" s="188"/>
      <c r="O32" s="4" t="s">
        <v>11</v>
      </c>
      <c r="P32" s="18"/>
    </row>
    <row r="33" spans="1:18" ht="22.5" customHeight="1" x14ac:dyDescent="0.15">
      <c r="A33" s="17"/>
      <c r="B33" s="4" t="s">
        <v>45</v>
      </c>
      <c r="C33" s="4">
        <v>0.5</v>
      </c>
      <c r="D33" s="4">
        <v>11</v>
      </c>
      <c r="E33" s="4" t="s">
        <v>6</v>
      </c>
      <c r="F33" s="4">
        <v>56</v>
      </c>
      <c r="G33" s="6">
        <f t="shared" si="5"/>
        <v>616</v>
      </c>
      <c r="H33" s="4">
        <v>0</v>
      </c>
      <c r="I33" s="12">
        <f t="shared" si="6"/>
        <v>0</v>
      </c>
      <c r="J33" s="4">
        <v>45</v>
      </c>
      <c r="K33" s="4">
        <v>12</v>
      </c>
      <c r="L33" s="6">
        <f t="shared" si="7"/>
        <v>5940</v>
      </c>
      <c r="M33" s="6">
        <f t="shared" si="8"/>
        <v>6556</v>
      </c>
      <c r="N33" s="188"/>
      <c r="O33" s="26" t="s">
        <v>367</v>
      </c>
      <c r="P33" s="18"/>
    </row>
    <row r="34" spans="1:18" ht="22.5" customHeight="1" x14ac:dyDescent="0.15">
      <c r="A34" s="17"/>
      <c r="B34" s="4" t="s">
        <v>172</v>
      </c>
      <c r="C34" s="4">
        <v>1</v>
      </c>
      <c r="D34" s="4">
        <v>22</v>
      </c>
      <c r="E34" s="4" t="s">
        <v>6</v>
      </c>
      <c r="F34" s="5">
        <v>56</v>
      </c>
      <c r="G34" s="15">
        <f t="shared" si="5"/>
        <v>1232</v>
      </c>
      <c r="H34" s="5">
        <v>0</v>
      </c>
      <c r="I34" s="12">
        <f t="shared" si="6"/>
        <v>0</v>
      </c>
      <c r="J34" s="5">
        <v>45</v>
      </c>
      <c r="K34" s="5">
        <v>12</v>
      </c>
      <c r="L34" s="15">
        <f t="shared" si="7"/>
        <v>11880</v>
      </c>
      <c r="M34" s="6">
        <f t="shared" si="8"/>
        <v>13112</v>
      </c>
      <c r="N34" s="188"/>
      <c r="O34" s="4" t="s">
        <v>11</v>
      </c>
      <c r="P34" s="18"/>
    </row>
    <row r="35" spans="1:18" ht="22.5" customHeight="1" x14ac:dyDescent="0.15">
      <c r="A35" s="17"/>
      <c r="B35" s="4" t="s">
        <v>368</v>
      </c>
      <c r="C35" s="4">
        <v>1.25</v>
      </c>
      <c r="D35" s="4">
        <v>27.5</v>
      </c>
      <c r="E35" s="4" t="s">
        <v>6</v>
      </c>
      <c r="F35" s="4">
        <v>56</v>
      </c>
      <c r="G35" s="6">
        <f t="shared" si="5"/>
        <v>1540</v>
      </c>
      <c r="H35" s="4">
        <v>0</v>
      </c>
      <c r="I35" s="12">
        <f t="shared" si="6"/>
        <v>0</v>
      </c>
      <c r="J35" s="4">
        <v>45</v>
      </c>
      <c r="K35" s="4">
        <v>12</v>
      </c>
      <c r="L35" s="6">
        <f t="shared" si="7"/>
        <v>14850</v>
      </c>
      <c r="M35" s="6">
        <f t="shared" si="8"/>
        <v>16390</v>
      </c>
      <c r="N35" s="188"/>
      <c r="O35" s="4" t="s">
        <v>11</v>
      </c>
      <c r="P35" s="18"/>
    </row>
    <row r="36" spans="1:18" ht="22.5" customHeight="1" x14ac:dyDescent="0.15">
      <c r="A36" s="17"/>
      <c r="B36" s="4" t="s">
        <v>40</v>
      </c>
      <c r="C36" s="4">
        <v>1</v>
      </c>
      <c r="D36" s="4">
        <v>22</v>
      </c>
      <c r="E36" s="4" t="s">
        <v>6</v>
      </c>
      <c r="F36" s="4">
        <v>56</v>
      </c>
      <c r="G36" s="6">
        <f t="shared" si="5"/>
        <v>1232</v>
      </c>
      <c r="H36" s="4">
        <v>0</v>
      </c>
      <c r="I36" s="12">
        <f t="shared" si="6"/>
        <v>0</v>
      </c>
      <c r="J36" s="4">
        <v>45</v>
      </c>
      <c r="K36" s="4">
        <v>12</v>
      </c>
      <c r="L36" s="6">
        <f t="shared" si="7"/>
        <v>11880</v>
      </c>
      <c r="M36" s="6">
        <f t="shared" si="8"/>
        <v>13112</v>
      </c>
      <c r="N36" s="188"/>
      <c r="O36" s="4" t="s">
        <v>373</v>
      </c>
      <c r="P36" s="18"/>
    </row>
    <row r="37" spans="1:18" ht="22.5" customHeight="1" x14ac:dyDescent="0.15">
      <c r="A37" s="17"/>
      <c r="B37" s="4" t="s">
        <v>374</v>
      </c>
      <c r="C37" s="4">
        <v>1</v>
      </c>
      <c r="D37" s="4">
        <v>22</v>
      </c>
      <c r="E37" s="4" t="s">
        <v>5</v>
      </c>
      <c r="F37" s="4">
        <v>56</v>
      </c>
      <c r="G37" s="6">
        <f t="shared" si="5"/>
        <v>1232</v>
      </c>
      <c r="H37" s="4">
        <v>0</v>
      </c>
      <c r="I37" s="12">
        <f t="shared" si="6"/>
        <v>0</v>
      </c>
      <c r="J37" s="4">
        <v>45</v>
      </c>
      <c r="K37" s="4">
        <v>12</v>
      </c>
      <c r="L37" s="6">
        <f t="shared" si="7"/>
        <v>11880</v>
      </c>
      <c r="M37" s="6">
        <f t="shared" si="8"/>
        <v>13112</v>
      </c>
      <c r="N37" s="188"/>
      <c r="O37" s="4" t="s">
        <v>373</v>
      </c>
      <c r="P37" s="18"/>
    </row>
    <row r="38" spans="1:18" ht="22.5" customHeight="1" x14ac:dyDescent="0.15">
      <c r="A38" s="17"/>
      <c r="B38" s="4" t="s">
        <v>46</v>
      </c>
      <c r="C38" s="4">
        <v>1</v>
      </c>
      <c r="D38" s="4">
        <v>22</v>
      </c>
      <c r="E38" s="4" t="s">
        <v>7</v>
      </c>
      <c r="F38" s="4">
        <v>56</v>
      </c>
      <c r="G38" s="6">
        <f t="shared" si="5"/>
        <v>1232</v>
      </c>
      <c r="H38" s="4">
        <v>0</v>
      </c>
      <c r="I38" s="12">
        <f t="shared" si="6"/>
        <v>0</v>
      </c>
      <c r="J38" s="4">
        <v>45</v>
      </c>
      <c r="K38" s="4">
        <v>12</v>
      </c>
      <c r="L38" s="6">
        <f t="shared" si="7"/>
        <v>11880</v>
      </c>
      <c r="M38" s="6">
        <f t="shared" si="8"/>
        <v>13112</v>
      </c>
      <c r="N38" s="188"/>
      <c r="O38" s="4" t="s">
        <v>373</v>
      </c>
      <c r="P38" s="18"/>
    </row>
    <row r="39" spans="1:18" ht="22.5" customHeight="1" x14ac:dyDescent="0.15">
      <c r="A39" s="17"/>
      <c r="B39" s="11" t="s">
        <v>633</v>
      </c>
      <c r="C39" s="11">
        <v>0.41</v>
      </c>
      <c r="D39" s="11">
        <v>9.02</v>
      </c>
      <c r="E39" s="4" t="s">
        <v>6</v>
      </c>
      <c r="F39" s="4">
        <v>56</v>
      </c>
      <c r="G39" s="6">
        <f t="shared" si="5"/>
        <v>505.12</v>
      </c>
      <c r="H39" s="4">
        <v>0</v>
      </c>
      <c r="I39" s="12">
        <f t="shared" si="6"/>
        <v>0</v>
      </c>
      <c r="J39" s="4">
        <v>45</v>
      </c>
      <c r="K39" s="4">
        <v>12</v>
      </c>
      <c r="L39" s="6">
        <f t="shared" si="7"/>
        <v>4870.7999999999993</v>
      </c>
      <c r="M39" s="6">
        <f t="shared" si="8"/>
        <v>5375.9199999999992</v>
      </c>
      <c r="N39" s="188"/>
      <c r="O39" s="4" t="s">
        <v>373</v>
      </c>
      <c r="P39" s="28"/>
    </row>
    <row r="40" spans="1:18" ht="22.5" customHeight="1" x14ac:dyDescent="0.15">
      <c r="A40" s="251" t="s">
        <v>47</v>
      </c>
      <c r="B40" s="260"/>
      <c r="C40" s="260"/>
      <c r="D40" s="260"/>
      <c r="E40" s="260"/>
      <c r="F40" s="260"/>
      <c r="G40" s="260">
        <f>SUM(G32:G39)</f>
        <v>8821.1200000000008</v>
      </c>
      <c r="H40" s="260"/>
      <c r="I40" s="261">
        <f>SUM(I32:I39)</f>
        <v>0</v>
      </c>
      <c r="J40" s="260"/>
      <c r="K40" s="260"/>
      <c r="L40" s="260">
        <f>SUM(L32:L39)</f>
        <v>85060.800000000003</v>
      </c>
      <c r="M40" s="262">
        <f>SUM(M32:M39)</f>
        <v>93881.919999999998</v>
      </c>
      <c r="N40" s="254"/>
      <c r="O40" s="29"/>
      <c r="P40" s="36"/>
    </row>
    <row r="41" spans="1:18" ht="22.5" customHeight="1" x14ac:dyDescent="0.15">
      <c r="A41" s="17"/>
      <c r="B41" s="26" t="s">
        <v>366</v>
      </c>
      <c r="C41" s="26"/>
      <c r="D41" s="26">
        <v>57</v>
      </c>
      <c r="E41" s="4" t="s">
        <v>6</v>
      </c>
      <c r="F41" s="4">
        <v>56</v>
      </c>
      <c r="G41" s="12">
        <f>D41*F41</f>
        <v>3192</v>
      </c>
      <c r="H41" s="4">
        <v>0</v>
      </c>
      <c r="I41" s="12">
        <f>D41*H41</f>
        <v>0</v>
      </c>
      <c r="J41" s="4">
        <v>45</v>
      </c>
      <c r="K41" s="4">
        <v>12</v>
      </c>
      <c r="L41" s="12">
        <f>D41*J41*K41</f>
        <v>30780</v>
      </c>
      <c r="M41" s="6">
        <f>G41+I41+L41</f>
        <v>33972</v>
      </c>
      <c r="N41" s="188"/>
      <c r="O41" s="26" t="s">
        <v>367</v>
      </c>
      <c r="P41" s="18"/>
    </row>
    <row r="42" spans="1:18" ht="22.5" customHeight="1" x14ac:dyDescent="0.15">
      <c r="A42" s="17"/>
      <c r="B42" s="4" t="s">
        <v>20</v>
      </c>
      <c r="C42" s="4">
        <v>2</v>
      </c>
      <c r="D42" s="4">
        <v>44</v>
      </c>
      <c r="E42" s="4" t="s">
        <v>5</v>
      </c>
      <c r="F42" s="4">
        <v>56</v>
      </c>
      <c r="G42" s="12">
        <f>D42*F42</f>
        <v>2464</v>
      </c>
      <c r="H42" s="4">
        <v>0</v>
      </c>
      <c r="I42" s="12">
        <f>D42*H42</f>
        <v>0</v>
      </c>
      <c r="J42" s="4">
        <v>45</v>
      </c>
      <c r="K42" s="4">
        <v>12</v>
      </c>
      <c r="L42" s="12">
        <f>D42*J42*K42</f>
        <v>23760</v>
      </c>
      <c r="M42" s="6">
        <f>G42+I42+L42</f>
        <v>26224</v>
      </c>
      <c r="N42" s="188"/>
      <c r="O42" s="4" t="s">
        <v>373</v>
      </c>
      <c r="P42" s="18"/>
    </row>
    <row r="43" spans="1:18" ht="22.5" customHeight="1" x14ac:dyDescent="0.15">
      <c r="A43" s="17"/>
      <c r="B43" s="4" t="s">
        <v>39</v>
      </c>
      <c r="C43" s="4">
        <v>8</v>
      </c>
      <c r="D43" s="4">
        <v>173.8</v>
      </c>
      <c r="E43" s="4" t="s">
        <v>375</v>
      </c>
      <c r="F43" s="4">
        <v>56</v>
      </c>
      <c r="G43" s="12">
        <f>D43*F43</f>
        <v>9732.8000000000011</v>
      </c>
      <c r="H43" s="4">
        <v>0</v>
      </c>
      <c r="I43" s="12">
        <f>D43*H43</f>
        <v>0</v>
      </c>
      <c r="J43" s="4">
        <v>45</v>
      </c>
      <c r="K43" s="4">
        <v>12</v>
      </c>
      <c r="L43" s="12">
        <f>D43*J43*K43</f>
        <v>93852.000000000015</v>
      </c>
      <c r="M43" s="6">
        <f>G43+I43+L43</f>
        <v>103584.80000000002</v>
      </c>
      <c r="N43" s="188"/>
      <c r="O43" s="4" t="s">
        <v>373</v>
      </c>
      <c r="P43" s="18"/>
    </row>
    <row r="44" spans="1:18" ht="18" customHeight="1" x14ac:dyDescent="0.15">
      <c r="A44" s="251" t="s">
        <v>47</v>
      </c>
      <c r="B44" s="260"/>
      <c r="C44" s="260"/>
      <c r="D44" s="260"/>
      <c r="E44" s="260"/>
      <c r="F44" s="260"/>
      <c r="G44" s="261">
        <f>SUM(G41:G43)</f>
        <v>15388.800000000001</v>
      </c>
      <c r="H44" s="260"/>
      <c r="I44" s="261">
        <f>SUM(I41:I43)</f>
        <v>0</v>
      </c>
      <c r="J44" s="260"/>
      <c r="K44" s="260"/>
      <c r="L44" s="261">
        <f>SUM(L41:L43)</f>
        <v>148392</v>
      </c>
      <c r="M44" s="262">
        <f>SUM(M41:M43)</f>
        <v>163780.80000000002</v>
      </c>
      <c r="N44" s="254"/>
      <c r="O44" s="29"/>
      <c r="P44" s="2"/>
    </row>
    <row r="45" spans="1:18" ht="18" customHeight="1" x14ac:dyDescent="0.15">
      <c r="A45" s="17"/>
      <c r="B45" s="4" t="s">
        <v>253</v>
      </c>
      <c r="C45" s="30" t="s">
        <v>605</v>
      </c>
      <c r="D45" s="4">
        <v>7.3</v>
      </c>
      <c r="E45" s="4" t="s">
        <v>5</v>
      </c>
      <c r="F45" s="4">
        <v>56</v>
      </c>
      <c r="G45" s="12">
        <f>D45*F45</f>
        <v>408.8</v>
      </c>
      <c r="H45" s="4">
        <v>0</v>
      </c>
      <c r="I45" s="12">
        <f>D45*H45</f>
        <v>0</v>
      </c>
      <c r="J45" s="4">
        <v>45</v>
      </c>
      <c r="K45" s="4">
        <v>12</v>
      </c>
      <c r="L45" s="16">
        <f>D45*J45*K45</f>
        <v>3942</v>
      </c>
      <c r="M45" s="12">
        <f>L45+I45+G45</f>
        <v>4350.8</v>
      </c>
      <c r="N45" s="11"/>
      <c r="O45" s="4" t="s">
        <v>281</v>
      </c>
      <c r="P45" s="31"/>
    </row>
    <row r="46" spans="1:18" ht="22.5" customHeight="1" x14ac:dyDescent="0.15">
      <c r="A46" s="17"/>
      <c r="B46" s="4" t="s">
        <v>606</v>
      </c>
      <c r="C46" s="4">
        <v>3</v>
      </c>
      <c r="D46" s="4">
        <v>66</v>
      </c>
      <c r="E46" s="4" t="s">
        <v>7</v>
      </c>
      <c r="F46" s="4">
        <v>56</v>
      </c>
      <c r="G46" s="12">
        <f>D46*F46</f>
        <v>3696</v>
      </c>
      <c r="H46" s="4">
        <v>0</v>
      </c>
      <c r="I46" s="12">
        <f>D46*H46</f>
        <v>0</v>
      </c>
      <c r="J46" s="4">
        <v>45</v>
      </c>
      <c r="K46" s="4">
        <v>12</v>
      </c>
      <c r="L46" s="16">
        <f>D46*J46*K46</f>
        <v>35640</v>
      </c>
      <c r="M46" s="12">
        <f>L46+I46+G46</f>
        <v>39336</v>
      </c>
      <c r="N46" s="11"/>
      <c r="O46" s="4" t="s">
        <v>281</v>
      </c>
      <c r="P46" s="7"/>
    </row>
    <row r="47" spans="1:18" ht="25.9" customHeight="1" x14ac:dyDescent="0.15">
      <c r="A47" s="17"/>
      <c r="B47" s="4" t="s">
        <v>607</v>
      </c>
      <c r="C47" s="4">
        <v>0.5</v>
      </c>
      <c r="D47" s="4">
        <v>11</v>
      </c>
      <c r="E47" s="4" t="s">
        <v>6</v>
      </c>
      <c r="F47" s="4">
        <v>56</v>
      </c>
      <c r="G47" s="12">
        <f>D47*F47</f>
        <v>616</v>
      </c>
      <c r="H47" s="4">
        <v>0</v>
      </c>
      <c r="I47" s="12">
        <f>D47*H47</f>
        <v>0</v>
      </c>
      <c r="J47" s="4">
        <v>45</v>
      </c>
      <c r="K47" s="4">
        <v>12</v>
      </c>
      <c r="L47" s="16">
        <f>D47*J47*K47</f>
        <v>5940</v>
      </c>
      <c r="M47" s="12">
        <f>L47+I47+G47</f>
        <v>6556</v>
      </c>
      <c r="N47" s="11"/>
      <c r="O47" s="4" t="s">
        <v>281</v>
      </c>
      <c r="P47" s="7"/>
      <c r="R47" s="8"/>
    </row>
    <row r="48" spans="1:18" ht="22.5" customHeight="1" x14ac:dyDescent="0.15">
      <c r="A48" s="17"/>
      <c r="B48" s="4" t="s">
        <v>256</v>
      </c>
      <c r="C48" s="4">
        <v>1</v>
      </c>
      <c r="D48" s="4">
        <v>22</v>
      </c>
      <c r="E48" s="4" t="s">
        <v>6</v>
      </c>
      <c r="F48" s="4">
        <v>56</v>
      </c>
      <c r="G48" s="12">
        <f>D48*F48</f>
        <v>1232</v>
      </c>
      <c r="H48" s="4">
        <v>0</v>
      </c>
      <c r="I48" s="12">
        <f>D48*H48</f>
        <v>0</v>
      </c>
      <c r="J48" s="4">
        <v>45</v>
      </c>
      <c r="K48" s="4">
        <v>12</v>
      </c>
      <c r="L48" s="16">
        <f>D48*J48*K48</f>
        <v>11880</v>
      </c>
      <c r="M48" s="12">
        <f>L48+I48+G48</f>
        <v>13112</v>
      </c>
      <c r="N48" s="11"/>
      <c r="O48" s="4" t="s">
        <v>281</v>
      </c>
      <c r="P48" s="7"/>
    </row>
    <row r="49" spans="1:18" ht="22.5" customHeight="1" x14ac:dyDescent="0.15">
      <c r="A49" s="17"/>
      <c r="B49" s="4" t="s">
        <v>257</v>
      </c>
      <c r="C49" s="4">
        <v>1</v>
      </c>
      <c r="D49" s="4">
        <v>22</v>
      </c>
      <c r="E49" s="4" t="s">
        <v>6</v>
      </c>
      <c r="F49" s="4">
        <v>56</v>
      </c>
      <c r="G49" s="12">
        <f>D49*F49</f>
        <v>1232</v>
      </c>
      <c r="H49" s="4">
        <v>0</v>
      </c>
      <c r="I49" s="12">
        <f>D49*H49</f>
        <v>0</v>
      </c>
      <c r="J49" s="4">
        <v>45</v>
      </c>
      <c r="K49" s="4">
        <v>12</v>
      </c>
      <c r="L49" s="16">
        <f>D49*J49*K49</f>
        <v>11880</v>
      </c>
      <c r="M49" s="12">
        <f>L49+I49+G49</f>
        <v>13112</v>
      </c>
      <c r="N49" s="11"/>
      <c r="O49" s="4" t="s">
        <v>258</v>
      </c>
      <c r="P49" s="7"/>
    </row>
    <row r="50" spans="1:18" s="10" customFormat="1" ht="22.5" customHeight="1" x14ac:dyDescent="0.15">
      <c r="A50" s="266" t="s">
        <v>727</v>
      </c>
      <c r="B50" s="267"/>
      <c r="C50" s="267"/>
      <c r="D50" s="267"/>
      <c r="E50" s="267"/>
      <c r="F50" s="267"/>
      <c r="G50" s="268">
        <f>SUM(G45:G49)</f>
        <v>7184.8</v>
      </c>
      <c r="H50" s="267"/>
      <c r="I50" s="268">
        <f>SUM(I45:I49)</f>
        <v>0</v>
      </c>
      <c r="J50" s="267"/>
      <c r="K50" s="267"/>
      <c r="L50" s="281">
        <f>SUM(L45:L49)</f>
        <v>69282</v>
      </c>
      <c r="M50" s="268">
        <f>SUM(M45:M49)</f>
        <v>76466.8</v>
      </c>
      <c r="N50" s="267"/>
      <c r="O50" s="13"/>
      <c r="P50" s="56"/>
    </row>
    <row r="51" spans="1:18" s="10" customFormat="1" ht="22.5" customHeight="1" x14ac:dyDescent="0.15">
      <c r="A51" s="11"/>
      <c r="B51" s="4" t="s">
        <v>45</v>
      </c>
      <c r="C51" s="4">
        <v>0.5</v>
      </c>
      <c r="D51" s="4">
        <v>11</v>
      </c>
      <c r="E51" s="4" t="s">
        <v>6</v>
      </c>
      <c r="F51" s="4">
        <v>56</v>
      </c>
      <c r="G51" s="12">
        <f>D51*F51</f>
        <v>616</v>
      </c>
      <c r="H51" s="4">
        <v>0</v>
      </c>
      <c r="I51" s="12">
        <f>D51*H51</f>
        <v>0</v>
      </c>
      <c r="J51" s="4">
        <v>45</v>
      </c>
      <c r="K51" s="4">
        <v>12</v>
      </c>
      <c r="L51" s="12">
        <f>D51*J51*K51</f>
        <v>5940</v>
      </c>
      <c r="M51" s="6">
        <f>G51+I51+L51</f>
        <v>6556</v>
      </c>
      <c r="N51" s="188"/>
      <c r="O51" s="4" t="s">
        <v>376</v>
      </c>
      <c r="P51" s="18"/>
    </row>
    <row r="52" spans="1:18" ht="22.5" customHeight="1" x14ac:dyDescent="0.15">
      <c r="A52" s="11"/>
      <c r="B52" s="4" t="s">
        <v>28</v>
      </c>
      <c r="C52" s="4">
        <v>0.5</v>
      </c>
      <c r="D52" s="4">
        <v>11</v>
      </c>
      <c r="E52" s="4" t="s">
        <v>7</v>
      </c>
      <c r="F52" s="4">
        <v>56</v>
      </c>
      <c r="G52" s="12">
        <f>D52*F52</f>
        <v>616</v>
      </c>
      <c r="H52" s="4">
        <v>0</v>
      </c>
      <c r="I52" s="12">
        <f>D52*H52</f>
        <v>0</v>
      </c>
      <c r="J52" s="4">
        <v>45</v>
      </c>
      <c r="K52" s="4">
        <v>12</v>
      </c>
      <c r="L52" s="12">
        <f>D52*J52*K52</f>
        <v>5940</v>
      </c>
      <c r="M52" s="6">
        <f>G52+I52+L52</f>
        <v>6556</v>
      </c>
      <c r="N52" s="188"/>
      <c r="O52" s="4" t="s">
        <v>376</v>
      </c>
      <c r="P52" s="18"/>
    </row>
    <row r="53" spans="1:18" ht="22.5" customHeight="1" x14ac:dyDescent="0.15">
      <c r="A53" s="11"/>
      <c r="B53" s="11" t="s">
        <v>633</v>
      </c>
      <c r="C53" s="11">
        <v>1.42</v>
      </c>
      <c r="D53" s="11">
        <v>31.24</v>
      </c>
      <c r="E53" s="4" t="s">
        <v>6</v>
      </c>
      <c r="F53" s="4">
        <v>56</v>
      </c>
      <c r="G53" s="12">
        <f>D53*F53</f>
        <v>1749.4399999999998</v>
      </c>
      <c r="H53" s="4">
        <v>0</v>
      </c>
      <c r="I53" s="12">
        <f>D53*H53</f>
        <v>0</v>
      </c>
      <c r="J53" s="4">
        <v>45</v>
      </c>
      <c r="K53" s="4">
        <v>12</v>
      </c>
      <c r="L53" s="12">
        <f>D53*J53*K53</f>
        <v>16869.599999999999</v>
      </c>
      <c r="M53" s="6">
        <f>G53+I53+L53</f>
        <v>18619.039999999997</v>
      </c>
      <c r="N53" s="188"/>
      <c r="O53" s="4" t="s">
        <v>376</v>
      </c>
      <c r="P53" s="28"/>
    </row>
    <row r="54" spans="1:18" ht="22.5" customHeight="1" x14ac:dyDescent="0.15">
      <c r="A54" s="251" t="s">
        <v>47</v>
      </c>
      <c r="B54" s="270"/>
      <c r="C54" s="270"/>
      <c r="D54" s="267">
        <f>SUM(D51:D53)</f>
        <v>53.239999999999995</v>
      </c>
      <c r="E54" s="267"/>
      <c r="F54" s="267"/>
      <c r="G54" s="267">
        <f>SUM(G51:G53)</f>
        <v>2981.4399999999996</v>
      </c>
      <c r="H54" s="267"/>
      <c r="I54" s="268">
        <f>SUM(I51:I53)</f>
        <v>0</v>
      </c>
      <c r="J54" s="267"/>
      <c r="K54" s="267"/>
      <c r="L54" s="267">
        <f>SUM(L51:L53)</f>
        <v>28749.599999999999</v>
      </c>
      <c r="M54" s="254">
        <f>SUM(M51:M53)</f>
        <v>31731.039999999997</v>
      </c>
      <c r="N54" s="254"/>
      <c r="O54" s="11"/>
      <c r="P54" s="54"/>
    </row>
    <row r="55" spans="1:18" ht="22.5" customHeight="1" x14ac:dyDescent="0.15">
      <c r="A55" s="215"/>
      <c r="B55" s="4" t="s">
        <v>29</v>
      </c>
      <c r="C55" s="4">
        <v>1</v>
      </c>
      <c r="D55" s="4">
        <v>22</v>
      </c>
      <c r="E55" s="4" t="s">
        <v>5</v>
      </c>
      <c r="F55" s="4">
        <v>56</v>
      </c>
      <c r="G55" s="12">
        <f>D55*F55</f>
        <v>1232</v>
      </c>
      <c r="H55" s="4">
        <v>0</v>
      </c>
      <c r="I55" s="12">
        <f>D55*H55</f>
        <v>0</v>
      </c>
      <c r="J55" s="4">
        <v>45</v>
      </c>
      <c r="K55" s="4">
        <v>12</v>
      </c>
      <c r="L55" s="12">
        <f>D55*J55*K55</f>
        <v>11880</v>
      </c>
      <c r="M55" s="6">
        <f t="shared" ref="M55:M71" si="9">G55+I55+L55</f>
        <v>13112</v>
      </c>
      <c r="N55" s="188"/>
      <c r="O55" s="4" t="s">
        <v>376</v>
      </c>
      <c r="P55" s="18"/>
    </row>
    <row r="56" spans="1:18" ht="22.5" customHeight="1" x14ac:dyDescent="0.15">
      <c r="A56" s="251" t="s">
        <v>639</v>
      </c>
      <c r="B56" s="263"/>
      <c r="C56" s="263"/>
      <c r="D56" s="263"/>
      <c r="E56" s="263"/>
      <c r="F56" s="271"/>
      <c r="G56" s="272">
        <f>SUM(G55)</f>
        <v>1232</v>
      </c>
      <c r="H56" s="273"/>
      <c r="I56" s="273">
        <f>SUM(I29:I55)</f>
        <v>0</v>
      </c>
      <c r="J56" s="273"/>
      <c r="K56" s="273"/>
      <c r="L56" s="272">
        <f>SUM(L55)</f>
        <v>11880</v>
      </c>
      <c r="M56" s="252">
        <f t="shared" si="9"/>
        <v>13112</v>
      </c>
      <c r="N56" s="268"/>
      <c r="O56" s="32"/>
      <c r="P56" s="53"/>
    </row>
    <row r="57" spans="1:18" ht="22.5" customHeight="1" x14ac:dyDescent="0.15">
      <c r="A57" s="220"/>
      <c r="B57" s="11" t="s">
        <v>261</v>
      </c>
      <c r="C57" s="4">
        <v>1</v>
      </c>
      <c r="D57" s="4">
        <v>22</v>
      </c>
      <c r="E57" s="4" t="s">
        <v>6</v>
      </c>
      <c r="F57" s="5">
        <v>56</v>
      </c>
      <c r="G57" s="15">
        <f t="shared" ref="G57:G62" si="10">D57*F57</f>
        <v>1232</v>
      </c>
      <c r="H57" s="5">
        <v>0</v>
      </c>
      <c r="I57" s="12">
        <f t="shared" ref="I57:I62" si="11">D57*H57</f>
        <v>0</v>
      </c>
      <c r="J57" s="5">
        <v>45</v>
      </c>
      <c r="K57" s="5">
        <v>12</v>
      </c>
      <c r="L57" s="15">
        <f t="shared" ref="L57:L62" si="12">D57*J57*K57</f>
        <v>11880</v>
      </c>
      <c r="M57" s="6">
        <f t="shared" si="9"/>
        <v>13112</v>
      </c>
      <c r="N57" s="188"/>
      <c r="O57" s="4" t="s">
        <v>370</v>
      </c>
      <c r="P57" s="221"/>
      <c r="Q57" s="8"/>
      <c r="R57" s="37"/>
    </row>
    <row r="58" spans="1:18" ht="22.5" customHeight="1" x14ac:dyDescent="0.15">
      <c r="A58" s="220"/>
      <c r="B58" s="11" t="s">
        <v>252</v>
      </c>
      <c r="C58" s="30" t="s">
        <v>608</v>
      </c>
      <c r="D58" s="4">
        <v>22</v>
      </c>
      <c r="E58" s="4" t="s">
        <v>5</v>
      </c>
      <c r="F58" s="4">
        <v>56</v>
      </c>
      <c r="G58" s="6">
        <f t="shared" si="10"/>
        <v>1232</v>
      </c>
      <c r="H58" s="4">
        <v>0</v>
      </c>
      <c r="I58" s="12">
        <f t="shared" si="11"/>
        <v>0</v>
      </c>
      <c r="J58" s="4">
        <v>45</v>
      </c>
      <c r="K58" s="4">
        <v>12</v>
      </c>
      <c r="L58" s="15">
        <f t="shared" si="12"/>
        <v>11880</v>
      </c>
      <c r="M58" s="6">
        <f t="shared" si="9"/>
        <v>13112</v>
      </c>
      <c r="N58" s="188"/>
      <c r="O58" s="4" t="s">
        <v>370</v>
      </c>
      <c r="P58" s="221"/>
      <c r="Q58" s="8"/>
      <c r="R58" s="37"/>
    </row>
    <row r="59" spans="1:18" ht="22.5" customHeight="1" x14ac:dyDescent="0.15">
      <c r="A59" s="220"/>
      <c r="B59" s="11" t="s">
        <v>259</v>
      </c>
      <c r="C59" s="4">
        <v>1</v>
      </c>
      <c r="D59" s="4">
        <v>22</v>
      </c>
      <c r="E59" s="4" t="s">
        <v>6</v>
      </c>
      <c r="F59" s="5">
        <v>56</v>
      </c>
      <c r="G59" s="6">
        <f t="shared" si="10"/>
        <v>1232</v>
      </c>
      <c r="H59" s="5">
        <v>0</v>
      </c>
      <c r="I59" s="12">
        <f t="shared" si="11"/>
        <v>0</v>
      </c>
      <c r="J59" s="5">
        <v>45</v>
      </c>
      <c r="K59" s="4">
        <v>12</v>
      </c>
      <c r="L59" s="6">
        <f t="shared" si="12"/>
        <v>11880</v>
      </c>
      <c r="M59" s="6">
        <f t="shared" si="9"/>
        <v>13112</v>
      </c>
      <c r="N59" s="188"/>
      <c r="O59" s="4" t="s">
        <v>370</v>
      </c>
      <c r="P59" s="221"/>
      <c r="Q59" s="38"/>
      <c r="R59" s="37"/>
    </row>
    <row r="60" spans="1:18" s="10" customFormat="1" ht="22.5" customHeight="1" x14ac:dyDescent="0.15">
      <c r="A60" s="220"/>
      <c r="B60" s="222" t="s">
        <v>371</v>
      </c>
      <c r="C60" s="26">
        <v>1</v>
      </c>
      <c r="D60" s="26">
        <v>22</v>
      </c>
      <c r="E60" s="4" t="s">
        <v>5</v>
      </c>
      <c r="F60" s="4">
        <v>56</v>
      </c>
      <c r="G60" s="6">
        <f t="shared" si="10"/>
        <v>1232</v>
      </c>
      <c r="H60" s="4">
        <v>0</v>
      </c>
      <c r="I60" s="12">
        <f t="shared" si="11"/>
        <v>0</v>
      </c>
      <c r="J60" s="4">
        <v>45</v>
      </c>
      <c r="K60" s="4">
        <v>12</v>
      </c>
      <c r="L60" s="6">
        <f t="shared" si="12"/>
        <v>11880</v>
      </c>
      <c r="M60" s="6">
        <f t="shared" si="9"/>
        <v>13112</v>
      </c>
      <c r="N60" s="188"/>
      <c r="O60" s="26" t="s">
        <v>370</v>
      </c>
      <c r="P60" s="221"/>
      <c r="Q60" s="223"/>
      <c r="R60" s="39"/>
    </row>
    <row r="61" spans="1:18" ht="22.5" customHeight="1" x14ac:dyDescent="0.15">
      <c r="A61" s="220"/>
      <c r="B61" s="11" t="s">
        <v>633</v>
      </c>
      <c r="C61" s="11">
        <v>0.41</v>
      </c>
      <c r="D61" s="11">
        <v>9.02</v>
      </c>
      <c r="E61" s="4" t="s">
        <v>6</v>
      </c>
      <c r="F61" s="4">
        <v>56</v>
      </c>
      <c r="G61" s="6">
        <f t="shared" si="10"/>
        <v>505.12</v>
      </c>
      <c r="H61" s="4">
        <v>0</v>
      </c>
      <c r="I61" s="12">
        <f t="shared" si="11"/>
        <v>0</v>
      </c>
      <c r="J61" s="4">
        <v>45</v>
      </c>
      <c r="K61" s="4">
        <v>12</v>
      </c>
      <c r="L61" s="6">
        <f t="shared" si="12"/>
        <v>4870.7999999999993</v>
      </c>
      <c r="M61" s="6">
        <f t="shared" si="9"/>
        <v>5375.9199999999992</v>
      </c>
      <c r="N61" s="188"/>
      <c r="O61" s="26" t="s">
        <v>370</v>
      </c>
      <c r="P61" s="221"/>
      <c r="Q61" s="40"/>
      <c r="R61" s="224"/>
    </row>
    <row r="62" spans="1:18" ht="22.5" customHeight="1" x14ac:dyDescent="0.15">
      <c r="A62" s="220"/>
      <c r="B62" s="225" t="s">
        <v>372</v>
      </c>
      <c r="C62" s="26"/>
      <c r="D62" s="26">
        <v>36</v>
      </c>
      <c r="E62" s="4" t="s">
        <v>7</v>
      </c>
      <c r="F62" s="4">
        <v>56</v>
      </c>
      <c r="G62" s="6">
        <f t="shared" si="10"/>
        <v>2016</v>
      </c>
      <c r="H62" s="4">
        <v>75.53</v>
      </c>
      <c r="I62" s="12">
        <f t="shared" si="11"/>
        <v>2719.08</v>
      </c>
      <c r="J62" s="4">
        <v>45</v>
      </c>
      <c r="K62" s="4">
        <v>12</v>
      </c>
      <c r="L62" s="6">
        <f t="shared" si="12"/>
        <v>19440</v>
      </c>
      <c r="M62" s="6">
        <f t="shared" si="9"/>
        <v>24175.08</v>
      </c>
      <c r="N62" s="188"/>
      <c r="O62" s="4" t="s">
        <v>370</v>
      </c>
      <c r="P62" s="221"/>
      <c r="Q62" s="8"/>
      <c r="R62" s="37"/>
    </row>
    <row r="63" spans="1:18" s="10" customFormat="1" ht="22.5" customHeight="1" x14ac:dyDescent="0.15">
      <c r="A63" s="251" t="s">
        <v>639</v>
      </c>
      <c r="B63" s="274"/>
      <c r="C63" s="274"/>
      <c r="D63" s="274">
        <f>SUM(D57:D62)</f>
        <v>133.01999999999998</v>
      </c>
      <c r="E63" s="260"/>
      <c r="F63" s="260"/>
      <c r="G63" s="262">
        <f>SUM(G57:G62)</f>
        <v>7449.12</v>
      </c>
      <c r="H63" s="260"/>
      <c r="I63" s="261">
        <f>SUM(I57:I62)</f>
        <v>2719.08</v>
      </c>
      <c r="J63" s="260"/>
      <c r="K63" s="260"/>
      <c r="L63" s="262">
        <f>SUM(L57:L62)</f>
        <v>71830.8</v>
      </c>
      <c r="M63" s="253">
        <f t="shared" si="9"/>
        <v>81999</v>
      </c>
      <c r="N63" s="254"/>
      <c r="O63" s="29"/>
      <c r="P63" s="36"/>
      <c r="Q63" s="41"/>
      <c r="R63" s="39"/>
    </row>
    <row r="64" spans="1:18" ht="22.5" customHeight="1" x14ac:dyDescent="0.15">
      <c r="A64" s="17"/>
      <c r="B64" s="4" t="s">
        <v>378</v>
      </c>
      <c r="C64" s="30">
        <v>2</v>
      </c>
      <c r="D64" s="4">
        <v>44</v>
      </c>
      <c r="E64" s="4" t="s">
        <v>6</v>
      </c>
      <c r="F64" s="4">
        <v>56</v>
      </c>
      <c r="G64" s="12">
        <f>D64*F64</f>
        <v>2464</v>
      </c>
      <c r="H64" s="4">
        <v>0</v>
      </c>
      <c r="I64" s="12">
        <f>D64*H64</f>
        <v>0</v>
      </c>
      <c r="J64" s="4">
        <v>45</v>
      </c>
      <c r="K64" s="4">
        <v>12</v>
      </c>
      <c r="L64" s="12">
        <f>D64*J64*K64</f>
        <v>23760</v>
      </c>
      <c r="M64" s="6">
        <f t="shared" si="9"/>
        <v>26224</v>
      </c>
      <c r="N64" s="188"/>
      <c r="O64" s="4" t="s">
        <v>379</v>
      </c>
      <c r="P64" s="18"/>
      <c r="Q64" s="40"/>
      <c r="R64" s="37"/>
    </row>
    <row r="65" spans="1:19" s="10" customFormat="1" ht="22.5" customHeight="1" x14ac:dyDescent="0.15">
      <c r="A65" s="17"/>
      <c r="B65" s="4" t="s">
        <v>380</v>
      </c>
      <c r="C65" s="4">
        <v>1</v>
      </c>
      <c r="D65" s="4">
        <v>22</v>
      </c>
      <c r="E65" s="4" t="s">
        <v>7</v>
      </c>
      <c r="F65" s="4">
        <v>56</v>
      </c>
      <c r="G65" s="12">
        <f>D65*F65</f>
        <v>1232</v>
      </c>
      <c r="H65" s="4">
        <v>0</v>
      </c>
      <c r="I65" s="12">
        <f>D65*H65</f>
        <v>0</v>
      </c>
      <c r="J65" s="4">
        <v>45</v>
      </c>
      <c r="K65" s="4">
        <v>12</v>
      </c>
      <c r="L65" s="12">
        <f>D65*J65*K65</f>
        <v>11880</v>
      </c>
      <c r="M65" s="6">
        <f t="shared" si="9"/>
        <v>13112</v>
      </c>
      <c r="N65" s="188"/>
      <c r="O65" s="4" t="s">
        <v>379</v>
      </c>
      <c r="P65" s="18"/>
      <c r="Q65" s="43"/>
      <c r="R65" s="39"/>
    </row>
    <row r="66" spans="1:19" ht="22.5" customHeight="1" x14ac:dyDescent="0.15">
      <c r="A66" s="17"/>
      <c r="B66" s="4" t="s">
        <v>30</v>
      </c>
      <c r="C66" s="30" t="s">
        <v>381</v>
      </c>
      <c r="D66" s="30">
        <f>22*C66</f>
        <v>22</v>
      </c>
      <c r="E66" s="4" t="s">
        <v>5</v>
      </c>
      <c r="F66" s="4">
        <v>56</v>
      </c>
      <c r="G66" s="12">
        <f>D66*F66</f>
        <v>1232</v>
      </c>
      <c r="H66" s="4">
        <v>0</v>
      </c>
      <c r="I66" s="12">
        <f>D66*H66</f>
        <v>0</v>
      </c>
      <c r="J66" s="4">
        <v>45</v>
      </c>
      <c r="K66" s="4">
        <v>12</v>
      </c>
      <c r="L66" s="12">
        <f>D66*J66*K66</f>
        <v>11880</v>
      </c>
      <c r="M66" s="6">
        <f t="shared" si="9"/>
        <v>13112</v>
      </c>
      <c r="N66" s="188"/>
      <c r="O66" s="4" t="s">
        <v>379</v>
      </c>
      <c r="P66" s="18"/>
    </row>
    <row r="67" spans="1:19" ht="22.5" customHeight="1" x14ac:dyDescent="0.15">
      <c r="A67" s="17"/>
      <c r="B67" s="26" t="s">
        <v>382</v>
      </c>
      <c r="C67" s="26"/>
      <c r="D67" s="26">
        <v>16</v>
      </c>
      <c r="E67" s="4" t="s">
        <v>7</v>
      </c>
      <c r="F67" s="4">
        <v>56</v>
      </c>
      <c r="G67" s="12">
        <f>D67*F67</f>
        <v>896</v>
      </c>
      <c r="H67" s="4">
        <v>75.53</v>
      </c>
      <c r="I67" s="12">
        <f>D67*H67</f>
        <v>1208.48</v>
      </c>
      <c r="J67" s="4">
        <v>45</v>
      </c>
      <c r="K67" s="4">
        <v>12</v>
      </c>
      <c r="L67" s="12">
        <f>D67*J67*K67</f>
        <v>8640</v>
      </c>
      <c r="M67" s="6">
        <f t="shared" si="9"/>
        <v>10744.48</v>
      </c>
      <c r="N67" s="188"/>
      <c r="O67" s="4" t="s">
        <v>379</v>
      </c>
      <c r="P67" s="28"/>
      <c r="Q67" s="40"/>
      <c r="R67" s="44"/>
    </row>
    <row r="68" spans="1:19" ht="22.5" customHeight="1" x14ac:dyDescent="0.15">
      <c r="A68" s="17"/>
      <c r="B68" s="26" t="s">
        <v>383</v>
      </c>
      <c r="C68" s="26"/>
      <c r="D68" s="26">
        <v>9</v>
      </c>
      <c r="E68" s="4" t="s">
        <v>7</v>
      </c>
      <c r="F68" s="4">
        <v>56</v>
      </c>
      <c r="G68" s="12">
        <f>D68*F68</f>
        <v>504</v>
      </c>
      <c r="H68" s="4">
        <v>75.53</v>
      </c>
      <c r="I68" s="12">
        <f>D68*H68</f>
        <v>679.77</v>
      </c>
      <c r="J68" s="4">
        <v>45</v>
      </c>
      <c r="K68" s="4">
        <v>12</v>
      </c>
      <c r="L68" s="12">
        <f>D68*J68*K68</f>
        <v>4860</v>
      </c>
      <c r="M68" s="6">
        <f t="shared" si="9"/>
        <v>6043.77</v>
      </c>
      <c r="N68" s="188"/>
      <c r="O68" s="4" t="s">
        <v>379</v>
      </c>
      <c r="P68" s="28"/>
      <c r="Q68" s="45"/>
      <c r="R68" s="39"/>
    </row>
    <row r="69" spans="1:19" s="10" customFormat="1" ht="22.5" customHeight="1" x14ac:dyDescent="0.15">
      <c r="A69" s="77" t="s">
        <v>612</v>
      </c>
      <c r="B69" s="275"/>
      <c r="C69" s="77"/>
      <c r="D69" s="77">
        <f>SUM(D64:D68)</f>
        <v>113</v>
      </c>
      <c r="E69" s="77"/>
      <c r="F69" s="77"/>
      <c r="G69" s="252">
        <f>SUM(G64:G68)</f>
        <v>6328</v>
      </c>
      <c r="H69" s="77"/>
      <c r="I69" s="252">
        <f>SUM(I64:I68)</f>
        <v>1888.25</v>
      </c>
      <c r="J69" s="77"/>
      <c r="K69" s="77"/>
      <c r="L69" s="252">
        <f>SUM(L64:L68)</f>
        <v>61020</v>
      </c>
      <c r="M69" s="253">
        <f t="shared" si="9"/>
        <v>69236.25</v>
      </c>
      <c r="N69" s="254"/>
      <c r="O69" s="1"/>
      <c r="P69" s="9"/>
      <c r="Q69" s="45"/>
      <c r="R69" s="39"/>
    </row>
    <row r="70" spans="1:19" ht="22.5" customHeight="1" x14ac:dyDescent="0.15">
      <c r="A70" s="11"/>
      <c r="B70" s="26" t="s">
        <v>388</v>
      </c>
      <c r="C70" s="26">
        <v>1</v>
      </c>
      <c r="D70" s="26">
        <v>22</v>
      </c>
      <c r="E70" s="26" t="s">
        <v>7</v>
      </c>
      <c r="F70" s="4">
        <f>56*2</f>
        <v>112</v>
      </c>
      <c r="G70" s="12">
        <f>D70*F70</f>
        <v>2464</v>
      </c>
      <c r="H70" s="4">
        <v>0</v>
      </c>
      <c r="I70" s="12">
        <f>D70*H70</f>
        <v>0</v>
      </c>
      <c r="J70" s="4">
        <v>45</v>
      </c>
      <c r="K70" s="4">
        <v>12</v>
      </c>
      <c r="L70" s="12">
        <f>D70*J70*K70</f>
        <v>11880</v>
      </c>
      <c r="M70" s="6">
        <f t="shared" si="9"/>
        <v>14344</v>
      </c>
      <c r="N70" s="188"/>
      <c r="O70" s="42" t="s">
        <v>756</v>
      </c>
      <c r="P70" s="53" t="s">
        <v>389</v>
      </c>
      <c r="Q70" s="8"/>
      <c r="R70" s="44"/>
    </row>
    <row r="71" spans="1:19" s="10" customFormat="1" ht="22.5" customHeight="1" x14ac:dyDescent="0.15">
      <c r="A71" s="11"/>
      <c r="B71" s="26" t="s">
        <v>22</v>
      </c>
      <c r="C71" s="26">
        <v>2</v>
      </c>
      <c r="D71" s="26">
        <f>22*C71</f>
        <v>44</v>
      </c>
      <c r="E71" s="26" t="s">
        <v>7</v>
      </c>
      <c r="F71" s="4">
        <f>56*2</f>
        <v>112</v>
      </c>
      <c r="G71" s="12">
        <f>D71*F71</f>
        <v>4928</v>
      </c>
      <c r="H71" s="4">
        <v>0</v>
      </c>
      <c r="I71" s="12">
        <f>D71*H71</f>
        <v>0</v>
      </c>
      <c r="J71" s="4">
        <v>45</v>
      </c>
      <c r="K71" s="4">
        <v>12</v>
      </c>
      <c r="L71" s="12">
        <f>D71*J71*K71</f>
        <v>23760</v>
      </c>
      <c r="M71" s="6">
        <f t="shared" si="9"/>
        <v>28688</v>
      </c>
      <c r="N71" s="188"/>
      <c r="O71" s="42" t="s">
        <v>756</v>
      </c>
      <c r="P71" s="53" t="s">
        <v>389</v>
      </c>
      <c r="Q71" s="41"/>
      <c r="R71" s="46"/>
    </row>
    <row r="72" spans="1:19" ht="22.5" customHeight="1" x14ac:dyDescent="0.15">
      <c r="A72" s="276" t="s">
        <v>655</v>
      </c>
      <c r="B72" s="274"/>
      <c r="C72" s="274"/>
      <c r="D72" s="274">
        <f ca="1">SUM(D70:D73)</f>
        <v>88</v>
      </c>
      <c r="E72" s="274"/>
      <c r="F72" s="260"/>
      <c r="G72" s="261">
        <f>SUM(G70:G71)</f>
        <v>7392</v>
      </c>
      <c r="H72" s="260"/>
      <c r="I72" s="261">
        <f ca="1">SUM(I70:I73)</f>
        <v>0</v>
      </c>
      <c r="J72" s="260"/>
      <c r="K72" s="260"/>
      <c r="L72" s="261">
        <f>SUM(L70:L71)</f>
        <v>35640</v>
      </c>
      <c r="M72" s="262">
        <f>SUM(M70:M71)</f>
        <v>43032</v>
      </c>
      <c r="N72" s="254"/>
      <c r="O72" s="35"/>
      <c r="P72" s="49"/>
      <c r="Q72" s="44"/>
      <c r="R72" s="37"/>
    </row>
    <row r="73" spans="1:19" ht="22.5" customHeight="1" x14ac:dyDescent="0.15">
      <c r="A73" s="226"/>
      <c r="B73" s="26" t="s">
        <v>390</v>
      </c>
      <c r="C73" s="26">
        <v>1</v>
      </c>
      <c r="D73" s="26">
        <v>22</v>
      </c>
      <c r="E73" s="26" t="s">
        <v>7</v>
      </c>
      <c r="F73" s="4">
        <f>56*2</f>
        <v>112</v>
      </c>
      <c r="G73" s="12">
        <f>D73*F73</f>
        <v>2464</v>
      </c>
      <c r="H73" s="4">
        <v>0</v>
      </c>
      <c r="I73" s="12">
        <f t="shared" ref="I73:I88" si="13">D73*H73</f>
        <v>0</v>
      </c>
      <c r="J73" s="4">
        <v>45</v>
      </c>
      <c r="K73" s="4">
        <v>12</v>
      </c>
      <c r="L73" s="6">
        <f t="shared" ref="L73:L88" si="14">D73*J73*K73</f>
        <v>11880</v>
      </c>
      <c r="M73" s="6">
        <f t="shared" ref="M73:M96" si="15">G73+I73+L73</f>
        <v>14344</v>
      </c>
      <c r="N73" s="188"/>
      <c r="O73" s="26" t="s">
        <v>391</v>
      </c>
      <c r="P73" s="53" t="s">
        <v>266</v>
      </c>
      <c r="Q73" s="44"/>
      <c r="R73" s="37"/>
    </row>
    <row r="74" spans="1:19" ht="22.5" customHeight="1" x14ac:dyDescent="0.15">
      <c r="A74" s="226"/>
      <c r="B74" s="26" t="s">
        <v>15</v>
      </c>
      <c r="C74" s="26">
        <v>2</v>
      </c>
      <c r="D74" s="26">
        <v>44</v>
      </c>
      <c r="E74" s="26" t="s">
        <v>7</v>
      </c>
      <c r="F74" s="4">
        <f>56*2</f>
        <v>112</v>
      </c>
      <c r="G74" s="12">
        <f>D74*F74</f>
        <v>4928</v>
      </c>
      <c r="H74" s="4">
        <v>0</v>
      </c>
      <c r="I74" s="12">
        <f t="shared" si="13"/>
        <v>0</v>
      </c>
      <c r="J74" s="4">
        <v>45</v>
      </c>
      <c r="K74" s="4">
        <v>12</v>
      </c>
      <c r="L74" s="6">
        <f t="shared" si="14"/>
        <v>23760</v>
      </c>
      <c r="M74" s="6">
        <f t="shared" si="15"/>
        <v>28688</v>
      </c>
      <c r="N74" s="188"/>
      <c r="O74" s="26" t="s">
        <v>391</v>
      </c>
      <c r="P74" s="53" t="s">
        <v>389</v>
      </c>
      <c r="Q74" s="44"/>
      <c r="R74" s="37"/>
      <c r="S74" s="38"/>
    </row>
    <row r="75" spans="1:19" ht="22.5" customHeight="1" x14ac:dyDescent="0.15">
      <c r="A75" s="226"/>
      <c r="B75" s="4" t="s">
        <v>392</v>
      </c>
      <c r="C75" s="4">
        <v>2</v>
      </c>
      <c r="D75" s="4">
        <v>44</v>
      </c>
      <c r="E75" s="4" t="s">
        <v>393</v>
      </c>
      <c r="F75" s="4">
        <v>56</v>
      </c>
      <c r="G75" s="12">
        <f>D75*F75</f>
        <v>2464</v>
      </c>
      <c r="H75" s="4">
        <v>0</v>
      </c>
      <c r="I75" s="12">
        <f t="shared" si="13"/>
        <v>0</v>
      </c>
      <c r="J75" s="4">
        <v>45</v>
      </c>
      <c r="K75" s="4">
        <v>12</v>
      </c>
      <c r="L75" s="6">
        <f t="shared" si="14"/>
        <v>23760</v>
      </c>
      <c r="M75" s="6">
        <f t="shared" si="15"/>
        <v>26224</v>
      </c>
      <c r="N75" s="188"/>
      <c r="O75" s="26" t="s">
        <v>391</v>
      </c>
      <c r="P75" s="53"/>
      <c r="Q75" s="44"/>
      <c r="R75" s="37"/>
      <c r="S75" s="38"/>
    </row>
    <row r="76" spans="1:19" ht="22.5" customHeight="1" x14ac:dyDescent="0.15">
      <c r="A76" s="226"/>
      <c r="B76" s="26" t="s">
        <v>27</v>
      </c>
      <c r="C76" s="26">
        <v>2</v>
      </c>
      <c r="D76" s="26">
        <v>44</v>
      </c>
      <c r="E76" s="26" t="s">
        <v>8</v>
      </c>
      <c r="F76" s="4">
        <v>56</v>
      </c>
      <c r="G76" s="12">
        <f>D76*F76</f>
        <v>2464</v>
      </c>
      <c r="H76" s="4">
        <v>0</v>
      </c>
      <c r="I76" s="12">
        <f t="shared" si="13"/>
        <v>0</v>
      </c>
      <c r="J76" s="4">
        <v>45</v>
      </c>
      <c r="K76" s="4">
        <v>12</v>
      </c>
      <c r="L76" s="6">
        <f t="shared" si="14"/>
        <v>23760</v>
      </c>
      <c r="M76" s="6">
        <f t="shared" si="15"/>
        <v>26224</v>
      </c>
      <c r="N76" s="188"/>
      <c r="O76" s="26" t="s">
        <v>391</v>
      </c>
      <c r="P76" s="54"/>
      <c r="Q76" s="44"/>
      <c r="R76" s="37"/>
      <c r="S76" s="38"/>
    </row>
    <row r="77" spans="1:19" ht="22.5" customHeight="1" x14ac:dyDescent="0.15">
      <c r="A77" s="226"/>
      <c r="B77" s="26" t="s">
        <v>26</v>
      </c>
      <c r="C77" s="26">
        <v>1</v>
      </c>
      <c r="D77" s="26">
        <v>22</v>
      </c>
      <c r="E77" s="26" t="s">
        <v>5</v>
      </c>
      <c r="F77" s="4">
        <v>56</v>
      </c>
      <c r="G77" s="12">
        <f>D77*F77</f>
        <v>1232</v>
      </c>
      <c r="H77" s="4">
        <v>0</v>
      </c>
      <c r="I77" s="12">
        <f t="shared" si="13"/>
        <v>0</v>
      </c>
      <c r="J77" s="4">
        <v>45</v>
      </c>
      <c r="K77" s="4">
        <v>12</v>
      </c>
      <c r="L77" s="6">
        <f t="shared" si="14"/>
        <v>11880</v>
      </c>
      <c r="M77" s="6">
        <f t="shared" si="15"/>
        <v>13112</v>
      </c>
      <c r="N77" s="188"/>
      <c r="O77" s="26" t="s">
        <v>391</v>
      </c>
      <c r="P77" s="54"/>
      <c r="Q77" s="44"/>
      <c r="R77" s="37"/>
      <c r="S77" s="38"/>
    </row>
    <row r="78" spans="1:19" ht="22.5" customHeight="1" x14ac:dyDescent="0.15">
      <c r="A78" s="226"/>
      <c r="B78" s="26" t="s">
        <v>618</v>
      </c>
      <c r="C78" s="26">
        <v>2</v>
      </c>
      <c r="D78" s="26">
        <v>46</v>
      </c>
      <c r="E78" s="26"/>
      <c r="F78" s="4">
        <v>0</v>
      </c>
      <c r="G78" s="12">
        <v>0</v>
      </c>
      <c r="H78" s="4"/>
      <c r="I78" s="12">
        <f t="shared" si="13"/>
        <v>0</v>
      </c>
      <c r="J78" s="4">
        <v>15</v>
      </c>
      <c r="K78" s="4">
        <v>12</v>
      </c>
      <c r="L78" s="6">
        <f t="shared" si="14"/>
        <v>8280</v>
      </c>
      <c r="M78" s="6">
        <f t="shared" si="15"/>
        <v>8280</v>
      </c>
      <c r="N78" s="188"/>
      <c r="O78" s="26" t="s">
        <v>791</v>
      </c>
      <c r="P78" s="53"/>
      <c r="Q78" s="44"/>
      <c r="R78" s="37"/>
      <c r="S78" s="38"/>
    </row>
    <row r="79" spans="1:19" ht="22.5" customHeight="1" x14ac:dyDescent="0.15">
      <c r="A79" s="226"/>
      <c r="B79" s="26" t="s">
        <v>394</v>
      </c>
      <c r="C79" s="26" t="s">
        <v>395</v>
      </c>
      <c r="D79" s="26">
        <v>7.3</v>
      </c>
      <c r="E79" s="26" t="s">
        <v>7</v>
      </c>
      <c r="F79" s="4">
        <v>56</v>
      </c>
      <c r="G79" s="12">
        <f t="shared" ref="G79:G88" si="16">D79*F79</f>
        <v>408.8</v>
      </c>
      <c r="H79" s="4"/>
      <c r="I79" s="12">
        <f t="shared" si="13"/>
        <v>0</v>
      </c>
      <c r="J79" s="4">
        <v>45</v>
      </c>
      <c r="K79" s="4">
        <v>12</v>
      </c>
      <c r="L79" s="6">
        <f t="shared" si="14"/>
        <v>3942</v>
      </c>
      <c r="M79" s="6">
        <f t="shared" si="15"/>
        <v>4350.8</v>
      </c>
      <c r="N79" s="188"/>
      <c r="O79" s="26" t="s">
        <v>791</v>
      </c>
      <c r="P79" s="53"/>
      <c r="Q79" s="44"/>
      <c r="R79" s="37"/>
      <c r="S79" s="38"/>
    </row>
    <row r="80" spans="1:19" ht="22.5" customHeight="1" x14ac:dyDescent="0.15">
      <c r="A80" s="226"/>
      <c r="B80" s="26" t="s">
        <v>396</v>
      </c>
      <c r="C80" s="26">
        <v>1</v>
      </c>
      <c r="D80" s="26">
        <v>22</v>
      </c>
      <c r="E80" s="26" t="s">
        <v>5</v>
      </c>
      <c r="F80" s="4">
        <v>56</v>
      </c>
      <c r="G80" s="12">
        <f t="shared" si="16"/>
        <v>1232</v>
      </c>
      <c r="H80" s="4">
        <v>0</v>
      </c>
      <c r="I80" s="12">
        <f t="shared" si="13"/>
        <v>0</v>
      </c>
      <c r="J80" s="4">
        <v>45</v>
      </c>
      <c r="K80" s="4">
        <v>12</v>
      </c>
      <c r="L80" s="6">
        <f t="shared" si="14"/>
        <v>11880</v>
      </c>
      <c r="M80" s="6">
        <f t="shared" si="15"/>
        <v>13112</v>
      </c>
      <c r="N80" s="188"/>
      <c r="O80" s="26" t="s">
        <v>792</v>
      </c>
      <c r="P80" s="53"/>
      <c r="Q80" s="44"/>
      <c r="R80" s="37"/>
      <c r="S80" s="38"/>
    </row>
    <row r="81" spans="1:19" ht="22.5" customHeight="1" x14ac:dyDescent="0.3">
      <c r="A81" s="226"/>
      <c r="B81" s="26" t="s">
        <v>400</v>
      </c>
      <c r="C81" s="26">
        <v>2</v>
      </c>
      <c r="D81" s="227">
        <v>44</v>
      </c>
      <c r="E81" s="26" t="s">
        <v>7</v>
      </c>
      <c r="F81" s="4">
        <v>56</v>
      </c>
      <c r="G81" s="12">
        <f t="shared" si="16"/>
        <v>2464</v>
      </c>
      <c r="H81" s="4">
        <v>0</v>
      </c>
      <c r="I81" s="12">
        <f t="shared" si="13"/>
        <v>0</v>
      </c>
      <c r="J81" s="4">
        <v>45</v>
      </c>
      <c r="K81" s="4">
        <v>12</v>
      </c>
      <c r="L81" s="6">
        <f t="shared" si="14"/>
        <v>23760</v>
      </c>
      <c r="M81" s="6">
        <f t="shared" si="15"/>
        <v>26224</v>
      </c>
      <c r="N81" s="188"/>
      <c r="O81" s="26" t="s">
        <v>391</v>
      </c>
      <c r="P81" s="54"/>
      <c r="Q81" s="40"/>
      <c r="R81" s="37"/>
      <c r="S81" s="38"/>
    </row>
    <row r="82" spans="1:19" ht="22.5" customHeight="1" x14ac:dyDescent="0.3">
      <c r="A82" s="226"/>
      <c r="B82" s="26" t="s">
        <v>793</v>
      </c>
      <c r="C82" s="26"/>
      <c r="D82" s="227">
        <v>17.5</v>
      </c>
      <c r="E82" s="26" t="s">
        <v>358</v>
      </c>
      <c r="F82" s="4">
        <v>0</v>
      </c>
      <c r="G82" s="12">
        <f t="shared" si="16"/>
        <v>0</v>
      </c>
      <c r="H82" s="4">
        <v>0</v>
      </c>
      <c r="I82" s="12">
        <f t="shared" si="13"/>
        <v>0</v>
      </c>
      <c r="J82" s="4">
        <v>45</v>
      </c>
      <c r="K82" s="4">
        <v>12</v>
      </c>
      <c r="L82" s="6">
        <f t="shared" si="14"/>
        <v>9450</v>
      </c>
      <c r="M82" s="6">
        <f t="shared" si="15"/>
        <v>9450</v>
      </c>
      <c r="N82" s="188"/>
      <c r="O82" s="26" t="s">
        <v>794</v>
      </c>
      <c r="P82" s="54" t="s">
        <v>359</v>
      </c>
      <c r="Q82" s="40"/>
      <c r="R82" s="37"/>
      <c r="S82" s="38"/>
    </row>
    <row r="83" spans="1:19" ht="22.5" customHeight="1" x14ac:dyDescent="0.3">
      <c r="A83" s="226"/>
      <c r="B83" s="26" t="s">
        <v>795</v>
      </c>
      <c r="C83" s="26"/>
      <c r="D83" s="227">
        <v>3.6</v>
      </c>
      <c r="E83" s="26" t="s">
        <v>358</v>
      </c>
      <c r="F83" s="4">
        <v>0</v>
      </c>
      <c r="G83" s="12">
        <f t="shared" si="16"/>
        <v>0</v>
      </c>
      <c r="H83" s="4">
        <v>0</v>
      </c>
      <c r="I83" s="12">
        <f t="shared" si="13"/>
        <v>0</v>
      </c>
      <c r="J83" s="4">
        <v>45</v>
      </c>
      <c r="K83" s="4">
        <v>12</v>
      </c>
      <c r="L83" s="6">
        <f t="shared" si="14"/>
        <v>1944</v>
      </c>
      <c r="M83" s="6">
        <f t="shared" si="15"/>
        <v>1944</v>
      </c>
      <c r="N83" s="188"/>
      <c r="O83" s="26" t="s">
        <v>794</v>
      </c>
      <c r="P83" s="54" t="s">
        <v>359</v>
      </c>
      <c r="Q83" s="40"/>
      <c r="R83" s="37"/>
      <c r="S83" s="38"/>
    </row>
    <row r="84" spans="1:19" ht="22.5" customHeight="1" x14ac:dyDescent="0.3">
      <c r="A84" s="226"/>
      <c r="B84" s="26" t="s">
        <v>796</v>
      </c>
      <c r="C84" s="26"/>
      <c r="D84" s="227">
        <v>24.5</v>
      </c>
      <c r="E84" s="26" t="s">
        <v>358</v>
      </c>
      <c r="F84" s="4">
        <v>0</v>
      </c>
      <c r="G84" s="12">
        <f t="shared" si="16"/>
        <v>0</v>
      </c>
      <c r="H84" s="4">
        <v>0</v>
      </c>
      <c r="I84" s="12">
        <f t="shared" si="13"/>
        <v>0</v>
      </c>
      <c r="J84" s="4">
        <v>45</v>
      </c>
      <c r="K84" s="4">
        <v>12</v>
      </c>
      <c r="L84" s="6">
        <f t="shared" si="14"/>
        <v>13230</v>
      </c>
      <c r="M84" s="6">
        <f t="shared" si="15"/>
        <v>13230</v>
      </c>
      <c r="N84" s="188"/>
      <c r="O84" s="26" t="s">
        <v>794</v>
      </c>
      <c r="P84" s="54" t="s">
        <v>359</v>
      </c>
      <c r="Q84" s="40"/>
      <c r="R84" s="37"/>
      <c r="S84" s="38"/>
    </row>
    <row r="85" spans="1:19" ht="27" customHeight="1" x14ac:dyDescent="0.15">
      <c r="A85" s="226"/>
      <c r="B85" s="26" t="s">
        <v>402</v>
      </c>
      <c r="C85" s="26"/>
      <c r="D85" s="26">
        <v>10.4</v>
      </c>
      <c r="E85" s="26" t="s">
        <v>358</v>
      </c>
      <c r="F85" s="4">
        <v>0</v>
      </c>
      <c r="G85" s="12">
        <f t="shared" si="16"/>
        <v>0</v>
      </c>
      <c r="H85" s="4">
        <v>0</v>
      </c>
      <c r="I85" s="12">
        <f t="shared" si="13"/>
        <v>0</v>
      </c>
      <c r="J85" s="4">
        <v>45</v>
      </c>
      <c r="K85" s="4">
        <v>12</v>
      </c>
      <c r="L85" s="6">
        <f t="shared" si="14"/>
        <v>5616</v>
      </c>
      <c r="M85" s="6">
        <f t="shared" si="15"/>
        <v>5616</v>
      </c>
      <c r="N85" s="188"/>
      <c r="O85" s="26" t="s">
        <v>391</v>
      </c>
      <c r="P85" s="54" t="s">
        <v>359</v>
      </c>
    </row>
    <row r="86" spans="1:19" ht="22.5" customHeight="1" x14ac:dyDescent="0.15">
      <c r="A86" s="226"/>
      <c r="B86" s="26" t="s">
        <v>403</v>
      </c>
      <c r="C86" s="26"/>
      <c r="D86" s="26">
        <v>10</v>
      </c>
      <c r="E86" s="26" t="s">
        <v>358</v>
      </c>
      <c r="F86" s="4">
        <v>0</v>
      </c>
      <c r="G86" s="12">
        <f t="shared" si="16"/>
        <v>0</v>
      </c>
      <c r="H86" s="4">
        <v>0</v>
      </c>
      <c r="I86" s="12">
        <f t="shared" si="13"/>
        <v>0</v>
      </c>
      <c r="J86" s="4">
        <v>45</v>
      </c>
      <c r="K86" s="4">
        <v>12</v>
      </c>
      <c r="L86" s="6">
        <f t="shared" si="14"/>
        <v>5400</v>
      </c>
      <c r="M86" s="6">
        <f t="shared" si="15"/>
        <v>5400</v>
      </c>
      <c r="N86" s="188"/>
      <c r="O86" s="26" t="s">
        <v>391</v>
      </c>
      <c r="P86" s="54" t="s">
        <v>359</v>
      </c>
    </row>
    <row r="87" spans="1:19" ht="22.5" customHeight="1" x14ac:dyDescent="0.15">
      <c r="A87" s="226"/>
      <c r="B87" s="26" t="s">
        <v>404</v>
      </c>
      <c r="C87" s="26"/>
      <c r="D87" s="26">
        <v>7.4</v>
      </c>
      <c r="E87" s="26" t="s">
        <v>358</v>
      </c>
      <c r="F87" s="4">
        <v>0</v>
      </c>
      <c r="G87" s="12">
        <f t="shared" si="16"/>
        <v>0</v>
      </c>
      <c r="H87" s="4">
        <v>0</v>
      </c>
      <c r="I87" s="12">
        <f t="shared" si="13"/>
        <v>0</v>
      </c>
      <c r="J87" s="4">
        <v>45</v>
      </c>
      <c r="K87" s="4">
        <v>12</v>
      </c>
      <c r="L87" s="6">
        <f t="shared" si="14"/>
        <v>3996</v>
      </c>
      <c r="M87" s="6">
        <f t="shared" si="15"/>
        <v>3996</v>
      </c>
      <c r="N87" s="188"/>
      <c r="O87" s="26" t="s">
        <v>391</v>
      </c>
      <c r="P87" s="54" t="s">
        <v>359</v>
      </c>
    </row>
    <row r="88" spans="1:19" ht="22.5" customHeight="1" x14ac:dyDescent="0.15">
      <c r="A88" s="226"/>
      <c r="B88" s="26" t="s">
        <v>364</v>
      </c>
      <c r="C88" s="26"/>
      <c r="D88" s="26">
        <v>14.5</v>
      </c>
      <c r="E88" s="26" t="s">
        <v>358</v>
      </c>
      <c r="F88" s="4">
        <v>0</v>
      </c>
      <c r="G88" s="12">
        <f t="shared" si="16"/>
        <v>0</v>
      </c>
      <c r="H88" s="4">
        <v>0</v>
      </c>
      <c r="I88" s="12">
        <f t="shared" si="13"/>
        <v>0</v>
      </c>
      <c r="J88" s="4">
        <v>45</v>
      </c>
      <c r="K88" s="4">
        <v>12</v>
      </c>
      <c r="L88" s="6">
        <f t="shared" si="14"/>
        <v>7830</v>
      </c>
      <c r="M88" s="6">
        <f t="shared" si="15"/>
        <v>7830</v>
      </c>
      <c r="N88" s="188"/>
      <c r="O88" s="26" t="s">
        <v>391</v>
      </c>
      <c r="P88" s="54" t="s">
        <v>359</v>
      </c>
    </row>
    <row r="89" spans="1:19" s="10" customFormat="1" ht="21" customHeight="1" x14ac:dyDescent="0.15">
      <c r="A89" s="277" t="s">
        <v>612</v>
      </c>
      <c r="B89" s="278"/>
      <c r="C89" s="277"/>
      <c r="D89" s="277"/>
      <c r="E89" s="277"/>
      <c r="F89" s="277"/>
      <c r="G89" s="279">
        <f>SUM(G73:G88)</f>
        <v>17656.8</v>
      </c>
      <c r="H89" s="277"/>
      <c r="I89" s="279">
        <f>SUM(I82:I88)</f>
        <v>0</v>
      </c>
      <c r="J89" s="277"/>
      <c r="K89" s="277"/>
      <c r="L89" s="283">
        <f>SUM(L73:L88)</f>
        <v>190368</v>
      </c>
      <c r="M89" s="253">
        <f t="shared" si="15"/>
        <v>208024.8</v>
      </c>
      <c r="N89" s="254"/>
      <c r="O89" s="34"/>
      <c r="P89" s="56"/>
    </row>
    <row r="90" spans="1:19" ht="22.5" customHeight="1" x14ac:dyDescent="0.15">
      <c r="A90" s="17"/>
      <c r="B90" s="26" t="s">
        <v>397</v>
      </c>
      <c r="C90" s="26">
        <v>2</v>
      </c>
      <c r="D90" s="26">
        <v>44</v>
      </c>
      <c r="E90" s="4" t="s">
        <v>5</v>
      </c>
      <c r="F90" s="4">
        <v>56</v>
      </c>
      <c r="G90" s="6">
        <f t="shared" ref="G90:G96" si="17">D90*F90</f>
        <v>2464</v>
      </c>
      <c r="H90" s="4">
        <v>0</v>
      </c>
      <c r="I90" s="12">
        <f t="shared" ref="I90:I96" si="18">D90*H90</f>
        <v>0</v>
      </c>
      <c r="J90" s="4">
        <v>45</v>
      </c>
      <c r="K90" s="4">
        <v>12</v>
      </c>
      <c r="L90" s="6">
        <f t="shared" ref="L90:L96" si="19">D90*J90*K90</f>
        <v>23760</v>
      </c>
      <c r="M90" s="6">
        <f t="shared" si="15"/>
        <v>26224</v>
      </c>
      <c r="N90" s="188"/>
      <c r="O90" s="26" t="s">
        <v>398</v>
      </c>
      <c r="P90" s="53"/>
      <c r="Q90" s="44"/>
      <c r="R90" s="37"/>
      <c r="S90" s="38"/>
    </row>
    <row r="91" spans="1:19" s="10" customFormat="1" ht="22.5" customHeight="1" x14ac:dyDescent="0.15">
      <c r="A91" s="17"/>
      <c r="B91" s="26" t="s">
        <v>399</v>
      </c>
      <c r="C91" s="26">
        <v>1</v>
      </c>
      <c r="D91" s="26">
        <v>22</v>
      </c>
      <c r="E91" s="33" t="s">
        <v>7</v>
      </c>
      <c r="F91" s="4">
        <v>56</v>
      </c>
      <c r="G91" s="6">
        <f t="shared" si="17"/>
        <v>1232</v>
      </c>
      <c r="H91" s="4">
        <v>0</v>
      </c>
      <c r="I91" s="12">
        <f t="shared" si="18"/>
        <v>0</v>
      </c>
      <c r="J91" s="4">
        <v>45</v>
      </c>
      <c r="K91" s="4">
        <v>12</v>
      </c>
      <c r="L91" s="6">
        <f t="shared" si="19"/>
        <v>11880</v>
      </c>
      <c r="M91" s="6">
        <f t="shared" si="15"/>
        <v>13112</v>
      </c>
      <c r="N91" s="188"/>
      <c r="O91" s="26" t="s">
        <v>398</v>
      </c>
      <c r="P91" s="53"/>
      <c r="Q91" s="46"/>
      <c r="R91" s="39"/>
      <c r="S91" s="223"/>
    </row>
    <row r="92" spans="1:19" ht="22.5" customHeight="1" x14ac:dyDescent="0.15">
      <c r="A92" s="17"/>
      <c r="B92" s="26" t="s">
        <v>9</v>
      </c>
      <c r="C92" s="26">
        <v>1</v>
      </c>
      <c r="D92" s="26">
        <v>22</v>
      </c>
      <c r="E92" s="26" t="s">
        <v>8</v>
      </c>
      <c r="F92" s="4">
        <v>56</v>
      </c>
      <c r="G92" s="6">
        <f t="shared" si="17"/>
        <v>1232</v>
      </c>
      <c r="H92" s="4">
        <v>0</v>
      </c>
      <c r="I92" s="12">
        <f t="shared" si="18"/>
        <v>0</v>
      </c>
      <c r="J92" s="4">
        <v>45</v>
      </c>
      <c r="K92" s="4">
        <v>12</v>
      </c>
      <c r="L92" s="6">
        <f t="shared" si="19"/>
        <v>11880</v>
      </c>
      <c r="M92" s="6">
        <f t="shared" si="15"/>
        <v>13112</v>
      </c>
      <c r="N92" s="188"/>
      <c r="O92" s="26" t="s">
        <v>398</v>
      </c>
      <c r="P92" s="54"/>
      <c r="Q92" s="44"/>
      <c r="R92" s="37"/>
      <c r="S92" s="38"/>
    </row>
    <row r="93" spans="1:19" s="10" customFormat="1" ht="22.5" customHeight="1" x14ac:dyDescent="0.15">
      <c r="A93" s="17"/>
      <c r="B93" s="26" t="s">
        <v>25</v>
      </c>
      <c r="C93" s="26">
        <v>1</v>
      </c>
      <c r="D93" s="26">
        <v>22</v>
      </c>
      <c r="E93" s="26" t="s">
        <v>5</v>
      </c>
      <c r="F93" s="4">
        <v>56</v>
      </c>
      <c r="G93" s="6">
        <f t="shared" si="17"/>
        <v>1232</v>
      </c>
      <c r="H93" s="4">
        <v>0</v>
      </c>
      <c r="I93" s="12">
        <f t="shared" si="18"/>
        <v>0</v>
      </c>
      <c r="J93" s="4">
        <v>45</v>
      </c>
      <c r="K93" s="4">
        <v>12</v>
      </c>
      <c r="L93" s="6">
        <f t="shared" si="19"/>
        <v>11880</v>
      </c>
      <c r="M93" s="6">
        <f t="shared" si="15"/>
        <v>13112</v>
      </c>
      <c r="N93" s="188"/>
      <c r="O93" s="26" t="s">
        <v>398</v>
      </c>
      <c r="P93" s="54"/>
      <c r="Q93" s="46"/>
      <c r="R93" s="39"/>
      <c r="S93" s="223"/>
    </row>
    <row r="94" spans="1:19" ht="22.5" customHeight="1" x14ac:dyDescent="0.15">
      <c r="A94" s="17"/>
      <c r="B94" s="26" t="s">
        <v>9</v>
      </c>
      <c r="C94" s="26">
        <v>1</v>
      </c>
      <c r="D94" s="26">
        <v>22</v>
      </c>
      <c r="E94" s="26" t="s">
        <v>8</v>
      </c>
      <c r="F94" s="5">
        <v>56</v>
      </c>
      <c r="G94" s="15">
        <f t="shared" si="17"/>
        <v>1232</v>
      </c>
      <c r="H94" s="5">
        <v>0</v>
      </c>
      <c r="I94" s="12">
        <f t="shared" si="18"/>
        <v>0</v>
      </c>
      <c r="J94" s="5">
        <v>45</v>
      </c>
      <c r="K94" s="5">
        <v>12</v>
      </c>
      <c r="L94" s="15">
        <f t="shared" si="19"/>
        <v>11880</v>
      </c>
      <c r="M94" s="6">
        <f t="shared" si="15"/>
        <v>13112</v>
      </c>
      <c r="N94" s="188"/>
      <c r="O94" s="26" t="s">
        <v>757</v>
      </c>
      <c r="P94" s="228"/>
      <c r="Q94" s="44"/>
      <c r="R94" s="37"/>
      <c r="S94" s="38"/>
    </row>
    <row r="95" spans="1:19" ht="22.5" customHeight="1" x14ac:dyDescent="0.15">
      <c r="A95" s="17"/>
      <c r="B95" s="26" t="s">
        <v>23</v>
      </c>
      <c r="C95" s="26">
        <v>1</v>
      </c>
      <c r="D95" s="26">
        <v>22</v>
      </c>
      <c r="E95" s="26" t="s">
        <v>5</v>
      </c>
      <c r="F95" s="4">
        <v>56</v>
      </c>
      <c r="G95" s="6">
        <f t="shared" si="17"/>
        <v>1232</v>
      </c>
      <c r="H95" s="4">
        <v>0</v>
      </c>
      <c r="I95" s="12">
        <f t="shared" si="18"/>
        <v>0</v>
      </c>
      <c r="J95" s="4">
        <v>45</v>
      </c>
      <c r="K95" s="4">
        <v>12</v>
      </c>
      <c r="L95" s="6">
        <f t="shared" si="19"/>
        <v>11880</v>
      </c>
      <c r="M95" s="6">
        <f t="shared" si="15"/>
        <v>13112</v>
      </c>
      <c r="N95" s="188"/>
      <c r="O95" s="26" t="s">
        <v>757</v>
      </c>
      <c r="P95" s="228"/>
      <c r="Q95" s="44"/>
      <c r="R95" s="37"/>
      <c r="S95" s="38"/>
    </row>
    <row r="96" spans="1:19" s="10" customFormat="1" ht="22.5" customHeight="1" x14ac:dyDescent="0.15">
      <c r="A96" s="17"/>
      <c r="B96" s="26" t="s">
        <v>24</v>
      </c>
      <c r="C96" s="26">
        <v>2</v>
      </c>
      <c r="D96" s="26">
        <v>44</v>
      </c>
      <c r="E96" s="26" t="s">
        <v>5</v>
      </c>
      <c r="F96" s="4">
        <v>56</v>
      </c>
      <c r="G96" s="6">
        <f t="shared" si="17"/>
        <v>2464</v>
      </c>
      <c r="H96" s="4">
        <v>0</v>
      </c>
      <c r="I96" s="12">
        <f t="shared" si="18"/>
        <v>0</v>
      </c>
      <c r="J96" s="4">
        <v>45</v>
      </c>
      <c r="K96" s="4">
        <v>12</v>
      </c>
      <c r="L96" s="6">
        <f t="shared" si="19"/>
        <v>23760</v>
      </c>
      <c r="M96" s="6">
        <f t="shared" si="15"/>
        <v>26224</v>
      </c>
      <c r="N96" s="188"/>
      <c r="O96" s="26" t="s">
        <v>757</v>
      </c>
      <c r="P96" s="228"/>
      <c r="Q96" s="46"/>
      <c r="R96" s="39"/>
      <c r="S96" s="223"/>
    </row>
    <row r="97" spans="1:20" ht="18" customHeight="1" x14ac:dyDescent="0.15">
      <c r="A97" s="276" t="s">
        <v>655</v>
      </c>
      <c r="B97" s="274"/>
      <c r="C97" s="274"/>
      <c r="D97" s="274"/>
      <c r="E97" s="274"/>
      <c r="F97" s="260"/>
      <c r="G97" s="262">
        <f>SUM(G90:G96)</f>
        <v>11088</v>
      </c>
      <c r="H97" s="260"/>
      <c r="I97" s="261">
        <f>SUM(I90:I96)</f>
        <v>0</v>
      </c>
      <c r="J97" s="260"/>
      <c r="K97" s="260"/>
      <c r="L97" s="262">
        <f>SUM(L90:L96)</f>
        <v>106920</v>
      </c>
      <c r="M97" s="262">
        <f>SUM(M90:M96)</f>
        <v>118008</v>
      </c>
      <c r="N97" s="254"/>
      <c r="O97" s="35"/>
      <c r="P97" s="55"/>
      <c r="Q97" s="40"/>
      <c r="R97" s="37"/>
      <c r="S97" s="38"/>
    </row>
    <row r="98" spans="1:20" ht="22.5" customHeight="1" x14ac:dyDescent="0.15">
      <c r="A98" s="24"/>
      <c r="B98" s="26" t="s">
        <v>401</v>
      </c>
      <c r="C98" s="26"/>
      <c r="D98" s="26">
        <v>39</v>
      </c>
      <c r="E98" s="26" t="s">
        <v>7</v>
      </c>
      <c r="F98" s="4">
        <v>56</v>
      </c>
      <c r="G98" s="12">
        <f>D98*F98</f>
        <v>2184</v>
      </c>
      <c r="H98" s="4">
        <v>75.53</v>
      </c>
      <c r="I98" s="12">
        <f>D98*H98</f>
        <v>2945.67</v>
      </c>
      <c r="J98" s="4">
        <v>45</v>
      </c>
      <c r="K98" s="4">
        <v>12</v>
      </c>
      <c r="L98" s="12">
        <f>D98*J98*K98</f>
        <v>21060</v>
      </c>
      <c r="M98" s="6">
        <f t="shared" ref="M98:M104" si="20">G98+I98+L98</f>
        <v>26189.67</v>
      </c>
      <c r="N98" s="188"/>
      <c r="O98" s="26" t="s">
        <v>757</v>
      </c>
      <c r="P98" s="54"/>
      <c r="Q98" s="40"/>
      <c r="R98" s="37"/>
      <c r="S98" s="38"/>
    </row>
    <row r="99" spans="1:20" ht="22.5" customHeight="1" x14ac:dyDescent="0.15">
      <c r="A99" s="24"/>
      <c r="B99" s="26" t="s">
        <v>291</v>
      </c>
      <c r="C99" s="26"/>
      <c r="D99" s="26">
        <v>47.5</v>
      </c>
      <c r="E99" s="26" t="s">
        <v>7</v>
      </c>
      <c r="F99" s="4">
        <v>56</v>
      </c>
      <c r="G99" s="12">
        <f>D99*F99</f>
        <v>2660</v>
      </c>
      <c r="H99" s="4">
        <v>75.53</v>
      </c>
      <c r="I99" s="12">
        <f>D99*H99</f>
        <v>3587.6750000000002</v>
      </c>
      <c r="J99" s="4">
        <v>45</v>
      </c>
      <c r="K99" s="4">
        <v>12</v>
      </c>
      <c r="L99" s="12">
        <f>D99*J99*K99</f>
        <v>25650</v>
      </c>
      <c r="M99" s="6">
        <f t="shared" si="20"/>
        <v>31897.674999999999</v>
      </c>
      <c r="N99" s="188"/>
      <c r="O99" s="26" t="s">
        <v>757</v>
      </c>
      <c r="P99" s="54"/>
    </row>
    <row r="100" spans="1:20" ht="22.5" customHeight="1" x14ac:dyDescent="0.15">
      <c r="A100" s="24"/>
      <c r="B100" s="26" t="s">
        <v>290</v>
      </c>
      <c r="C100" s="26"/>
      <c r="D100" s="26">
        <v>117</v>
      </c>
      <c r="E100" s="26" t="s">
        <v>358</v>
      </c>
      <c r="F100" s="4">
        <v>0</v>
      </c>
      <c r="G100" s="12">
        <f>D100*F100</f>
        <v>0</v>
      </c>
      <c r="H100" s="4">
        <v>0</v>
      </c>
      <c r="I100" s="12">
        <f>D100*H100</f>
        <v>0</v>
      </c>
      <c r="J100" s="4">
        <v>45</v>
      </c>
      <c r="K100" s="4">
        <v>12</v>
      </c>
      <c r="L100" s="12">
        <f>D100*J100*K100</f>
        <v>63180</v>
      </c>
      <c r="M100" s="6">
        <f t="shared" si="20"/>
        <v>63180</v>
      </c>
      <c r="N100" s="188"/>
      <c r="O100" s="26" t="s">
        <v>757</v>
      </c>
      <c r="P100" s="54" t="s">
        <v>359</v>
      </c>
    </row>
    <row r="101" spans="1:20" ht="18" customHeight="1" x14ac:dyDescent="0.15">
      <c r="A101" s="276" t="s">
        <v>655</v>
      </c>
      <c r="B101" s="274"/>
      <c r="C101" s="274"/>
      <c r="D101" s="274">
        <f>SUM(D98:D100)</f>
        <v>203.5</v>
      </c>
      <c r="E101" s="274"/>
      <c r="F101" s="260"/>
      <c r="G101" s="261">
        <f>SUM(G98:G100)</f>
        <v>4844</v>
      </c>
      <c r="H101" s="260"/>
      <c r="I101" s="261">
        <f>SUM(I98:I100)</f>
        <v>6533.3450000000003</v>
      </c>
      <c r="J101" s="260"/>
      <c r="K101" s="260"/>
      <c r="L101" s="261">
        <f>SUM(L98:L100)</f>
        <v>109890</v>
      </c>
      <c r="M101" s="262">
        <f t="shared" si="20"/>
        <v>121267.345</v>
      </c>
      <c r="N101" s="254"/>
      <c r="O101" s="35"/>
      <c r="P101" s="55"/>
    </row>
    <row r="102" spans="1:20" ht="22.5" customHeight="1" x14ac:dyDescent="0.15">
      <c r="A102" s="11"/>
      <c r="B102" s="4" t="s">
        <v>38</v>
      </c>
      <c r="C102" s="4">
        <v>2</v>
      </c>
      <c r="D102" s="4">
        <v>44</v>
      </c>
      <c r="E102" s="4" t="s">
        <v>6</v>
      </c>
      <c r="F102" s="4">
        <v>56</v>
      </c>
      <c r="G102" s="6">
        <f>D102*F102</f>
        <v>2464</v>
      </c>
      <c r="H102" s="4">
        <v>0</v>
      </c>
      <c r="I102" s="12">
        <f>D102*H102</f>
        <v>0</v>
      </c>
      <c r="J102" s="4">
        <v>45</v>
      </c>
      <c r="K102" s="4">
        <v>12</v>
      </c>
      <c r="L102" s="6">
        <f>D102*J102*K102</f>
        <v>23760</v>
      </c>
      <c r="M102" s="6">
        <f t="shared" si="20"/>
        <v>26224</v>
      </c>
      <c r="N102" s="188"/>
      <c r="O102" s="4" t="s">
        <v>722</v>
      </c>
      <c r="P102" s="53"/>
      <c r="Q102" s="229"/>
      <c r="R102" s="229"/>
      <c r="S102" s="229"/>
      <c r="T102" s="230"/>
    </row>
    <row r="103" spans="1:20" ht="22.5" customHeight="1" x14ac:dyDescent="0.15">
      <c r="A103" s="11"/>
      <c r="B103" s="4" t="s">
        <v>37</v>
      </c>
      <c r="C103" s="4">
        <v>3</v>
      </c>
      <c r="D103" s="4">
        <v>66</v>
      </c>
      <c r="E103" s="4" t="s">
        <v>7</v>
      </c>
      <c r="F103" s="4">
        <v>56</v>
      </c>
      <c r="G103" s="6">
        <f>D103*F103</f>
        <v>3696</v>
      </c>
      <c r="H103" s="4">
        <v>0</v>
      </c>
      <c r="I103" s="12">
        <f>D103*H103</f>
        <v>0</v>
      </c>
      <c r="J103" s="4">
        <v>45</v>
      </c>
      <c r="K103" s="4">
        <v>12</v>
      </c>
      <c r="L103" s="6">
        <f>D103*J103*K103</f>
        <v>35640</v>
      </c>
      <c r="M103" s="6">
        <f t="shared" si="20"/>
        <v>39336</v>
      </c>
      <c r="N103" s="188"/>
      <c r="O103" s="4" t="s">
        <v>722</v>
      </c>
      <c r="P103" s="53"/>
    </row>
    <row r="104" spans="1:20" ht="22.5" customHeight="1" x14ac:dyDescent="0.15">
      <c r="A104" s="11"/>
      <c r="B104" s="4" t="s">
        <v>43</v>
      </c>
      <c r="C104" s="4">
        <v>1</v>
      </c>
      <c r="D104" s="4">
        <v>22</v>
      </c>
      <c r="E104" s="4" t="s">
        <v>5</v>
      </c>
      <c r="F104" s="4">
        <v>56</v>
      </c>
      <c r="G104" s="6">
        <f>D104*F104</f>
        <v>1232</v>
      </c>
      <c r="H104" s="4">
        <v>0</v>
      </c>
      <c r="I104" s="12">
        <f>D104*H104</f>
        <v>0</v>
      </c>
      <c r="J104" s="4">
        <v>45</v>
      </c>
      <c r="K104" s="4">
        <v>12</v>
      </c>
      <c r="L104" s="6">
        <f>D104*J104*K104</f>
        <v>11880</v>
      </c>
      <c r="M104" s="6">
        <f t="shared" si="20"/>
        <v>13112</v>
      </c>
      <c r="N104" s="188"/>
      <c r="O104" s="4" t="s">
        <v>722</v>
      </c>
      <c r="P104" s="53"/>
    </row>
    <row r="105" spans="1:20" ht="22.5" customHeight="1" x14ac:dyDescent="0.15">
      <c r="A105" s="11"/>
      <c r="B105" s="11" t="s">
        <v>171</v>
      </c>
      <c r="C105" s="11">
        <v>2</v>
      </c>
      <c r="D105" s="11">
        <v>44</v>
      </c>
      <c r="E105" s="11" t="s">
        <v>7</v>
      </c>
      <c r="F105" s="200">
        <v>56</v>
      </c>
      <c r="G105" s="189">
        <f>D105*F105</f>
        <v>2464</v>
      </c>
      <c r="H105" s="200">
        <v>0</v>
      </c>
      <c r="I105" s="231">
        <f>D105*H105</f>
        <v>0</v>
      </c>
      <c r="J105" s="200">
        <v>45</v>
      </c>
      <c r="K105" s="200">
        <v>12</v>
      </c>
      <c r="L105" s="189">
        <f>D105*J105*K105</f>
        <v>23760</v>
      </c>
      <c r="M105" s="231">
        <f>L105+I105+G105</f>
        <v>26224</v>
      </c>
      <c r="N105" s="231"/>
      <c r="O105" s="11" t="s">
        <v>689</v>
      </c>
      <c r="P105" s="53"/>
    </row>
    <row r="106" spans="1:20" s="14" customFormat="1" ht="22.5" customHeight="1" x14ac:dyDescent="0.15">
      <c r="A106" s="267" t="s">
        <v>634</v>
      </c>
      <c r="B106" s="270"/>
      <c r="C106" s="270"/>
      <c r="D106" s="267">
        <f>SUM(D102:D105)</f>
        <v>176</v>
      </c>
      <c r="E106" s="270"/>
      <c r="F106" s="270"/>
      <c r="G106" s="254">
        <f>SUM(G102:G105)</f>
        <v>9856</v>
      </c>
      <c r="H106" s="267"/>
      <c r="I106" s="268">
        <f>SUM(I102:I105)</f>
        <v>0</v>
      </c>
      <c r="J106" s="267"/>
      <c r="K106" s="267"/>
      <c r="L106" s="254">
        <f>SUM(L102:L105)</f>
        <v>95040</v>
      </c>
      <c r="M106" s="253">
        <f>SUM(M102:M105)</f>
        <v>104896</v>
      </c>
      <c r="N106" s="254"/>
      <c r="O106" s="11"/>
      <c r="P106" s="53"/>
    </row>
    <row r="107" spans="1:20" ht="22.5" customHeight="1" x14ac:dyDescent="0.15">
      <c r="A107" s="155"/>
      <c r="B107" s="11" t="s">
        <v>170</v>
      </c>
      <c r="C107" s="11">
        <v>2</v>
      </c>
      <c r="D107" s="11">
        <v>44</v>
      </c>
      <c r="E107" s="11" t="s">
        <v>6</v>
      </c>
      <c r="F107" s="200">
        <v>56</v>
      </c>
      <c r="G107" s="231">
        <f>D107*F107</f>
        <v>2464</v>
      </c>
      <c r="H107" s="200">
        <v>0</v>
      </c>
      <c r="I107" s="231">
        <f>D107*H107</f>
        <v>0</v>
      </c>
      <c r="J107" s="200">
        <v>45</v>
      </c>
      <c r="K107" s="200">
        <v>12</v>
      </c>
      <c r="L107" s="231">
        <f>D107*J107*K107</f>
        <v>23760</v>
      </c>
      <c r="M107" s="231">
        <f>L107+I107+G107</f>
        <v>26224</v>
      </c>
      <c r="N107" s="231"/>
      <c r="O107" s="11" t="s">
        <v>689</v>
      </c>
      <c r="P107" s="228"/>
    </row>
    <row r="108" spans="1:20" s="10" customFormat="1" ht="22.5" customHeight="1" x14ac:dyDescent="0.15">
      <c r="A108" s="267" t="s">
        <v>634</v>
      </c>
      <c r="B108" s="260"/>
      <c r="C108" s="260"/>
      <c r="D108" s="260">
        <f>SUM(D107)</f>
        <v>44</v>
      </c>
      <c r="E108" s="260"/>
      <c r="F108" s="280"/>
      <c r="G108" s="272">
        <f>SUM(G107)</f>
        <v>2464</v>
      </c>
      <c r="H108" s="280"/>
      <c r="I108" s="272">
        <f>SUM(I107)</f>
        <v>0</v>
      </c>
      <c r="J108" s="280"/>
      <c r="K108" s="280"/>
      <c r="L108" s="272">
        <f>SUM(L107)</f>
        <v>23760</v>
      </c>
      <c r="M108" s="272">
        <f>SUM(M107)</f>
        <v>26224</v>
      </c>
      <c r="N108" s="281"/>
      <c r="O108" s="29"/>
      <c r="P108" s="232"/>
      <c r="Q108" s="3"/>
      <c r="R108" s="3"/>
      <c r="S108" s="3"/>
      <c r="T108" s="3"/>
    </row>
    <row r="109" spans="1:20" s="10" customFormat="1" ht="22.5" customHeight="1" x14ac:dyDescent="0.15">
      <c r="A109" s="11"/>
      <c r="B109" s="4" t="s">
        <v>42</v>
      </c>
      <c r="C109" s="4">
        <v>3</v>
      </c>
      <c r="D109" s="4">
        <v>66</v>
      </c>
      <c r="E109" s="4" t="s">
        <v>7</v>
      </c>
      <c r="F109" s="4">
        <v>56</v>
      </c>
      <c r="G109" s="12">
        <f>D109*F109</f>
        <v>3696</v>
      </c>
      <c r="H109" s="4">
        <v>0</v>
      </c>
      <c r="I109" s="12">
        <f>D109*H109</f>
        <v>0</v>
      </c>
      <c r="J109" s="4">
        <v>45</v>
      </c>
      <c r="K109" s="4">
        <v>12</v>
      </c>
      <c r="L109" s="12">
        <f>D109*J109*K109</f>
        <v>35640</v>
      </c>
      <c r="M109" s="6">
        <f t="shared" ref="M109:M126" si="21">G109+I109+L109</f>
        <v>39336</v>
      </c>
      <c r="N109" s="188"/>
      <c r="O109" s="4" t="s">
        <v>384</v>
      </c>
      <c r="P109" s="53"/>
    </row>
    <row r="110" spans="1:20" ht="22.5" customHeight="1" x14ac:dyDescent="0.15">
      <c r="A110" s="11"/>
      <c r="B110" s="4" t="s">
        <v>385</v>
      </c>
      <c r="C110" s="4">
        <v>1</v>
      </c>
      <c r="D110" s="4">
        <v>22</v>
      </c>
      <c r="E110" s="4" t="s">
        <v>5</v>
      </c>
      <c r="F110" s="4">
        <v>56</v>
      </c>
      <c r="G110" s="12">
        <f>D110*F110</f>
        <v>1232</v>
      </c>
      <c r="H110" s="4">
        <v>0</v>
      </c>
      <c r="I110" s="12">
        <f>D110*H110</f>
        <v>0</v>
      </c>
      <c r="J110" s="4">
        <v>45</v>
      </c>
      <c r="K110" s="4">
        <v>12</v>
      </c>
      <c r="L110" s="12">
        <f>D110*J110*K110</f>
        <v>11880</v>
      </c>
      <c r="M110" s="6">
        <f t="shared" si="21"/>
        <v>13112</v>
      </c>
      <c r="N110" s="188"/>
      <c r="O110" s="4" t="s">
        <v>384</v>
      </c>
      <c r="P110" s="54"/>
    </row>
    <row r="111" spans="1:20" s="10" customFormat="1" ht="22.5" customHeight="1" x14ac:dyDescent="0.15">
      <c r="A111" s="267" t="s">
        <v>634</v>
      </c>
      <c r="B111" s="270"/>
      <c r="C111" s="270"/>
      <c r="D111" s="267">
        <f>SUM(D109:D110)</f>
        <v>88</v>
      </c>
      <c r="E111" s="270"/>
      <c r="F111" s="270"/>
      <c r="G111" s="268">
        <f>SUM(G109:G110)</f>
        <v>4928</v>
      </c>
      <c r="H111" s="267"/>
      <c r="I111" s="268">
        <f>SUM(I109:I109)</f>
        <v>0</v>
      </c>
      <c r="J111" s="267"/>
      <c r="K111" s="267"/>
      <c r="L111" s="268">
        <f>SUM(L109:L110)</f>
        <v>47520</v>
      </c>
      <c r="M111" s="253">
        <f t="shared" si="21"/>
        <v>52448</v>
      </c>
      <c r="N111" s="254"/>
      <c r="O111" s="11"/>
      <c r="P111" s="57"/>
    </row>
    <row r="112" spans="1:20" ht="22.5" customHeight="1" x14ac:dyDescent="0.15">
      <c r="A112" s="11"/>
      <c r="B112" s="4" t="s">
        <v>386</v>
      </c>
      <c r="C112" s="4">
        <v>1</v>
      </c>
      <c r="D112" s="4">
        <v>22</v>
      </c>
      <c r="E112" s="4" t="s">
        <v>6</v>
      </c>
      <c r="F112" s="4">
        <v>56</v>
      </c>
      <c r="G112" s="12">
        <f>D112*F112</f>
        <v>1232</v>
      </c>
      <c r="H112" s="4">
        <v>0</v>
      </c>
      <c r="I112" s="12">
        <f>D112*H112</f>
        <v>0</v>
      </c>
      <c r="J112" s="4">
        <v>45</v>
      </c>
      <c r="K112" s="4">
        <v>12</v>
      </c>
      <c r="L112" s="12">
        <f>D112*J112*K112</f>
        <v>11880</v>
      </c>
      <c r="M112" s="6">
        <f t="shared" si="21"/>
        <v>13112</v>
      </c>
      <c r="N112" s="188"/>
      <c r="O112" s="4" t="s">
        <v>384</v>
      </c>
      <c r="P112" s="53"/>
    </row>
    <row r="113" spans="1:16" ht="22.5" customHeight="1" x14ac:dyDescent="0.15">
      <c r="A113" s="11"/>
      <c r="B113" s="4" t="s">
        <v>387</v>
      </c>
      <c r="C113" s="4">
        <v>1</v>
      </c>
      <c r="D113" s="4">
        <v>22</v>
      </c>
      <c r="E113" s="4" t="s">
        <v>7</v>
      </c>
      <c r="F113" s="4">
        <v>56</v>
      </c>
      <c r="G113" s="12">
        <f>D113*F113</f>
        <v>1232</v>
      </c>
      <c r="H113" s="4">
        <v>0</v>
      </c>
      <c r="I113" s="12">
        <f>D113*H113</f>
        <v>0</v>
      </c>
      <c r="J113" s="4">
        <v>45</v>
      </c>
      <c r="K113" s="4">
        <v>12</v>
      </c>
      <c r="L113" s="12">
        <f>D113*J113*K113</f>
        <v>11880</v>
      </c>
      <c r="M113" s="6">
        <f t="shared" si="21"/>
        <v>13112</v>
      </c>
      <c r="N113" s="188"/>
      <c r="O113" s="4" t="s">
        <v>384</v>
      </c>
      <c r="P113" s="53"/>
    </row>
    <row r="114" spans="1:16" s="10" customFormat="1" ht="22.5" customHeight="1" x14ac:dyDescent="0.15">
      <c r="A114" s="77" t="s">
        <v>612</v>
      </c>
      <c r="B114" s="278"/>
      <c r="C114" s="77"/>
      <c r="D114" s="77">
        <f>SUM(D112:D113)</f>
        <v>44</v>
      </c>
      <c r="E114" s="77">
        <f>SUM(E109:E113)</f>
        <v>0</v>
      </c>
      <c r="F114" s="77"/>
      <c r="G114" s="252">
        <f>SUM(G112:G113)</f>
        <v>2464</v>
      </c>
      <c r="H114" s="77">
        <f>SUM(H109:H113)</f>
        <v>0</v>
      </c>
      <c r="I114" s="77">
        <f>SUM(I109:I113)</f>
        <v>0</v>
      </c>
      <c r="J114" s="77"/>
      <c r="K114" s="77"/>
      <c r="L114" s="252">
        <f>SUM(L112:L113)</f>
        <v>23760</v>
      </c>
      <c r="M114" s="253">
        <f t="shared" si="21"/>
        <v>26224</v>
      </c>
      <c r="N114" s="254"/>
      <c r="O114" s="1"/>
      <c r="P114" s="49"/>
    </row>
    <row r="115" spans="1:16" ht="22.5" customHeight="1" x14ac:dyDescent="0.15">
      <c r="A115" s="233"/>
      <c r="B115" s="4" t="s">
        <v>236</v>
      </c>
      <c r="C115" s="4">
        <v>1</v>
      </c>
      <c r="D115" s="4">
        <v>22</v>
      </c>
      <c r="E115" s="4" t="s">
        <v>5</v>
      </c>
      <c r="F115" s="4">
        <v>56</v>
      </c>
      <c r="G115" s="15">
        <f>D115*F115</f>
        <v>1232</v>
      </c>
      <c r="H115" s="4">
        <v>0</v>
      </c>
      <c r="I115" s="12">
        <f t="shared" ref="I115:I178" si="22">D115*H115</f>
        <v>0</v>
      </c>
      <c r="J115" s="4">
        <v>45</v>
      </c>
      <c r="K115" s="4">
        <v>12</v>
      </c>
      <c r="L115" s="16">
        <f>D115*J115*K115</f>
        <v>11880</v>
      </c>
      <c r="M115" s="15">
        <f t="shared" si="21"/>
        <v>13112</v>
      </c>
      <c r="N115" s="189"/>
      <c r="O115" s="4" t="s">
        <v>719</v>
      </c>
      <c r="P115" s="53"/>
    </row>
    <row r="116" spans="1:16" ht="22.5" customHeight="1" x14ac:dyDescent="0.15">
      <c r="A116" s="233"/>
      <c r="B116" s="4" t="s">
        <v>216</v>
      </c>
      <c r="C116" s="4">
        <v>1</v>
      </c>
      <c r="D116" s="4">
        <v>22.04</v>
      </c>
      <c r="E116" s="4" t="s">
        <v>225</v>
      </c>
      <c r="F116" s="4">
        <f>56*2</f>
        <v>112</v>
      </c>
      <c r="G116" s="15">
        <f>D116*F116</f>
        <v>2468.48</v>
      </c>
      <c r="H116" s="4">
        <v>0</v>
      </c>
      <c r="I116" s="12">
        <f t="shared" si="22"/>
        <v>0</v>
      </c>
      <c r="J116" s="4">
        <v>45</v>
      </c>
      <c r="K116" s="4">
        <v>12</v>
      </c>
      <c r="L116" s="16">
        <f>D116*J116*K116</f>
        <v>11901.599999999999</v>
      </c>
      <c r="M116" s="15">
        <f t="shared" si="21"/>
        <v>14370.079999999998</v>
      </c>
      <c r="N116" s="189"/>
      <c r="O116" s="4" t="s">
        <v>719</v>
      </c>
      <c r="P116" s="53" t="s">
        <v>266</v>
      </c>
    </row>
    <row r="117" spans="1:16" s="10" customFormat="1" ht="22.5" customHeight="1" x14ac:dyDescent="0.15">
      <c r="A117" s="233"/>
      <c r="B117" s="4" t="s">
        <v>216</v>
      </c>
      <c r="C117" s="4">
        <v>0.5</v>
      </c>
      <c r="D117" s="4">
        <v>11.65</v>
      </c>
      <c r="E117" s="4" t="s">
        <v>227</v>
      </c>
      <c r="F117" s="4">
        <f>56*2</f>
        <v>112</v>
      </c>
      <c r="G117" s="15">
        <f>D117*F117</f>
        <v>1304.8</v>
      </c>
      <c r="H117" s="4">
        <v>0</v>
      </c>
      <c r="I117" s="12">
        <f t="shared" si="22"/>
        <v>0</v>
      </c>
      <c r="J117" s="4">
        <v>45</v>
      </c>
      <c r="K117" s="4">
        <v>12</v>
      </c>
      <c r="L117" s="16">
        <f>D117*J117*K117</f>
        <v>6291</v>
      </c>
      <c r="M117" s="15">
        <f t="shared" si="21"/>
        <v>7595.8</v>
      </c>
      <c r="N117" s="189"/>
      <c r="O117" s="4" t="s">
        <v>719</v>
      </c>
      <c r="P117" s="53" t="s">
        <v>266</v>
      </c>
    </row>
    <row r="118" spans="1:16" ht="22.5" customHeight="1" x14ac:dyDescent="0.15">
      <c r="A118" s="233"/>
      <c r="B118" s="4" t="s">
        <v>216</v>
      </c>
      <c r="C118" s="4">
        <v>1</v>
      </c>
      <c r="D118" s="4">
        <v>21.65</v>
      </c>
      <c r="E118" s="4" t="s">
        <v>88</v>
      </c>
      <c r="F118" s="4">
        <f>56*2</f>
        <v>112</v>
      </c>
      <c r="G118" s="15">
        <f>D118*F118</f>
        <v>2424.7999999999997</v>
      </c>
      <c r="H118" s="4">
        <v>0</v>
      </c>
      <c r="I118" s="12">
        <f t="shared" si="22"/>
        <v>0</v>
      </c>
      <c r="J118" s="4">
        <v>45</v>
      </c>
      <c r="K118" s="4">
        <v>12</v>
      </c>
      <c r="L118" s="16">
        <f>D118*J118*K118</f>
        <v>11690.999999999998</v>
      </c>
      <c r="M118" s="15">
        <f t="shared" si="21"/>
        <v>14115.799999999997</v>
      </c>
      <c r="N118" s="189"/>
      <c r="O118" s="4" t="s">
        <v>719</v>
      </c>
      <c r="P118" s="53" t="s">
        <v>266</v>
      </c>
    </row>
    <row r="119" spans="1:16" ht="22.5" customHeight="1" x14ac:dyDescent="0.15">
      <c r="A119" s="282" t="s">
        <v>624</v>
      </c>
      <c r="B119" s="77"/>
      <c r="C119" s="77"/>
      <c r="D119" s="77"/>
      <c r="E119" s="77"/>
      <c r="F119" s="77"/>
      <c r="G119" s="283">
        <f>SUM(G115:G118)</f>
        <v>7430.08</v>
      </c>
      <c r="H119" s="77"/>
      <c r="I119" s="451">
        <f t="shared" si="22"/>
        <v>0</v>
      </c>
      <c r="J119" s="77"/>
      <c r="K119" s="77"/>
      <c r="L119" s="279">
        <f>SUM(L115:L118)</f>
        <v>41763.599999999999</v>
      </c>
      <c r="M119" s="253">
        <f t="shared" si="21"/>
        <v>49193.68</v>
      </c>
      <c r="N119" s="254"/>
      <c r="O119" s="1"/>
      <c r="P119" s="49"/>
    </row>
    <row r="120" spans="1:16" s="10" customFormat="1" ht="22.5" customHeight="1" x14ac:dyDescent="0.15">
      <c r="A120" s="233"/>
      <c r="B120" s="4" t="s">
        <v>232</v>
      </c>
      <c r="C120" s="4">
        <v>1</v>
      </c>
      <c r="D120" s="4">
        <v>22</v>
      </c>
      <c r="E120" s="4" t="s">
        <v>5</v>
      </c>
      <c r="F120" s="4">
        <v>56</v>
      </c>
      <c r="G120" s="15">
        <f>D120*F120</f>
        <v>1232</v>
      </c>
      <c r="H120" s="4">
        <v>0</v>
      </c>
      <c r="I120" s="12">
        <f t="shared" si="22"/>
        <v>0</v>
      </c>
      <c r="J120" s="4">
        <v>45</v>
      </c>
      <c r="K120" s="4">
        <v>12</v>
      </c>
      <c r="L120" s="16">
        <f>D120*J120*K120</f>
        <v>11880</v>
      </c>
      <c r="M120" s="15">
        <f t="shared" si="21"/>
        <v>13112</v>
      </c>
      <c r="N120" s="189"/>
      <c r="O120" s="4" t="s">
        <v>720</v>
      </c>
      <c r="P120" s="53"/>
    </row>
    <row r="121" spans="1:16" ht="22.5" customHeight="1" x14ac:dyDescent="0.15">
      <c r="A121" s="233"/>
      <c r="B121" s="4" t="s">
        <v>216</v>
      </c>
      <c r="C121" s="4">
        <v>2</v>
      </c>
      <c r="D121" s="4">
        <v>41.9</v>
      </c>
      <c r="E121" s="4" t="s">
        <v>226</v>
      </c>
      <c r="F121" s="4">
        <f>56*2</f>
        <v>112</v>
      </c>
      <c r="G121" s="15">
        <f>D121*F121</f>
        <v>4692.8</v>
      </c>
      <c r="H121" s="4">
        <v>0</v>
      </c>
      <c r="I121" s="12">
        <f t="shared" si="22"/>
        <v>0</v>
      </c>
      <c r="J121" s="4">
        <v>45</v>
      </c>
      <c r="K121" s="4">
        <v>12</v>
      </c>
      <c r="L121" s="16">
        <f>D121*J121*K121</f>
        <v>22626</v>
      </c>
      <c r="M121" s="15">
        <f t="shared" si="21"/>
        <v>27318.799999999999</v>
      </c>
      <c r="N121" s="189"/>
      <c r="O121" s="4" t="s">
        <v>720</v>
      </c>
      <c r="P121" s="53" t="s">
        <v>266</v>
      </c>
    </row>
    <row r="122" spans="1:16" ht="22.5" customHeight="1" x14ac:dyDescent="0.15">
      <c r="A122" s="282" t="s">
        <v>624</v>
      </c>
      <c r="B122" s="77"/>
      <c r="C122" s="77"/>
      <c r="D122" s="77"/>
      <c r="E122" s="77"/>
      <c r="F122" s="77"/>
      <c r="G122" s="283">
        <f>SUM(G120:G121)</f>
        <v>5924.8</v>
      </c>
      <c r="H122" s="77"/>
      <c r="I122" s="451">
        <f t="shared" si="22"/>
        <v>0</v>
      </c>
      <c r="J122" s="77"/>
      <c r="K122" s="77"/>
      <c r="L122" s="279">
        <f>SUM(L120:L121)</f>
        <v>34506</v>
      </c>
      <c r="M122" s="253">
        <f t="shared" si="21"/>
        <v>40430.800000000003</v>
      </c>
      <c r="N122" s="254"/>
      <c r="O122" s="1"/>
      <c r="P122" s="49"/>
    </row>
    <row r="123" spans="1:16" ht="22.5" customHeight="1" x14ac:dyDescent="0.3">
      <c r="A123" s="234"/>
      <c r="B123" s="4" t="s">
        <v>233</v>
      </c>
      <c r="C123" s="4">
        <v>2</v>
      </c>
      <c r="D123" s="4">
        <v>44</v>
      </c>
      <c r="E123" s="4" t="s">
        <v>7</v>
      </c>
      <c r="F123" s="4">
        <v>56</v>
      </c>
      <c r="G123" s="15">
        <f>D123*F123</f>
        <v>2464</v>
      </c>
      <c r="H123" s="4">
        <v>0</v>
      </c>
      <c r="I123" s="12">
        <f t="shared" si="22"/>
        <v>0</v>
      </c>
      <c r="J123" s="4">
        <v>45</v>
      </c>
      <c r="K123" s="4">
        <v>12</v>
      </c>
      <c r="L123" s="16">
        <f>D123*J123*K123</f>
        <v>23760</v>
      </c>
      <c r="M123" s="15">
        <f t="shared" si="21"/>
        <v>26224</v>
      </c>
      <c r="N123" s="189"/>
      <c r="O123" s="4" t="s">
        <v>336</v>
      </c>
      <c r="P123" s="53"/>
    </row>
    <row r="124" spans="1:16" s="10" customFormat="1" ht="22.5" customHeight="1" x14ac:dyDescent="0.15">
      <c r="A124" s="282" t="s">
        <v>624</v>
      </c>
      <c r="B124" s="77"/>
      <c r="C124" s="77"/>
      <c r="D124" s="77"/>
      <c r="E124" s="77"/>
      <c r="F124" s="77"/>
      <c r="G124" s="283">
        <f>SUM(G123)</f>
        <v>2464</v>
      </c>
      <c r="H124" s="77"/>
      <c r="I124" s="451">
        <f t="shared" si="22"/>
        <v>0</v>
      </c>
      <c r="J124" s="77"/>
      <c r="K124" s="77"/>
      <c r="L124" s="279">
        <f>SUM(L123)</f>
        <v>23760</v>
      </c>
      <c r="M124" s="253">
        <f t="shared" si="21"/>
        <v>26224</v>
      </c>
      <c r="N124" s="254"/>
      <c r="O124" s="1"/>
      <c r="P124" s="49"/>
    </row>
    <row r="125" spans="1:16" s="47" customFormat="1" ht="22.5" customHeight="1" x14ac:dyDescent="0.3">
      <c r="A125" s="234"/>
      <c r="B125" s="4" t="s">
        <v>231</v>
      </c>
      <c r="C125" s="4">
        <v>1</v>
      </c>
      <c r="D125" s="4">
        <v>22</v>
      </c>
      <c r="E125" s="4" t="s">
        <v>7</v>
      </c>
      <c r="F125" s="4">
        <v>56</v>
      </c>
      <c r="G125" s="15">
        <f>D125*F125</f>
        <v>1232</v>
      </c>
      <c r="H125" s="4">
        <v>0</v>
      </c>
      <c r="I125" s="12">
        <f t="shared" si="22"/>
        <v>0</v>
      </c>
      <c r="J125" s="4">
        <v>45</v>
      </c>
      <c r="K125" s="4">
        <v>12</v>
      </c>
      <c r="L125" s="16">
        <f>D125*J125*K125</f>
        <v>11880</v>
      </c>
      <c r="M125" s="15">
        <f t="shared" si="21"/>
        <v>13112</v>
      </c>
      <c r="N125" s="189"/>
      <c r="O125" s="4" t="s">
        <v>335</v>
      </c>
      <c r="P125" s="49"/>
    </row>
    <row r="126" spans="1:16" s="47" customFormat="1" ht="22.5" customHeight="1" x14ac:dyDescent="0.3">
      <c r="A126" s="234"/>
      <c r="B126" s="4" t="s">
        <v>234</v>
      </c>
      <c r="C126" s="4">
        <v>1</v>
      </c>
      <c r="D126" s="4">
        <v>22</v>
      </c>
      <c r="E126" s="4" t="s">
        <v>7</v>
      </c>
      <c r="F126" s="4">
        <v>56</v>
      </c>
      <c r="G126" s="15">
        <f>D126*F126</f>
        <v>1232</v>
      </c>
      <c r="H126" s="4">
        <v>0</v>
      </c>
      <c r="I126" s="12">
        <f t="shared" si="22"/>
        <v>0</v>
      </c>
      <c r="J126" s="4">
        <v>45</v>
      </c>
      <c r="K126" s="4">
        <v>12</v>
      </c>
      <c r="L126" s="16">
        <f>D126*J126*K126</f>
        <v>11880</v>
      </c>
      <c r="M126" s="15">
        <f t="shared" si="21"/>
        <v>13112</v>
      </c>
      <c r="N126" s="189"/>
      <c r="O126" s="4" t="s">
        <v>335</v>
      </c>
      <c r="P126" s="53"/>
    </row>
    <row r="127" spans="1:16" s="47" customFormat="1" ht="22.5" customHeight="1" x14ac:dyDescent="0.15">
      <c r="A127" s="282" t="s">
        <v>624</v>
      </c>
      <c r="B127" s="77"/>
      <c r="C127" s="77"/>
      <c r="D127" s="77"/>
      <c r="E127" s="77"/>
      <c r="F127" s="77"/>
      <c r="G127" s="283">
        <f>SUM(G125:G126)</f>
        <v>2464</v>
      </c>
      <c r="H127" s="77"/>
      <c r="I127" s="451">
        <f t="shared" si="22"/>
        <v>0</v>
      </c>
      <c r="J127" s="77"/>
      <c r="K127" s="77"/>
      <c r="L127" s="279">
        <f>SUM(L125:L126)</f>
        <v>23760</v>
      </c>
      <c r="M127" s="253">
        <f>SUM(M125:M126)</f>
        <v>26224</v>
      </c>
      <c r="N127" s="254"/>
      <c r="O127" s="1"/>
      <c r="P127" s="49"/>
    </row>
    <row r="128" spans="1:16" s="47" customFormat="1" ht="22.5" customHeight="1" x14ac:dyDescent="0.3">
      <c r="A128" s="234"/>
      <c r="B128" s="4" t="s">
        <v>235</v>
      </c>
      <c r="C128" s="4">
        <v>1</v>
      </c>
      <c r="D128" s="4">
        <v>22</v>
      </c>
      <c r="E128" s="4" t="s">
        <v>5</v>
      </c>
      <c r="F128" s="4">
        <v>56</v>
      </c>
      <c r="G128" s="15">
        <f>D128*F128</f>
        <v>1232</v>
      </c>
      <c r="H128" s="4">
        <v>0</v>
      </c>
      <c r="I128" s="12">
        <f t="shared" si="22"/>
        <v>0</v>
      </c>
      <c r="J128" s="4">
        <v>45</v>
      </c>
      <c r="K128" s="4">
        <v>12</v>
      </c>
      <c r="L128" s="16">
        <f>D128*J128*K128</f>
        <v>11880</v>
      </c>
      <c r="M128" s="15">
        <f>G128+I128+L128</f>
        <v>13112</v>
      </c>
      <c r="N128" s="189"/>
      <c r="O128" s="4" t="s">
        <v>335</v>
      </c>
      <c r="P128" s="53"/>
    </row>
    <row r="129" spans="1:16" s="10" customFormat="1" ht="22.5" customHeight="1" x14ac:dyDescent="0.3">
      <c r="A129" s="234"/>
      <c r="B129" s="4" t="s">
        <v>224</v>
      </c>
      <c r="C129" s="4">
        <v>0.5</v>
      </c>
      <c r="D129" s="4">
        <v>9</v>
      </c>
      <c r="E129" s="4" t="s">
        <v>5</v>
      </c>
      <c r="F129" s="4">
        <v>56</v>
      </c>
      <c r="G129" s="15">
        <f>D129*F129</f>
        <v>504</v>
      </c>
      <c r="H129" s="4">
        <v>0</v>
      </c>
      <c r="I129" s="12">
        <f t="shared" si="22"/>
        <v>0</v>
      </c>
      <c r="J129" s="4">
        <v>45</v>
      </c>
      <c r="K129" s="4">
        <v>12</v>
      </c>
      <c r="L129" s="16">
        <f>D129*J129*K129</f>
        <v>4860</v>
      </c>
      <c r="M129" s="15">
        <f>G129+I129+L129</f>
        <v>5364</v>
      </c>
      <c r="N129" s="189"/>
      <c r="O129" s="4" t="s">
        <v>337</v>
      </c>
      <c r="P129" s="53"/>
    </row>
    <row r="130" spans="1:16" s="47" customFormat="1" ht="22.5" customHeight="1" x14ac:dyDescent="0.3">
      <c r="A130" s="284" t="s">
        <v>721</v>
      </c>
      <c r="B130" s="260"/>
      <c r="C130" s="260"/>
      <c r="D130" s="260"/>
      <c r="E130" s="260"/>
      <c r="F130" s="260"/>
      <c r="G130" s="285">
        <f>SUM(G128:G129)</f>
        <v>1736</v>
      </c>
      <c r="H130" s="260"/>
      <c r="I130" s="451">
        <f t="shared" si="22"/>
        <v>0</v>
      </c>
      <c r="J130" s="260"/>
      <c r="K130" s="260"/>
      <c r="L130" s="272">
        <f>SUM(L128:L129)</f>
        <v>16740</v>
      </c>
      <c r="M130" s="285">
        <f>SUM(M128:M129)</f>
        <v>18476</v>
      </c>
      <c r="N130" s="286"/>
      <c r="O130" s="29"/>
      <c r="P130" s="2"/>
    </row>
    <row r="131" spans="1:16" s="47" customFormat="1" ht="22.5" customHeight="1" x14ac:dyDescent="0.3">
      <c r="A131" s="234"/>
      <c r="B131" s="4" t="s">
        <v>338</v>
      </c>
      <c r="C131" s="4">
        <v>1</v>
      </c>
      <c r="D131" s="4">
        <v>22</v>
      </c>
      <c r="E131" s="4" t="s">
        <v>6</v>
      </c>
      <c r="F131" s="4">
        <v>56</v>
      </c>
      <c r="G131" s="15">
        <f>D131*F131</f>
        <v>1232</v>
      </c>
      <c r="H131" s="4">
        <v>0</v>
      </c>
      <c r="I131" s="12">
        <f t="shared" si="22"/>
        <v>0</v>
      </c>
      <c r="J131" s="4">
        <v>45</v>
      </c>
      <c r="K131" s="4">
        <v>12</v>
      </c>
      <c r="L131" s="16">
        <f>D131*J131*K131</f>
        <v>11880</v>
      </c>
      <c r="M131" s="15">
        <f t="shared" ref="M131:M160" si="23">G131+I131+L131</f>
        <v>13112</v>
      </c>
      <c r="N131" s="189"/>
      <c r="O131" s="4" t="s">
        <v>337</v>
      </c>
      <c r="P131" s="53"/>
    </row>
    <row r="132" spans="1:16" s="47" customFormat="1" ht="22.5" customHeight="1" x14ac:dyDescent="0.3">
      <c r="A132" s="234"/>
      <c r="B132" s="4" t="s">
        <v>36</v>
      </c>
      <c r="C132" s="4">
        <v>1</v>
      </c>
      <c r="D132" s="4">
        <f>22*C132</f>
        <v>22</v>
      </c>
      <c r="E132" s="4" t="s">
        <v>5</v>
      </c>
      <c r="F132" s="4">
        <v>56</v>
      </c>
      <c r="G132" s="15">
        <f>D132*F132</f>
        <v>1232</v>
      </c>
      <c r="H132" s="4">
        <v>0</v>
      </c>
      <c r="I132" s="12">
        <f t="shared" si="22"/>
        <v>0</v>
      </c>
      <c r="J132" s="4">
        <v>45</v>
      </c>
      <c r="K132" s="4">
        <v>12</v>
      </c>
      <c r="L132" s="16">
        <f>D132*J132*K132</f>
        <v>11880</v>
      </c>
      <c r="M132" s="15">
        <f t="shared" si="23"/>
        <v>13112</v>
      </c>
      <c r="N132" s="189"/>
      <c r="O132" s="4" t="s">
        <v>337</v>
      </c>
      <c r="P132" s="53"/>
    </row>
    <row r="133" spans="1:16" s="47" customFormat="1" ht="22.5" customHeight="1" x14ac:dyDescent="0.15">
      <c r="A133" s="282" t="s">
        <v>624</v>
      </c>
      <c r="B133" s="77"/>
      <c r="C133" s="77"/>
      <c r="D133" s="77"/>
      <c r="E133" s="77"/>
      <c r="F133" s="77"/>
      <c r="G133" s="283">
        <f>SUM(G131:G132)</f>
        <v>2464</v>
      </c>
      <c r="H133" s="77"/>
      <c r="I133" s="451">
        <f t="shared" si="22"/>
        <v>0</v>
      </c>
      <c r="J133" s="77"/>
      <c r="K133" s="77"/>
      <c r="L133" s="279">
        <f>SUM(L131:L132)</f>
        <v>23760</v>
      </c>
      <c r="M133" s="253">
        <f t="shared" si="23"/>
        <v>26224</v>
      </c>
      <c r="N133" s="254"/>
      <c r="O133" s="1"/>
      <c r="P133" s="49"/>
    </row>
    <row r="134" spans="1:16" s="47" customFormat="1" ht="22.5" customHeight="1" x14ac:dyDescent="0.3">
      <c r="A134" s="234"/>
      <c r="B134" s="4" t="s">
        <v>228</v>
      </c>
      <c r="C134" s="4">
        <v>3</v>
      </c>
      <c r="D134" s="4">
        <v>69</v>
      </c>
      <c r="E134" s="4" t="s">
        <v>7</v>
      </c>
      <c r="F134" s="4">
        <v>56</v>
      </c>
      <c r="G134" s="15">
        <f>D134*F134</f>
        <v>3864</v>
      </c>
      <c r="H134" s="4">
        <v>0</v>
      </c>
      <c r="I134" s="12">
        <f t="shared" si="22"/>
        <v>0</v>
      </c>
      <c r="J134" s="4">
        <v>45</v>
      </c>
      <c r="K134" s="4">
        <v>12</v>
      </c>
      <c r="L134" s="16">
        <f>D134*J134*K134</f>
        <v>37260</v>
      </c>
      <c r="M134" s="15">
        <f t="shared" si="23"/>
        <v>41124</v>
      </c>
      <c r="N134" s="189"/>
      <c r="O134" s="4" t="s">
        <v>334</v>
      </c>
      <c r="P134" s="53"/>
    </row>
    <row r="135" spans="1:16" s="10" customFormat="1" ht="22.5" customHeight="1" x14ac:dyDescent="0.3">
      <c r="A135" s="234"/>
      <c r="B135" s="4" t="s">
        <v>229</v>
      </c>
      <c r="C135" s="4">
        <v>1</v>
      </c>
      <c r="D135" s="4">
        <v>22</v>
      </c>
      <c r="E135" s="4" t="s">
        <v>5</v>
      </c>
      <c r="F135" s="4">
        <v>56</v>
      </c>
      <c r="G135" s="15">
        <f>D135*F135</f>
        <v>1232</v>
      </c>
      <c r="H135" s="4">
        <v>0</v>
      </c>
      <c r="I135" s="12">
        <f t="shared" si="22"/>
        <v>0</v>
      </c>
      <c r="J135" s="4">
        <v>45</v>
      </c>
      <c r="K135" s="4">
        <v>12</v>
      </c>
      <c r="L135" s="16">
        <f>D135*J135*K135</f>
        <v>11880</v>
      </c>
      <c r="M135" s="15">
        <f t="shared" si="23"/>
        <v>13112</v>
      </c>
      <c r="N135" s="189"/>
      <c r="O135" s="4" t="s">
        <v>334</v>
      </c>
      <c r="P135" s="53"/>
    </row>
    <row r="136" spans="1:16" ht="22.5" customHeight="1" x14ac:dyDescent="0.3">
      <c r="A136" s="234"/>
      <c r="B136" s="4" t="s">
        <v>230</v>
      </c>
      <c r="C136" s="4">
        <v>1</v>
      </c>
      <c r="D136" s="4">
        <v>22</v>
      </c>
      <c r="E136" s="4" t="s">
        <v>5</v>
      </c>
      <c r="F136" s="4">
        <v>56</v>
      </c>
      <c r="G136" s="15">
        <f>D136*F136</f>
        <v>1232</v>
      </c>
      <c r="H136" s="4">
        <v>0</v>
      </c>
      <c r="I136" s="12">
        <f t="shared" si="22"/>
        <v>0</v>
      </c>
      <c r="J136" s="4">
        <v>45</v>
      </c>
      <c r="K136" s="4">
        <v>12</v>
      </c>
      <c r="L136" s="16">
        <f>D136*J136*K136</f>
        <v>11880</v>
      </c>
      <c r="M136" s="15">
        <f t="shared" si="23"/>
        <v>13112</v>
      </c>
      <c r="N136" s="189"/>
      <c r="O136" s="4" t="s">
        <v>334</v>
      </c>
      <c r="P136" s="53"/>
    </row>
    <row r="137" spans="1:16" ht="22.5" customHeight="1" x14ac:dyDescent="0.15">
      <c r="A137" s="77" t="s">
        <v>615</v>
      </c>
      <c r="B137" s="278"/>
      <c r="C137" s="77"/>
      <c r="D137" s="77"/>
      <c r="E137" s="77"/>
      <c r="F137" s="77"/>
      <c r="G137" s="283">
        <f>SUM(G134:G136)</f>
        <v>6328</v>
      </c>
      <c r="H137" s="77"/>
      <c r="I137" s="451">
        <f t="shared" si="22"/>
        <v>0</v>
      </c>
      <c r="J137" s="77"/>
      <c r="K137" s="77"/>
      <c r="L137" s="279">
        <f>SUM(L134:L136)</f>
        <v>61020</v>
      </c>
      <c r="M137" s="253">
        <f t="shared" si="23"/>
        <v>67348</v>
      </c>
      <c r="N137" s="254"/>
      <c r="O137" s="1"/>
      <c r="P137" s="49"/>
    </row>
    <row r="138" spans="1:16" ht="22.5" customHeight="1" x14ac:dyDescent="0.15">
      <c r="A138" s="24"/>
      <c r="B138" s="4" t="s">
        <v>220</v>
      </c>
      <c r="C138" s="4">
        <v>2</v>
      </c>
      <c r="D138" s="4">
        <v>44</v>
      </c>
      <c r="E138" s="4" t="s">
        <v>5</v>
      </c>
      <c r="F138" s="4">
        <v>56</v>
      </c>
      <c r="G138" s="15">
        <f>D138*F138</f>
        <v>2464</v>
      </c>
      <c r="H138" s="4">
        <v>0</v>
      </c>
      <c r="I138" s="12">
        <f t="shared" si="22"/>
        <v>0</v>
      </c>
      <c r="J138" s="4">
        <v>45</v>
      </c>
      <c r="K138" s="4">
        <v>12</v>
      </c>
      <c r="L138" s="16">
        <f>D138*J138*K138</f>
        <v>23760</v>
      </c>
      <c r="M138" s="15">
        <f t="shared" si="23"/>
        <v>26224</v>
      </c>
      <c r="N138" s="189"/>
      <c r="O138" s="4" t="s">
        <v>218</v>
      </c>
      <c r="P138" s="53"/>
    </row>
    <row r="139" spans="1:16" ht="22.5" customHeight="1" x14ac:dyDescent="0.15">
      <c r="A139" s="24"/>
      <c r="B139" s="4" t="s">
        <v>216</v>
      </c>
      <c r="C139" s="4">
        <v>1</v>
      </c>
      <c r="D139" s="4">
        <v>22.04</v>
      </c>
      <c r="E139" s="4" t="s">
        <v>217</v>
      </c>
      <c r="F139" s="4">
        <f>56*2</f>
        <v>112</v>
      </c>
      <c r="G139" s="15">
        <f>D139*F139</f>
        <v>2468.48</v>
      </c>
      <c r="H139" s="4">
        <v>0</v>
      </c>
      <c r="I139" s="12">
        <f t="shared" si="22"/>
        <v>0</v>
      </c>
      <c r="J139" s="4">
        <v>45</v>
      </c>
      <c r="K139" s="4">
        <v>12</v>
      </c>
      <c r="L139" s="16">
        <f>D139*J139*K139</f>
        <v>11901.599999999999</v>
      </c>
      <c r="M139" s="15">
        <f t="shared" si="23"/>
        <v>14370.079999999998</v>
      </c>
      <c r="N139" s="189"/>
      <c r="O139" s="4" t="s">
        <v>218</v>
      </c>
      <c r="P139" s="53" t="s">
        <v>266</v>
      </c>
    </row>
    <row r="140" spans="1:16" ht="22.5" customHeight="1" x14ac:dyDescent="0.15">
      <c r="A140" s="24"/>
      <c r="B140" s="4" t="s">
        <v>216</v>
      </c>
      <c r="C140" s="4">
        <v>2</v>
      </c>
      <c r="D140" s="4">
        <v>44.08</v>
      </c>
      <c r="E140" s="4" t="s">
        <v>219</v>
      </c>
      <c r="F140" s="4">
        <f>56*2</f>
        <v>112</v>
      </c>
      <c r="G140" s="15">
        <f>D140*F140</f>
        <v>4936.96</v>
      </c>
      <c r="H140" s="4">
        <v>0</v>
      </c>
      <c r="I140" s="12">
        <f t="shared" si="22"/>
        <v>0</v>
      </c>
      <c r="J140" s="4">
        <v>45</v>
      </c>
      <c r="K140" s="4">
        <v>12</v>
      </c>
      <c r="L140" s="16">
        <f>D140*J140*K140</f>
        <v>23803.199999999997</v>
      </c>
      <c r="M140" s="15">
        <f t="shared" si="23"/>
        <v>28740.159999999996</v>
      </c>
      <c r="N140" s="189"/>
      <c r="O140" s="4" t="s">
        <v>218</v>
      </c>
      <c r="P140" s="53" t="s">
        <v>266</v>
      </c>
    </row>
    <row r="141" spans="1:16" s="14" customFormat="1" ht="22.5" customHeight="1" x14ac:dyDescent="0.15">
      <c r="A141" s="24"/>
      <c r="B141" s="4" t="s">
        <v>216</v>
      </c>
      <c r="C141" s="4">
        <v>0.5</v>
      </c>
      <c r="D141" s="4">
        <v>11.65</v>
      </c>
      <c r="E141" s="4" t="s">
        <v>221</v>
      </c>
      <c r="F141" s="4">
        <f>56*2</f>
        <v>112</v>
      </c>
      <c r="G141" s="15">
        <f>D141*F141</f>
        <v>1304.8</v>
      </c>
      <c r="H141" s="4">
        <v>0</v>
      </c>
      <c r="I141" s="12">
        <f t="shared" si="22"/>
        <v>0</v>
      </c>
      <c r="J141" s="4">
        <v>45</v>
      </c>
      <c r="K141" s="4">
        <v>12</v>
      </c>
      <c r="L141" s="16">
        <f>D141*J141*K141</f>
        <v>6291</v>
      </c>
      <c r="M141" s="15">
        <f t="shared" si="23"/>
        <v>7595.8</v>
      </c>
      <c r="N141" s="189"/>
      <c r="O141" s="4" t="s">
        <v>218</v>
      </c>
      <c r="P141" s="53" t="s">
        <v>266</v>
      </c>
    </row>
    <row r="142" spans="1:16" ht="22.5" customHeight="1" x14ac:dyDescent="0.3">
      <c r="A142" s="287" t="s">
        <v>632</v>
      </c>
      <c r="B142" s="267"/>
      <c r="C142" s="267"/>
      <c r="D142" s="267"/>
      <c r="E142" s="267"/>
      <c r="F142" s="267"/>
      <c r="G142" s="286">
        <f>SUM(G138:G141)</f>
        <v>11174.239999999998</v>
      </c>
      <c r="H142" s="267"/>
      <c r="I142" s="451">
        <f t="shared" si="22"/>
        <v>0</v>
      </c>
      <c r="J142" s="267"/>
      <c r="K142" s="267"/>
      <c r="L142" s="281">
        <f>SUM(L138:L141)</f>
        <v>65755.799999999988</v>
      </c>
      <c r="M142" s="253">
        <f t="shared" si="23"/>
        <v>76930.039999999979</v>
      </c>
      <c r="N142" s="254"/>
      <c r="O142" s="13"/>
      <c r="P142" s="49"/>
    </row>
    <row r="143" spans="1:16" ht="22.5" customHeight="1" x14ac:dyDescent="0.15">
      <c r="A143" s="24"/>
      <c r="B143" s="4" t="s">
        <v>222</v>
      </c>
      <c r="C143" s="4">
        <v>2</v>
      </c>
      <c r="D143" s="4">
        <v>44</v>
      </c>
      <c r="E143" s="4" t="s">
        <v>5</v>
      </c>
      <c r="F143" s="4">
        <v>56</v>
      </c>
      <c r="G143" s="15">
        <f>D143*F143</f>
        <v>2464</v>
      </c>
      <c r="H143" s="4">
        <v>0</v>
      </c>
      <c r="I143" s="12">
        <f t="shared" si="22"/>
        <v>0</v>
      </c>
      <c r="J143" s="4">
        <v>45</v>
      </c>
      <c r="K143" s="4">
        <v>12</v>
      </c>
      <c r="L143" s="16">
        <f>D143*J143*K143</f>
        <v>23760</v>
      </c>
      <c r="M143" s="15">
        <f t="shared" si="23"/>
        <v>26224</v>
      </c>
      <c r="N143" s="189"/>
      <c r="O143" s="4" t="s">
        <v>218</v>
      </c>
      <c r="P143" s="53"/>
    </row>
    <row r="144" spans="1:16" ht="22.5" customHeight="1" x14ac:dyDescent="0.15">
      <c r="A144" s="24"/>
      <c r="B144" s="4" t="s">
        <v>324</v>
      </c>
      <c r="C144" s="4">
        <v>2</v>
      </c>
      <c r="D144" s="4">
        <v>44</v>
      </c>
      <c r="E144" s="4" t="s">
        <v>111</v>
      </c>
      <c r="F144" s="4">
        <v>56</v>
      </c>
      <c r="G144" s="15">
        <f>F144*D144</f>
        <v>2464</v>
      </c>
      <c r="H144" s="4">
        <v>0</v>
      </c>
      <c r="I144" s="12">
        <f t="shared" si="22"/>
        <v>0</v>
      </c>
      <c r="J144" s="4">
        <v>45</v>
      </c>
      <c r="K144" s="4">
        <v>12</v>
      </c>
      <c r="L144" s="16">
        <f>D144*J144*K144</f>
        <v>23760</v>
      </c>
      <c r="M144" s="15">
        <f t="shared" si="23"/>
        <v>26224</v>
      </c>
      <c r="N144" s="189"/>
      <c r="O144" s="4" t="s">
        <v>325</v>
      </c>
      <c r="P144" s="53"/>
    </row>
    <row r="145" spans="1:16" ht="22.5" customHeight="1" x14ac:dyDescent="0.15">
      <c r="A145" s="24"/>
      <c r="B145" s="4" t="s">
        <v>326</v>
      </c>
      <c r="C145" s="4">
        <v>1</v>
      </c>
      <c r="D145" s="4">
        <v>22</v>
      </c>
      <c r="E145" s="4" t="s">
        <v>5</v>
      </c>
      <c r="F145" s="4">
        <v>56</v>
      </c>
      <c r="G145" s="15">
        <f>F145*D145</f>
        <v>1232</v>
      </c>
      <c r="H145" s="4">
        <v>0</v>
      </c>
      <c r="I145" s="12">
        <f t="shared" si="22"/>
        <v>0</v>
      </c>
      <c r="J145" s="4">
        <v>45</v>
      </c>
      <c r="K145" s="4">
        <v>12</v>
      </c>
      <c r="L145" s="16">
        <f>D145*J145*K145</f>
        <v>11880</v>
      </c>
      <c r="M145" s="15">
        <f t="shared" si="23"/>
        <v>13112</v>
      </c>
      <c r="N145" s="189"/>
      <c r="O145" s="4" t="s">
        <v>218</v>
      </c>
      <c r="P145" s="53"/>
    </row>
    <row r="146" spans="1:16" ht="22.5" customHeight="1" x14ac:dyDescent="0.15">
      <c r="A146" s="24"/>
      <c r="B146" s="4" t="s">
        <v>327</v>
      </c>
      <c r="C146" s="4">
        <v>1</v>
      </c>
      <c r="D146" s="4">
        <v>22</v>
      </c>
      <c r="E146" s="4" t="s">
        <v>111</v>
      </c>
      <c r="F146" s="4">
        <v>56</v>
      </c>
      <c r="G146" s="15">
        <f>F146*D146</f>
        <v>1232</v>
      </c>
      <c r="H146" s="4">
        <v>0</v>
      </c>
      <c r="I146" s="12">
        <f t="shared" si="22"/>
        <v>0</v>
      </c>
      <c r="J146" s="4">
        <v>45</v>
      </c>
      <c r="K146" s="4">
        <v>12</v>
      </c>
      <c r="L146" s="16">
        <f>D146*J146*K146</f>
        <v>11880</v>
      </c>
      <c r="M146" s="15">
        <f t="shared" si="23"/>
        <v>13112</v>
      </c>
      <c r="N146" s="189"/>
      <c r="O146" s="4" t="s">
        <v>325</v>
      </c>
      <c r="P146" s="53"/>
    </row>
    <row r="147" spans="1:16" ht="22.5" customHeight="1" x14ac:dyDescent="0.15">
      <c r="A147" s="24"/>
      <c r="B147" s="4" t="s">
        <v>223</v>
      </c>
      <c r="C147" s="4">
        <v>1</v>
      </c>
      <c r="D147" s="4">
        <v>22</v>
      </c>
      <c r="E147" s="4" t="s">
        <v>5</v>
      </c>
      <c r="F147" s="4">
        <v>56</v>
      </c>
      <c r="G147" s="15">
        <f>F147*D147</f>
        <v>1232</v>
      </c>
      <c r="H147" s="4">
        <v>0</v>
      </c>
      <c r="I147" s="12">
        <f t="shared" si="22"/>
        <v>0</v>
      </c>
      <c r="J147" s="4">
        <v>45</v>
      </c>
      <c r="K147" s="4">
        <v>12</v>
      </c>
      <c r="L147" s="16">
        <f>D147*J147*K147</f>
        <v>11880</v>
      </c>
      <c r="M147" s="15">
        <f t="shared" si="23"/>
        <v>13112</v>
      </c>
      <c r="N147" s="189"/>
      <c r="O147" s="4" t="s">
        <v>218</v>
      </c>
      <c r="P147" s="53"/>
    </row>
    <row r="148" spans="1:16" s="10" customFormat="1" ht="22.5" customHeight="1" x14ac:dyDescent="0.3">
      <c r="A148" s="287" t="s">
        <v>632</v>
      </c>
      <c r="B148" s="267"/>
      <c r="C148" s="267"/>
      <c r="D148" s="267"/>
      <c r="E148" s="267"/>
      <c r="F148" s="267"/>
      <c r="G148" s="286">
        <f>SUM(G143:G147)</f>
        <v>8624</v>
      </c>
      <c r="H148" s="267"/>
      <c r="I148" s="451">
        <f t="shared" si="22"/>
        <v>0</v>
      </c>
      <c r="J148" s="267"/>
      <c r="K148" s="267"/>
      <c r="L148" s="281">
        <f>SUM(L143:L147)</f>
        <v>83160</v>
      </c>
      <c r="M148" s="253">
        <f t="shared" si="23"/>
        <v>91784</v>
      </c>
      <c r="N148" s="254"/>
      <c r="O148" s="13"/>
      <c r="P148" s="49"/>
    </row>
    <row r="149" spans="1:16" ht="22.5" customHeight="1" x14ac:dyDescent="0.15">
      <c r="A149" s="48"/>
      <c r="B149" s="4" t="s">
        <v>224</v>
      </c>
      <c r="C149" s="4">
        <v>0.5</v>
      </c>
      <c r="D149" s="4">
        <v>9</v>
      </c>
      <c r="E149" s="4" t="s">
        <v>5</v>
      </c>
      <c r="F149" s="4">
        <v>56</v>
      </c>
      <c r="G149" s="15">
        <f>F149*D149</f>
        <v>504</v>
      </c>
      <c r="H149" s="4">
        <v>0</v>
      </c>
      <c r="I149" s="12">
        <f t="shared" si="22"/>
        <v>0</v>
      </c>
      <c r="J149" s="4">
        <v>45</v>
      </c>
      <c r="K149" s="4">
        <v>12</v>
      </c>
      <c r="L149" s="16">
        <f>D149*J149*K149</f>
        <v>4860</v>
      </c>
      <c r="M149" s="15">
        <f t="shared" si="23"/>
        <v>5364</v>
      </c>
      <c r="N149" s="189"/>
      <c r="O149" s="4" t="s">
        <v>218</v>
      </c>
      <c r="P149" s="53"/>
    </row>
    <row r="150" spans="1:16" ht="22.5" customHeight="1" x14ac:dyDescent="0.15">
      <c r="A150" s="48"/>
      <c r="B150" s="4" t="s">
        <v>330</v>
      </c>
      <c r="C150" s="4">
        <v>1.5</v>
      </c>
      <c r="D150" s="4">
        <v>33</v>
      </c>
      <c r="E150" s="4" t="s">
        <v>329</v>
      </c>
      <c r="F150" s="4">
        <f>56*2</f>
        <v>112</v>
      </c>
      <c r="G150" s="15">
        <f>D150*F150</f>
        <v>3696</v>
      </c>
      <c r="H150" s="4">
        <v>0</v>
      </c>
      <c r="I150" s="12">
        <f t="shared" si="22"/>
        <v>0</v>
      </c>
      <c r="J150" s="4">
        <v>45</v>
      </c>
      <c r="K150" s="4">
        <v>12</v>
      </c>
      <c r="L150" s="16">
        <f>D150*J150*K150</f>
        <v>17820</v>
      </c>
      <c r="M150" s="15">
        <f t="shared" si="23"/>
        <v>21516</v>
      </c>
      <c r="N150" s="189"/>
      <c r="O150" s="4" t="s">
        <v>325</v>
      </c>
      <c r="P150" s="53" t="s">
        <v>266</v>
      </c>
    </row>
    <row r="151" spans="1:16" ht="22.5" customHeight="1" x14ac:dyDescent="0.15">
      <c r="A151" s="48"/>
      <c r="B151" s="4" t="s">
        <v>285</v>
      </c>
      <c r="C151" s="4">
        <v>1</v>
      </c>
      <c r="D151" s="4">
        <v>22</v>
      </c>
      <c r="E151" s="4" t="s">
        <v>329</v>
      </c>
      <c r="F151" s="4">
        <f>56*2</f>
        <v>112</v>
      </c>
      <c r="G151" s="15">
        <f>D151*F151</f>
        <v>2464</v>
      </c>
      <c r="H151" s="4">
        <v>0</v>
      </c>
      <c r="I151" s="12">
        <f t="shared" si="22"/>
        <v>0</v>
      </c>
      <c r="J151" s="4">
        <v>45</v>
      </c>
      <c r="K151" s="4">
        <v>12</v>
      </c>
      <c r="L151" s="16">
        <f>D151*J151*K151</f>
        <v>11880</v>
      </c>
      <c r="M151" s="15">
        <f t="shared" si="23"/>
        <v>14344</v>
      </c>
      <c r="N151" s="189"/>
      <c r="O151" s="4" t="s">
        <v>325</v>
      </c>
      <c r="P151" s="53" t="s">
        <v>266</v>
      </c>
    </row>
    <row r="152" spans="1:16" ht="22.5" customHeight="1" x14ac:dyDescent="0.15">
      <c r="A152" s="48"/>
      <c r="B152" s="4" t="s">
        <v>331</v>
      </c>
      <c r="C152" s="4">
        <v>1</v>
      </c>
      <c r="D152" s="4">
        <v>22</v>
      </c>
      <c r="E152" s="4" t="s">
        <v>329</v>
      </c>
      <c r="F152" s="4">
        <f>56*2</f>
        <v>112</v>
      </c>
      <c r="G152" s="15">
        <f>D152*F152</f>
        <v>2464</v>
      </c>
      <c r="H152" s="4">
        <v>0</v>
      </c>
      <c r="I152" s="12">
        <f t="shared" si="22"/>
        <v>0</v>
      </c>
      <c r="J152" s="4">
        <v>45</v>
      </c>
      <c r="K152" s="4">
        <v>12</v>
      </c>
      <c r="L152" s="16">
        <f>D152*J152*K152</f>
        <v>11880</v>
      </c>
      <c r="M152" s="15">
        <f t="shared" si="23"/>
        <v>14344</v>
      </c>
      <c r="N152" s="189"/>
      <c r="O152" s="4" t="s">
        <v>325</v>
      </c>
      <c r="P152" s="53" t="s">
        <v>266</v>
      </c>
    </row>
    <row r="153" spans="1:16" ht="22.5" customHeight="1" x14ac:dyDescent="0.15">
      <c r="A153" s="48"/>
      <c r="B153" s="4" t="s">
        <v>328</v>
      </c>
      <c r="C153" s="4">
        <v>1</v>
      </c>
      <c r="D153" s="4">
        <v>22</v>
      </c>
      <c r="E153" s="4" t="s">
        <v>329</v>
      </c>
      <c r="F153" s="4">
        <f>56*2</f>
        <v>112</v>
      </c>
      <c r="G153" s="15">
        <f>D153*F153</f>
        <v>2464</v>
      </c>
      <c r="H153" s="4">
        <v>0</v>
      </c>
      <c r="I153" s="12">
        <f t="shared" si="22"/>
        <v>0</v>
      </c>
      <c r="J153" s="4">
        <v>45</v>
      </c>
      <c r="K153" s="4">
        <v>12</v>
      </c>
      <c r="L153" s="16">
        <f>D153*J153*K153</f>
        <v>11880</v>
      </c>
      <c r="M153" s="15">
        <f t="shared" si="23"/>
        <v>14344</v>
      </c>
      <c r="N153" s="189"/>
      <c r="O153" s="4" t="s">
        <v>325</v>
      </c>
      <c r="P153" s="53" t="s">
        <v>266</v>
      </c>
    </row>
    <row r="154" spans="1:16" ht="22.5" customHeight="1" x14ac:dyDescent="0.15">
      <c r="A154" s="288" t="s">
        <v>615</v>
      </c>
      <c r="B154" s="77"/>
      <c r="C154" s="77"/>
      <c r="D154" s="77"/>
      <c r="E154" s="77">
        <f>SUM(E138:E153)</f>
        <v>0</v>
      </c>
      <c r="F154" s="77"/>
      <c r="G154" s="253">
        <f>SUM(G149:G153)</f>
        <v>11592</v>
      </c>
      <c r="H154" s="77">
        <f>SUM(H138:H153)</f>
        <v>0</v>
      </c>
      <c r="I154" s="451">
        <f t="shared" si="22"/>
        <v>0</v>
      </c>
      <c r="J154" s="77"/>
      <c r="K154" s="77"/>
      <c r="L154" s="252">
        <f>SUM(L149:L153)</f>
        <v>58320</v>
      </c>
      <c r="M154" s="253">
        <f t="shared" si="23"/>
        <v>69912</v>
      </c>
      <c r="N154" s="254"/>
      <c r="O154" s="1"/>
      <c r="P154" s="49"/>
    </row>
    <row r="155" spans="1:16" s="297" customFormat="1" ht="22.5" customHeight="1" x14ac:dyDescent="0.15">
      <c r="A155" s="42"/>
      <c r="B155" s="4" t="s">
        <v>48</v>
      </c>
      <c r="C155" s="4">
        <v>1</v>
      </c>
      <c r="D155" s="4">
        <v>22</v>
      </c>
      <c r="E155" s="4" t="s">
        <v>7</v>
      </c>
      <c r="F155" s="4">
        <v>56</v>
      </c>
      <c r="G155" s="15">
        <f t="shared" ref="G155:G160" si="24">D155*F155</f>
        <v>1232</v>
      </c>
      <c r="H155" s="4">
        <v>0</v>
      </c>
      <c r="I155" s="12">
        <f t="shared" si="22"/>
        <v>0</v>
      </c>
      <c r="J155" s="4">
        <v>45</v>
      </c>
      <c r="K155" s="4">
        <v>12</v>
      </c>
      <c r="L155" s="16">
        <f t="shared" ref="L155:L160" si="25">D155*J155*K155</f>
        <v>11880</v>
      </c>
      <c r="M155" s="15">
        <f t="shared" si="23"/>
        <v>13112</v>
      </c>
      <c r="N155" s="189"/>
      <c r="O155" s="4" t="s">
        <v>49</v>
      </c>
      <c r="P155" s="53"/>
    </row>
    <row r="156" spans="1:16" ht="18" customHeight="1" x14ac:dyDescent="0.15">
      <c r="A156" s="42"/>
      <c r="B156" s="4" t="s">
        <v>59</v>
      </c>
      <c r="C156" s="4">
        <v>1</v>
      </c>
      <c r="D156" s="4">
        <v>22</v>
      </c>
      <c r="E156" s="4" t="s">
        <v>7</v>
      </c>
      <c r="F156" s="4">
        <v>56</v>
      </c>
      <c r="G156" s="15">
        <f t="shared" si="24"/>
        <v>1232</v>
      </c>
      <c r="H156" s="4">
        <v>0</v>
      </c>
      <c r="I156" s="12">
        <f t="shared" si="22"/>
        <v>0</v>
      </c>
      <c r="J156" s="4">
        <v>45</v>
      </c>
      <c r="K156" s="4">
        <v>12</v>
      </c>
      <c r="L156" s="16">
        <f t="shared" si="25"/>
        <v>11880</v>
      </c>
      <c r="M156" s="15">
        <f t="shared" si="23"/>
        <v>13112</v>
      </c>
      <c r="N156" s="189"/>
      <c r="O156" s="4" t="s">
        <v>49</v>
      </c>
      <c r="P156" s="53"/>
    </row>
    <row r="157" spans="1:16" ht="22.5" customHeight="1" x14ac:dyDescent="0.15">
      <c r="A157" s="42"/>
      <c r="B157" s="4" t="s">
        <v>50</v>
      </c>
      <c r="C157" s="4">
        <v>1</v>
      </c>
      <c r="D157" s="4">
        <v>22</v>
      </c>
      <c r="E157" s="4" t="s">
        <v>6</v>
      </c>
      <c r="F157" s="4">
        <v>56</v>
      </c>
      <c r="G157" s="15">
        <f t="shared" si="24"/>
        <v>1232</v>
      </c>
      <c r="H157" s="4">
        <v>0</v>
      </c>
      <c r="I157" s="12">
        <f t="shared" si="22"/>
        <v>0</v>
      </c>
      <c r="J157" s="4">
        <v>45</v>
      </c>
      <c r="K157" s="4">
        <v>12</v>
      </c>
      <c r="L157" s="16">
        <f t="shared" si="25"/>
        <v>11880</v>
      </c>
      <c r="M157" s="15">
        <f t="shared" si="23"/>
        <v>13112</v>
      </c>
      <c r="N157" s="189"/>
      <c r="O157" s="4" t="s">
        <v>49</v>
      </c>
      <c r="P157" s="53"/>
    </row>
    <row r="158" spans="1:16" ht="22.5" customHeight="1" x14ac:dyDescent="0.15">
      <c r="A158" s="42"/>
      <c r="B158" s="4" t="s">
        <v>51</v>
      </c>
      <c r="C158" s="4">
        <v>2</v>
      </c>
      <c r="D158" s="4">
        <v>44</v>
      </c>
      <c r="E158" s="4" t="s">
        <v>7</v>
      </c>
      <c r="F158" s="4">
        <v>56</v>
      </c>
      <c r="G158" s="15">
        <f t="shared" si="24"/>
        <v>2464</v>
      </c>
      <c r="H158" s="4">
        <v>0</v>
      </c>
      <c r="I158" s="12">
        <f t="shared" si="22"/>
        <v>0</v>
      </c>
      <c r="J158" s="4">
        <v>45</v>
      </c>
      <c r="K158" s="4">
        <v>12</v>
      </c>
      <c r="L158" s="16">
        <f t="shared" si="25"/>
        <v>23760</v>
      </c>
      <c r="M158" s="15">
        <f t="shared" si="23"/>
        <v>26224</v>
      </c>
      <c r="N158" s="189"/>
      <c r="O158" s="4" t="s">
        <v>49</v>
      </c>
      <c r="P158" s="53"/>
    </row>
    <row r="159" spans="1:16" ht="22.5" customHeight="1" x14ac:dyDescent="0.15">
      <c r="A159" s="42"/>
      <c r="B159" s="4" t="s">
        <v>52</v>
      </c>
      <c r="C159" s="4">
        <v>1</v>
      </c>
      <c r="D159" s="4">
        <v>22</v>
      </c>
      <c r="E159" s="4" t="s">
        <v>5</v>
      </c>
      <c r="F159" s="4">
        <v>56</v>
      </c>
      <c r="G159" s="15">
        <f t="shared" si="24"/>
        <v>1232</v>
      </c>
      <c r="H159" s="4">
        <v>0</v>
      </c>
      <c r="I159" s="12">
        <f t="shared" si="22"/>
        <v>0</v>
      </c>
      <c r="J159" s="4">
        <v>45</v>
      </c>
      <c r="K159" s="4">
        <v>12</v>
      </c>
      <c r="L159" s="16">
        <f t="shared" si="25"/>
        <v>11880</v>
      </c>
      <c r="M159" s="15">
        <f t="shared" si="23"/>
        <v>13112</v>
      </c>
      <c r="N159" s="189"/>
      <c r="O159" s="4" t="s">
        <v>49</v>
      </c>
      <c r="P159" s="53"/>
    </row>
    <row r="160" spans="1:16" ht="22.5" customHeight="1" x14ac:dyDescent="0.15">
      <c r="A160" s="42"/>
      <c r="B160" s="4" t="s">
        <v>54</v>
      </c>
      <c r="C160" s="4">
        <v>2</v>
      </c>
      <c r="D160" s="4">
        <v>44</v>
      </c>
      <c r="E160" s="4" t="s">
        <v>7</v>
      </c>
      <c r="F160" s="4">
        <v>56</v>
      </c>
      <c r="G160" s="15">
        <f t="shared" si="24"/>
        <v>2464</v>
      </c>
      <c r="H160" s="4">
        <v>0</v>
      </c>
      <c r="I160" s="12">
        <f t="shared" si="22"/>
        <v>0</v>
      </c>
      <c r="J160" s="4">
        <v>45</v>
      </c>
      <c r="K160" s="4">
        <v>12</v>
      </c>
      <c r="L160" s="16">
        <f t="shared" si="25"/>
        <v>23760</v>
      </c>
      <c r="M160" s="15">
        <f t="shared" si="23"/>
        <v>26224</v>
      </c>
      <c r="N160" s="189"/>
      <c r="O160" s="4" t="s">
        <v>49</v>
      </c>
      <c r="P160" s="53"/>
    </row>
    <row r="161" spans="1:18" ht="22.5" customHeight="1" x14ac:dyDescent="0.15">
      <c r="A161" s="289" t="s">
        <v>655</v>
      </c>
      <c r="B161" s="267"/>
      <c r="C161" s="267"/>
      <c r="D161" s="267"/>
      <c r="E161" s="267"/>
      <c r="F161" s="267"/>
      <c r="G161" s="286">
        <f>SUM(G155:G160)</f>
        <v>9856</v>
      </c>
      <c r="H161" s="267"/>
      <c r="I161" s="451">
        <f t="shared" si="22"/>
        <v>0</v>
      </c>
      <c r="J161" s="267"/>
      <c r="K161" s="267"/>
      <c r="L161" s="281">
        <f>SUM(L155:L160)</f>
        <v>95040</v>
      </c>
      <c r="M161" s="286">
        <f>SUM(M155:M160)</f>
        <v>104896</v>
      </c>
      <c r="N161" s="286"/>
      <c r="O161" s="13"/>
      <c r="P161" s="49"/>
    </row>
    <row r="162" spans="1:18" ht="21.95" customHeight="1" x14ac:dyDescent="0.15">
      <c r="A162" s="42"/>
      <c r="B162" s="11" t="s">
        <v>53</v>
      </c>
      <c r="C162" s="4">
        <v>3</v>
      </c>
      <c r="D162" s="4">
        <v>66</v>
      </c>
      <c r="E162" s="4" t="s">
        <v>7</v>
      </c>
      <c r="F162" s="4">
        <v>56</v>
      </c>
      <c r="G162" s="15">
        <f t="shared" ref="G162:G167" si="26">D162*F162</f>
        <v>3696</v>
      </c>
      <c r="H162" s="4">
        <v>0</v>
      </c>
      <c r="I162" s="12">
        <f t="shared" si="22"/>
        <v>0</v>
      </c>
      <c r="J162" s="4">
        <v>45</v>
      </c>
      <c r="K162" s="4">
        <v>12</v>
      </c>
      <c r="L162" s="16">
        <f t="shared" ref="L162:L167" si="27">D162*J162*K162</f>
        <v>35640</v>
      </c>
      <c r="M162" s="15">
        <f t="shared" ref="M162:M167" si="28">G162+I162+L162</f>
        <v>39336</v>
      </c>
      <c r="N162" s="189"/>
      <c r="O162" s="4" t="s">
        <v>49</v>
      </c>
      <c r="P162" s="53"/>
    </row>
    <row r="163" spans="1:18" ht="21.95" customHeight="1" x14ac:dyDescent="0.15">
      <c r="A163" s="42"/>
      <c r="B163" s="11" t="s">
        <v>55</v>
      </c>
      <c r="C163" s="4">
        <v>1</v>
      </c>
      <c r="D163" s="4">
        <v>22</v>
      </c>
      <c r="E163" s="4" t="s">
        <v>5</v>
      </c>
      <c r="F163" s="4">
        <v>56</v>
      </c>
      <c r="G163" s="15">
        <f t="shared" si="26"/>
        <v>1232</v>
      </c>
      <c r="H163" s="4">
        <v>0</v>
      </c>
      <c r="I163" s="12">
        <f t="shared" si="22"/>
        <v>0</v>
      </c>
      <c r="J163" s="4">
        <v>45</v>
      </c>
      <c r="K163" s="4">
        <v>12</v>
      </c>
      <c r="L163" s="16">
        <f t="shared" si="27"/>
        <v>11880</v>
      </c>
      <c r="M163" s="15">
        <f t="shared" si="28"/>
        <v>13112</v>
      </c>
      <c r="N163" s="189"/>
      <c r="O163" s="4" t="s">
        <v>49</v>
      </c>
      <c r="P163" s="53"/>
    </row>
    <row r="164" spans="1:18" s="297" customFormat="1" ht="21.95" customHeight="1" x14ac:dyDescent="0.15">
      <c r="A164" s="42"/>
      <c r="B164" s="11" t="s">
        <v>56</v>
      </c>
      <c r="C164" s="4">
        <v>1</v>
      </c>
      <c r="D164" s="4">
        <v>22</v>
      </c>
      <c r="E164" s="4" t="s">
        <v>5</v>
      </c>
      <c r="F164" s="4">
        <v>56</v>
      </c>
      <c r="G164" s="15">
        <f t="shared" si="26"/>
        <v>1232</v>
      </c>
      <c r="H164" s="4">
        <v>0</v>
      </c>
      <c r="I164" s="12">
        <f t="shared" si="22"/>
        <v>0</v>
      </c>
      <c r="J164" s="4">
        <v>45</v>
      </c>
      <c r="K164" s="4">
        <v>12</v>
      </c>
      <c r="L164" s="16">
        <f t="shared" si="27"/>
        <v>11880</v>
      </c>
      <c r="M164" s="15">
        <f t="shared" si="28"/>
        <v>13112</v>
      </c>
      <c r="N164" s="189"/>
      <c r="O164" s="4" t="s">
        <v>49</v>
      </c>
      <c r="P164" s="53"/>
    </row>
    <row r="165" spans="1:18" ht="21.95" customHeight="1" x14ac:dyDescent="0.15">
      <c r="A165" s="42"/>
      <c r="B165" s="11" t="s">
        <v>57</v>
      </c>
      <c r="C165" s="4">
        <v>2</v>
      </c>
      <c r="D165" s="4">
        <v>44</v>
      </c>
      <c r="E165" s="4" t="s">
        <v>7</v>
      </c>
      <c r="F165" s="4">
        <v>56</v>
      </c>
      <c r="G165" s="15">
        <f t="shared" si="26"/>
        <v>2464</v>
      </c>
      <c r="H165" s="4">
        <v>0</v>
      </c>
      <c r="I165" s="12">
        <f t="shared" si="22"/>
        <v>0</v>
      </c>
      <c r="J165" s="4">
        <v>45</v>
      </c>
      <c r="K165" s="4">
        <v>12</v>
      </c>
      <c r="L165" s="16">
        <f t="shared" si="27"/>
        <v>23760</v>
      </c>
      <c r="M165" s="15">
        <f t="shared" si="28"/>
        <v>26224</v>
      </c>
      <c r="N165" s="189"/>
      <c r="O165" s="4" t="s">
        <v>49</v>
      </c>
      <c r="P165" s="18"/>
    </row>
    <row r="166" spans="1:18" s="10" customFormat="1" ht="21.95" customHeight="1" x14ac:dyDescent="0.15">
      <c r="A166" s="42"/>
      <c r="B166" s="11" t="s">
        <v>94</v>
      </c>
      <c r="C166" s="4">
        <v>1</v>
      </c>
      <c r="D166" s="4">
        <v>40</v>
      </c>
      <c r="E166" s="4" t="s">
        <v>7</v>
      </c>
      <c r="F166" s="4">
        <v>56</v>
      </c>
      <c r="G166" s="15">
        <f t="shared" si="26"/>
        <v>2240</v>
      </c>
      <c r="H166" s="4">
        <v>0</v>
      </c>
      <c r="I166" s="12">
        <f t="shared" si="22"/>
        <v>0</v>
      </c>
      <c r="J166" s="4">
        <v>45</v>
      </c>
      <c r="K166" s="4">
        <v>12</v>
      </c>
      <c r="L166" s="16">
        <f t="shared" si="27"/>
        <v>21600</v>
      </c>
      <c r="M166" s="15">
        <f t="shared" si="28"/>
        <v>23840</v>
      </c>
      <c r="N166" s="189"/>
      <c r="O166" s="4" t="s">
        <v>49</v>
      </c>
      <c r="P166" s="18"/>
    </row>
    <row r="167" spans="1:18" s="10" customFormat="1" ht="21.95" customHeight="1" x14ac:dyDescent="0.15">
      <c r="A167" s="42"/>
      <c r="B167" s="11" t="s">
        <v>58</v>
      </c>
      <c r="C167" s="4">
        <v>1</v>
      </c>
      <c r="D167" s="4">
        <v>44</v>
      </c>
      <c r="E167" s="4" t="s">
        <v>7</v>
      </c>
      <c r="F167" s="4">
        <v>56</v>
      </c>
      <c r="G167" s="15">
        <f t="shared" si="26"/>
        <v>2464</v>
      </c>
      <c r="H167" s="4">
        <v>0</v>
      </c>
      <c r="I167" s="12">
        <f t="shared" si="22"/>
        <v>0</v>
      </c>
      <c r="J167" s="4">
        <v>45</v>
      </c>
      <c r="K167" s="4">
        <v>12</v>
      </c>
      <c r="L167" s="16">
        <f t="shared" si="27"/>
        <v>23760</v>
      </c>
      <c r="M167" s="15">
        <f t="shared" si="28"/>
        <v>26224</v>
      </c>
      <c r="N167" s="189"/>
      <c r="O167" s="4" t="s">
        <v>49</v>
      </c>
      <c r="P167" s="18"/>
    </row>
    <row r="168" spans="1:18" ht="22.5" customHeight="1" x14ac:dyDescent="0.15">
      <c r="A168" s="77" t="s">
        <v>615</v>
      </c>
      <c r="B168" s="290"/>
      <c r="C168" s="77"/>
      <c r="D168" s="77"/>
      <c r="E168" s="77"/>
      <c r="F168" s="77"/>
      <c r="G168" s="253">
        <f>SUM(G162:G167)</f>
        <v>13328</v>
      </c>
      <c r="H168" s="77">
        <f>SUM(H155:H167)</f>
        <v>0</v>
      </c>
      <c r="I168" s="451">
        <f t="shared" si="22"/>
        <v>0</v>
      </c>
      <c r="J168" s="77"/>
      <c r="K168" s="77"/>
      <c r="L168" s="252">
        <f>SUM(L162:L167)</f>
        <v>128520</v>
      </c>
      <c r="M168" s="253">
        <f>SUM(M162:M167)</f>
        <v>141848</v>
      </c>
      <c r="N168" s="254"/>
      <c r="O168" s="1"/>
      <c r="P168" s="2"/>
      <c r="R168" s="38"/>
    </row>
    <row r="169" spans="1:18" s="10" customFormat="1" ht="21.95" customHeight="1" x14ac:dyDescent="0.15">
      <c r="A169" s="17"/>
      <c r="B169" s="4" t="s">
        <v>21</v>
      </c>
      <c r="C169" s="4">
        <v>2</v>
      </c>
      <c r="D169" s="4">
        <v>44</v>
      </c>
      <c r="E169" s="4" t="s">
        <v>6</v>
      </c>
      <c r="F169" s="4">
        <v>56</v>
      </c>
      <c r="G169" s="12">
        <f>D169*F169</f>
        <v>2464</v>
      </c>
      <c r="H169" s="4">
        <v>0</v>
      </c>
      <c r="I169" s="12">
        <f t="shared" si="22"/>
        <v>0</v>
      </c>
      <c r="J169" s="4">
        <v>45</v>
      </c>
      <c r="K169" s="4">
        <v>12</v>
      </c>
      <c r="L169" s="12">
        <f>D169*J169*K169</f>
        <v>23760</v>
      </c>
      <c r="M169" s="6">
        <f t="shared" ref="M169:M174" si="29">G169+I169+L169</f>
        <v>26224</v>
      </c>
      <c r="N169" s="188"/>
      <c r="O169" s="4" t="s">
        <v>407</v>
      </c>
      <c r="P169" s="28"/>
      <c r="R169" s="223"/>
    </row>
    <row r="170" spans="1:18" s="297" customFormat="1" ht="21.95" customHeight="1" x14ac:dyDescent="0.15">
      <c r="A170" s="17"/>
      <c r="B170" s="4" t="s">
        <v>19</v>
      </c>
      <c r="C170" s="4">
        <v>1</v>
      </c>
      <c r="D170" s="4">
        <v>22</v>
      </c>
      <c r="E170" s="4" t="s">
        <v>5</v>
      </c>
      <c r="F170" s="4">
        <v>56</v>
      </c>
      <c r="G170" s="12">
        <f>D170*F170</f>
        <v>1232</v>
      </c>
      <c r="H170" s="4">
        <v>0</v>
      </c>
      <c r="I170" s="12">
        <f t="shared" si="22"/>
        <v>0</v>
      </c>
      <c r="J170" s="4">
        <v>45</v>
      </c>
      <c r="K170" s="4">
        <v>12</v>
      </c>
      <c r="L170" s="12">
        <f>D170*J170*K170</f>
        <v>11880</v>
      </c>
      <c r="M170" s="6">
        <f t="shared" si="29"/>
        <v>13112</v>
      </c>
      <c r="N170" s="188"/>
      <c r="O170" s="4" t="s">
        <v>407</v>
      </c>
      <c r="P170" s="18"/>
    </row>
    <row r="171" spans="1:18" s="58" customFormat="1" ht="21.95" customHeight="1" x14ac:dyDescent="0.15">
      <c r="A171" s="17"/>
      <c r="B171" s="4" t="s">
        <v>394</v>
      </c>
      <c r="C171" s="30" t="s">
        <v>395</v>
      </c>
      <c r="D171" s="4">
        <v>7.3</v>
      </c>
      <c r="E171" s="4" t="s">
        <v>6</v>
      </c>
      <c r="F171" s="4">
        <v>56</v>
      </c>
      <c r="G171" s="12">
        <f>D171*F171</f>
        <v>408.8</v>
      </c>
      <c r="H171" s="4">
        <v>0</v>
      </c>
      <c r="I171" s="12">
        <f t="shared" si="22"/>
        <v>0</v>
      </c>
      <c r="J171" s="4">
        <v>45</v>
      </c>
      <c r="K171" s="4">
        <v>12</v>
      </c>
      <c r="L171" s="12">
        <f>D171*J171*K171</f>
        <v>3942</v>
      </c>
      <c r="M171" s="6">
        <f t="shared" si="29"/>
        <v>4350.8</v>
      </c>
      <c r="N171" s="188"/>
      <c r="O171" s="4" t="s">
        <v>407</v>
      </c>
      <c r="P171" s="28"/>
    </row>
    <row r="172" spans="1:18" s="297" customFormat="1" ht="21.95" customHeight="1" x14ac:dyDescent="0.15">
      <c r="A172" s="77" t="s">
        <v>47</v>
      </c>
      <c r="B172" s="270"/>
      <c r="C172" s="270"/>
      <c r="D172" s="270"/>
      <c r="E172" s="270"/>
      <c r="F172" s="270"/>
      <c r="G172" s="268">
        <f>SUM(G169:G171)</f>
        <v>4104.8</v>
      </c>
      <c r="H172" s="267"/>
      <c r="I172" s="451">
        <f t="shared" si="22"/>
        <v>0</v>
      </c>
      <c r="J172" s="267"/>
      <c r="K172" s="267"/>
      <c r="L172" s="268">
        <f>SUM(L169:L171)</f>
        <v>39582</v>
      </c>
      <c r="M172" s="254">
        <f t="shared" si="29"/>
        <v>43686.8</v>
      </c>
      <c r="N172" s="254"/>
      <c r="O172" s="11"/>
      <c r="P172" s="18"/>
    </row>
    <row r="173" spans="1:18" s="88" customFormat="1" ht="21.95" customHeight="1" x14ac:dyDescent="0.15">
      <c r="A173" s="17"/>
      <c r="B173" s="4" t="s">
        <v>10</v>
      </c>
      <c r="C173" s="4">
        <v>1</v>
      </c>
      <c r="D173" s="4">
        <v>22</v>
      </c>
      <c r="E173" s="4" t="s">
        <v>5</v>
      </c>
      <c r="F173" s="4">
        <v>56</v>
      </c>
      <c r="G173" s="12">
        <f>D173*F173</f>
        <v>1232</v>
      </c>
      <c r="H173" s="4">
        <v>0</v>
      </c>
      <c r="I173" s="12">
        <f t="shared" si="22"/>
        <v>0</v>
      </c>
      <c r="J173" s="4">
        <v>45</v>
      </c>
      <c r="K173" s="4">
        <v>12</v>
      </c>
      <c r="L173" s="12">
        <f>D173*J173*K173</f>
        <v>11880</v>
      </c>
      <c r="M173" s="6">
        <f t="shared" si="29"/>
        <v>13112</v>
      </c>
      <c r="N173" s="188"/>
      <c r="O173" s="4" t="s">
        <v>734</v>
      </c>
      <c r="P173" s="18"/>
      <c r="Q173" s="298"/>
    </row>
    <row r="174" spans="1:18" ht="21.95" customHeight="1" x14ac:dyDescent="0.15">
      <c r="A174" s="17"/>
      <c r="B174" s="4" t="s">
        <v>405</v>
      </c>
      <c r="C174" s="4">
        <v>2</v>
      </c>
      <c r="D174" s="4">
        <v>44</v>
      </c>
      <c r="E174" s="4" t="s">
        <v>406</v>
      </c>
      <c r="F174" s="4">
        <v>56</v>
      </c>
      <c r="G174" s="12">
        <f>D174*F174</f>
        <v>2464</v>
      </c>
      <c r="H174" s="4">
        <v>0</v>
      </c>
      <c r="I174" s="12">
        <f t="shared" si="22"/>
        <v>0</v>
      </c>
      <c r="J174" s="4">
        <v>45</v>
      </c>
      <c r="K174" s="4">
        <v>12</v>
      </c>
      <c r="L174" s="12">
        <f>D174*J174*K174</f>
        <v>23760</v>
      </c>
      <c r="M174" s="6">
        <f t="shared" si="29"/>
        <v>26224</v>
      </c>
      <c r="N174" s="188"/>
      <c r="O174" s="4" t="s">
        <v>734</v>
      </c>
      <c r="P174" s="18"/>
    </row>
    <row r="175" spans="1:18" ht="21.95" customHeight="1" x14ac:dyDescent="0.15">
      <c r="A175" s="77" t="s">
        <v>47</v>
      </c>
      <c r="B175" s="270"/>
      <c r="C175" s="270"/>
      <c r="D175" s="270"/>
      <c r="E175" s="270"/>
      <c r="F175" s="270"/>
      <c r="G175" s="268">
        <f>SUM(G173:G174)</f>
        <v>3696</v>
      </c>
      <c r="H175" s="267"/>
      <c r="I175" s="451">
        <f t="shared" si="22"/>
        <v>0</v>
      </c>
      <c r="J175" s="267"/>
      <c r="K175" s="267"/>
      <c r="L175" s="268">
        <f>SUM(L173:L174)</f>
        <v>35640</v>
      </c>
      <c r="M175" s="254">
        <f>SUM(M173:M174)</f>
        <v>39336</v>
      </c>
      <c r="N175" s="254"/>
      <c r="O175" s="11"/>
      <c r="P175" s="18"/>
    </row>
    <row r="176" spans="1:18" ht="22.5" customHeight="1" x14ac:dyDescent="0.15">
      <c r="A176" s="17"/>
      <c r="B176" s="4" t="s">
        <v>619</v>
      </c>
      <c r="C176" s="4">
        <v>2</v>
      </c>
      <c r="D176" s="4">
        <v>80</v>
      </c>
      <c r="E176" s="4" t="s">
        <v>7</v>
      </c>
      <c r="F176" s="4">
        <v>56</v>
      </c>
      <c r="G176" s="12">
        <f>D176*F176</f>
        <v>4480</v>
      </c>
      <c r="H176" s="4">
        <v>0</v>
      </c>
      <c r="I176" s="12">
        <f t="shared" si="22"/>
        <v>0</v>
      </c>
      <c r="J176" s="4">
        <v>45</v>
      </c>
      <c r="K176" s="4">
        <v>12</v>
      </c>
      <c r="L176" s="12">
        <f>D176*J176*K176</f>
        <v>43200</v>
      </c>
      <c r="M176" s="6">
        <f>G176+I176+L176</f>
        <v>47680</v>
      </c>
      <c r="N176" s="188"/>
      <c r="O176" s="4" t="s">
        <v>408</v>
      </c>
      <c r="P176" s="18"/>
      <c r="R176" s="38"/>
    </row>
    <row r="177" spans="1:17" ht="21.95" customHeight="1" x14ac:dyDescent="0.15">
      <c r="A177" s="17"/>
      <c r="B177" s="4" t="s">
        <v>409</v>
      </c>
      <c r="C177" s="4">
        <v>1</v>
      </c>
      <c r="D177" s="4">
        <v>24</v>
      </c>
      <c r="E177" s="4" t="s">
        <v>406</v>
      </c>
      <c r="F177" s="4">
        <v>56</v>
      </c>
      <c r="G177" s="12">
        <f>D177*F177</f>
        <v>1344</v>
      </c>
      <c r="H177" s="4">
        <v>0</v>
      </c>
      <c r="I177" s="12">
        <f t="shared" si="22"/>
        <v>0</v>
      </c>
      <c r="J177" s="4">
        <v>45</v>
      </c>
      <c r="K177" s="4">
        <v>12</v>
      </c>
      <c r="L177" s="12">
        <f>D177*J177*K177</f>
        <v>12960</v>
      </c>
      <c r="M177" s="6">
        <f>G177+I177+L177</f>
        <v>14304</v>
      </c>
      <c r="N177" s="188"/>
      <c r="O177" s="4" t="s">
        <v>408</v>
      </c>
      <c r="P177" s="18"/>
    </row>
    <row r="178" spans="1:17" ht="21.95" customHeight="1" x14ac:dyDescent="0.15">
      <c r="A178" s="17"/>
      <c r="B178" s="4" t="s">
        <v>410</v>
      </c>
      <c r="C178" s="250">
        <v>1</v>
      </c>
      <c r="D178" s="4">
        <v>24</v>
      </c>
      <c r="E178" s="4" t="s">
        <v>406</v>
      </c>
      <c r="F178" s="4">
        <v>56</v>
      </c>
      <c r="G178" s="12">
        <f>D178*F178</f>
        <v>1344</v>
      </c>
      <c r="H178" s="4">
        <v>0</v>
      </c>
      <c r="I178" s="12">
        <f t="shared" si="22"/>
        <v>0</v>
      </c>
      <c r="J178" s="4">
        <v>45</v>
      </c>
      <c r="K178" s="4">
        <v>12</v>
      </c>
      <c r="L178" s="12">
        <f>D178*J178*K178</f>
        <v>12960</v>
      </c>
      <c r="M178" s="6">
        <f>G178+I178+L178</f>
        <v>14304</v>
      </c>
      <c r="N178" s="188"/>
      <c r="O178" s="4" t="s">
        <v>408</v>
      </c>
      <c r="P178" s="18"/>
    </row>
    <row r="179" spans="1:17" ht="21.95" customHeight="1" x14ac:dyDescent="0.15">
      <c r="A179" s="291" t="s">
        <v>612</v>
      </c>
      <c r="B179" s="290"/>
      <c r="C179" s="291"/>
      <c r="D179" s="291"/>
      <c r="E179" s="291"/>
      <c r="F179" s="291"/>
      <c r="G179" s="452">
        <f>SUM(G176:G178)</f>
        <v>7168</v>
      </c>
      <c r="H179" s="291">
        <f>SUM(H169:H178)</f>
        <v>0</v>
      </c>
      <c r="I179" s="451">
        <f t="shared" ref="I179" si="30">D179*H179</f>
        <v>0</v>
      </c>
      <c r="J179" s="291"/>
      <c r="K179" s="291"/>
      <c r="L179" s="452">
        <f>SUM(L176:L178)</f>
        <v>69120</v>
      </c>
      <c r="M179" s="292">
        <f>G179+I179+L179</f>
        <v>76288</v>
      </c>
      <c r="N179" s="292"/>
      <c r="O179" s="176"/>
      <c r="P179" s="177"/>
    </row>
    <row r="180" spans="1:17" ht="21.95" customHeight="1" thickBot="1" x14ac:dyDescent="0.2">
      <c r="A180" s="293"/>
      <c r="B180" s="293"/>
      <c r="C180" s="293"/>
      <c r="D180" s="293"/>
      <c r="E180" s="293"/>
      <c r="F180" s="293"/>
      <c r="G180" s="294">
        <f>G179+G175+G172+G168+G161+G154+G148+G142+G137+G133+G130+G127+G124+G122+G119+G114+G111+G108+G106+G89+G101+G97+G89+G72+G69+G63+G56+G54+G50+G44+G40+G31+G28+G20+G16+G12</f>
        <v>250953.91999999995</v>
      </c>
      <c r="H180" s="294">
        <f t="shared" ref="H180:M180" si="31">H179+H175+H172+H168+H161+H154+H148+H142+H137+H133+H130+H127+H124+H122+H119+H114+H111+H108+H106+H89+H101+H97+H89+H72+H69+H63+H56+H54+H50+H44+H40+H31+H28+H20+H16+H12</f>
        <v>0</v>
      </c>
      <c r="I180" s="294">
        <f>I101+I69+I63+I28+I20</f>
        <v>25551.799000000003</v>
      </c>
      <c r="J180" s="294">
        <f t="shared" si="31"/>
        <v>0</v>
      </c>
      <c r="K180" s="294">
        <f t="shared" si="31"/>
        <v>0</v>
      </c>
      <c r="L180" s="294">
        <f t="shared" si="31"/>
        <v>2436305.4</v>
      </c>
      <c r="M180" s="294">
        <f t="shared" si="31"/>
        <v>2712811.1190000004</v>
      </c>
      <c r="N180" s="294"/>
      <c r="O180" s="178"/>
      <c r="P180" s="179"/>
    </row>
    <row r="181" spans="1:17" ht="40.5" customHeight="1" x14ac:dyDescent="0.15">
      <c r="A181" s="865" t="s">
        <v>299</v>
      </c>
      <c r="B181" s="865"/>
      <c r="C181" s="865"/>
      <c r="D181" s="865"/>
      <c r="E181" s="865"/>
      <c r="F181" s="865"/>
      <c r="G181" s="865"/>
      <c r="H181" s="865"/>
      <c r="I181" s="865"/>
      <c r="J181" s="865"/>
      <c r="K181" s="865"/>
      <c r="L181" s="865"/>
      <c r="M181" s="865"/>
      <c r="N181" s="865"/>
      <c r="O181" s="865"/>
      <c r="P181" s="865"/>
      <c r="Q181" s="865"/>
    </row>
    <row r="182" spans="1:17" ht="27" customHeight="1" x14ac:dyDescent="0.15">
      <c r="A182" s="58" t="s">
        <v>300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</row>
    <row r="186" spans="1:17" x14ac:dyDescent="0.15">
      <c r="E186" s="864" t="s">
        <v>640</v>
      </c>
      <c r="F186" s="864"/>
      <c r="G186" s="297">
        <f>G20+G28+G41+G62+G67+G68+G98+G99</f>
        <v>22136.799999999999</v>
      </c>
      <c r="H186" s="866" t="s">
        <v>642</v>
      </c>
      <c r="I186" s="866"/>
      <c r="J186" s="51">
        <f>I180</f>
        <v>25551.799000000003</v>
      </c>
    </row>
    <row r="187" spans="1:17" x14ac:dyDescent="0.15">
      <c r="E187" s="864" t="s">
        <v>641</v>
      </c>
      <c r="F187" s="864"/>
      <c r="G187" s="52">
        <f>G180-G186</f>
        <v>228817.11999999997</v>
      </c>
    </row>
  </sheetData>
  <sortState ref="A6:W150">
    <sortCondition ref="B139:B149"/>
  </sortState>
  <mergeCells count="5">
    <mergeCell ref="A1:P1"/>
    <mergeCell ref="E186:F186"/>
    <mergeCell ref="E187:F187"/>
    <mergeCell ref="A181:Q181"/>
    <mergeCell ref="H186:I186"/>
  </mergeCells>
  <phoneticPr fontId="10" type="noConversion"/>
  <pageMargins left="0.59055118110236227" right="0" top="0.82677165354330717" bottom="0.78740157480314965" header="0.51181102362204722" footer="0.51181102362204722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workbookViewId="0">
      <selection activeCell="P9" sqref="P9"/>
    </sheetView>
  </sheetViews>
  <sheetFormatPr defaultRowHeight="16.5" x14ac:dyDescent="0.15"/>
  <cols>
    <col min="1" max="1" width="11.75" style="58" customWidth="1"/>
    <col min="2" max="2" width="11.5" style="58" customWidth="1"/>
    <col min="3" max="3" width="6.125" style="58" customWidth="1"/>
    <col min="4" max="4" width="9.125" style="58" bestFit="1" customWidth="1"/>
    <col min="5" max="5" width="9" style="58"/>
    <col min="6" max="6" width="8" style="58" customWidth="1"/>
    <col min="7" max="7" width="10.875" style="58" bestFit="1" customWidth="1"/>
    <col min="8" max="8" width="8.75" style="58" customWidth="1"/>
    <col min="9" max="9" width="9.75" style="58" bestFit="1" customWidth="1"/>
    <col min="10" max="10" width="7.75" style="58" customWidth="1"/>
    <col min="11" max="11" width="7.875" style="58" customWidth="1"/>
    <col min="12" max="12" width="11.125" style="3" bestFit="1" customWidth="1"/>
    <col min="13" max="14" width="12.375" style="3" customWidth="1"/>
    <col min="15" max="16" width="9" style="3"/>
    <col min="17" max="16384" width="9" style="58"/>
  </cols>
  <sheetData>
    <row r="1" spans="1:18" s="169" customFormat="1" ht="24.75" customHeight="1" thickBot="1" x14ac:dyDescent="0.2">
      <c r="A1" s="887" t="s">
        <v>807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8"/>
      <c r="O1" s="887"/>
      <c r="P1" s="887"/>
    </row>
    <row r="2" spans="1:18" s="169" customFormat="1" ht="63.75" customHeight="1" x14ac:dyDescent="0.15">
      <c r="A2" s="170" t="s">
        <v>841</v>
      </c>
      <c r="B2" s="170" t="s">
        <v>0</v>
      </c>
      <c r="C2" s="170" t="s">
        <v>1</v>
      </c>
      <c r="D2" s="170" t="s">
        <v>2</v>
      </c>
      <c r="E2" s="792" t="s">
        <v>3</v>
      </c>
      <c r="F2" s="170" t="s">
        <v>741</v>
      </c>
      <c r="G2" s="170" t="s">
        <v>742</v>
      </c>
      <c r="H2" s="170" t="s">
        <v>743</v>
      </c>
      <c r="I2" s="170" t="s">
        <v>744</v>
      </c>
      <c r="J2" s="170" t="s">
        <v>745</v>
      </c>
      <c r="K2" s="170" t="s">
        <v>746</v>
      </c>
      <c r="L2" s="171" t="s">
        <v>747</v>
      </c>
      <c r="M2" s="171" t="s">
        <v>748</v>
      </c>
      <c r="N2" s="190" t="s">
        <v>788</v>
      </c>
      <c r="O2" s="191" t="s">
        <v>790</v>
      </c>
      <c r="P2" s="171" t="s">
        <v>4</v>
      </c>
    </row>
    <row r="3" spans="1:18" s="169" customFormat="1" ht="21.95" customHeight="1" x14ac:dyDescent="0.15">
      <c r="A3" s="171" t="s">
        <v>737</v>
      </c>
      <c r="B3" s="170" t="s">
        <v>735</v>
      </c>
      <c r="C3" s="170">
        <v>1</v>
      </c>
      <c r="D3" s="170">
        <v>22</v>
      </c>
      <c r="E3" s="170" t="s">
        <v>5</v>
      </c>
      <c r="F3" s="170">
        <v>0</v>
      </c>
      <c r="G3" s="740">
        <v>0</v>
      </c>
      <c r="H3" s="170">
        <v>0</v>
      </c>
      <c r="I3" s="170">
        <v>0</v>
      </c>
      <c r="J3" s="170">
        <v>0</v>
      </c>
      <c r="K3" s="170">
        <v>0</v>
      </c>
      <c r="L3" s="742">
        <f t="shared" ref="L3:L4" si="0">D3*J3*K3</f>
        <v>0</v>
      </c>
      <c r="M3" s="742">
        <f>G3+I3+L3</f>
        <v>0</v>
      </c>
      <c r="N3" s="195"/>
      <c r="O3" s="171" t="s">
        <v>736</v>
      </c>
      <c r="P3" s="736"/>
    </row>
    <row r="4" spans="1:18" s="169" customFormat="1" ht="21.95" customHeight="1" x14ac:dyDescent="0.15">
      <c r="A4" s="170"/>
      <c r="B4" s="170" t="s">
        <v>738</v>
      </c>
      <c r="C4" s="170"/>
      <c r="D4" s="170">
        <v>18</v>
      </c>
      <c r="E4" s="170"/>
      <c r="F4" s="170">
        <v>0</v>
      </c>
      <c r="G4" s="740">
        <v>0</v>
      </c>
      <c r="H4" s="170">
        <v>0</v>
      </c>
      <c r="I4" s="170">
        <v>0</v>
      </c>
      <c r="J4" s="170">
        <v>45</v>
      </c>
      <c r="K4" s="170">
        <v>12</v>
      </c>
      <c r="L4" s="742">
        <f t="shared" si="0"/>
        <v>9720</v>
      </c>
      <c r="M4" s="742">
        <f t="shared" ref="M4:M9" si="1">G4+I4+L4</f>
        <v>9720</v>
      </c>
      <c r="N4" s="195"/>
      <c r="O4" s="171"/>
      <c r="P4" s="171"/>
    </row>
    <row r="5" spans="1:18" s="187" customFormat="1" ht="21.95" customHeight="1" x14ac:dyDescent="0.15">
      <c r="A5" s="734" t="s">
        <v>651</v>
      </c>
      <c r="B5" s="734"/>
      <c r="C5" s="734"/>
      <c r="D5" s="734"/>
      <c r="E5" s="734"/>
      <c r="F5" s="734"/>
      <c r="G5" s="741"/>
      <c r="H5" s="734"/>
      <c r="I5" s="734"/>
      <c r="J5" s="734"/>
      <c r="K5" s="734"/>
      <c r="L5" s="741">
        <f>SUM(L3:L4)</f>
        <v>9720</v>
      </c>
      <c r="M5" s="741">
        <f>SUM(M3:M4)</f>
        <v>9720</v>
      </c>
      <c r="N5" s="735"/>
      <c r="O5" s="186"/>
      <c r="P5" s="186"/>
    </row>
    <row r="6" spans="1:18" s="169" customFormat="1" ht="21.95" customHeight="1" x14ac:dyDescent="0.15">
      <c r="A6" s="170"/>
      <c r="B6" s="170" t="s">
        <v>739</v>
      </c>
      <c r="C6" s="170">
        <v>1</v>
      </c>
      <c r="D6" s="170">
        <v>40</v>
      </c>
      <c r="E6" s="170" t="s">
        <v>7</v>
      </c>
      <c r="F6" s="170">
        <v>56</v>
      </c>
      <c r="G6" s="742">
        <f>D6*F6</f>
        <v>2240</v>
      </c>
      <c r="H6" s="170">
        <v>0</v>
      </c>
      <c r="I6" s="170">
        <v>0</v>
      </c>
      <c r="J6" s="170">
        <v>45</v>
      </c>
      <c r="K6" s="170">
        <v>12</v>
      </c>
      <c r="L6" s="742">
        <f>D6*J6*K6</f>
        <v>21600</v>
      </c>
      <c r="M6" s="742">
        <f t="shared" si="1"/>
        <v>23840</v>
      </c>
      <c r="N6" s="195"/>
      <c r="O6" s="171" t="s">
        <v>736</v>
      </c>
      <c r="P6" s="171"/>
    </row>
    <row r="7" spans="1:18" s="169" customFormat="1" ht="21.95" customHeight="1" x14ac:dyDescent="0.15">
      <c r="A7" s="170"/>
      <c r="B7" s="170" t="s">
        <v>287</v>
      </c>
      <c r="C7" s="170"/>
      <c r="D7" s="170">
        <v>580</v>
      </c>
      <c r="E7" s="170" t="s">
        <v>8</v>
      </c>
      <c r="F7" s="170">
        <v>0</v>
      </c>
      <c r="G7" s="742">
        <v>0</v>
      </c>
      <c r="H7" s="170"/>
      <c r="I7" s="170">
        <v>0</v>
      </c>
      <c r="J7" s="170">
        <v>45</v>
      </c>
      <c r="K7" s="170">
        <v>12</v>
      </c>
      <c r="L7" s="742">
        <f>D7*J7*K7</f>
        <v>313200</v>
      </c>
      <c r="M7" s="742">
        <f t="shared" si="1"/>
        <v>313200</v>
      </c>
      <c r="N7" s="195"/>
      <c r="O7" s="171" t="s">
        <v>736</v>
      </c>
      <c r="P7" s="171"/>
    </row>
    <row r="8" spans="1:18" s="169" customFormat="1" ht="21.95" customHeight="1" x14ac:dyDescent="0.15">
      <c r="A8" s="170"/>
      <c r="B8" s="170" t="s">
        <v>740</v>
      </c>
      <c r="C8" s="170">
        <v>1</v>
      </c>
      <c r="D8" s="170">
        <v>54</v>
      </c>
      <c r="E8" s="170" t="s">
        <v>88</v>
      </c>
      <c r="F8" s="170">
        <v>56</v>
      </c>
      <c r="G8" s="312">
        <f>D8*F8</f>
        <v>3024</v>
      </c>
      <c r="H8" s="170">
        <v>75.33</v>
      </c>
      <c r="I8" s="171">
        <v>4067.8199999999997</v>
      </c>
      <c r="J8" s="170">
        <v>45</v>
      </c>
      <c r="K8" s="170">
        <v>12</v>
      </c>
      <c r="L8" s="742">
        <f>D8*J8*K8</f>
        <v>29160</v>
      </c>
      <c r="M8" s="742">
        <f t="shared" si="1"/>
        <v>36251.82</v>
      </c>
      <c r="N8" s="195"/>
      <c r="O8" s="171" t="s">
        <v>736</v>
      </c>
      <c r="P8" s="171"/>
    </row>
    <row r="9" spans="1:18" s="169" customFormat="1" ht="21.95" customHeight="1" x14ac:dyDescent="0.15">
      <c r="A9" s="245"/>
      <c r="B9" s="246" t="s">
        <v>843</v>
      </c>
      <c r="C9" s="246">
        <v>1</v>
      </c>
      <c r="D9" s="246">
        <v>33.6</v>
      </c>
      <c r="E9" s="769" t="s">
        <v>5</v>
      </c>
      <c r="F9" s="246">
        <v>28</v>
      </c>
      <c r="G9" s="770">
        <f>D9*F9</f>
        <v>940.80000000000007</v>
      </c>
      <c r="H9" s="247">
        <v>75.33</v>
      </c>
      <c r="I9" s="247">
        <v>4067.8199999999997</v>
      </c>
      <c r="J9" s="247">
        <v>45</v>
      </c>
      <c r="K9" s="246">
        <v>9</v>
      </c>
      <c r="L9" s="745">
        <f>D9*J9*K9</f>
        <v>13608</v>
      </c>
      <c r="M9" s="745">
        <f t="shared" si="1"/>
        <v>18616.62</v>
      </c>
      <c r="N9" s="195"/>
      <c r="O9" s="171" t="s">
        <v>736</v>
      </c>
      <c r="P9" s="246" t="s">
        <v>816</v>
      </c>
    </row>
    <row r="10" spans="1:18" s="187" customFormat="1" ht="21.95" customHeight="1" x14ac:dyDescent="0.15">
      <c r="A10" s="734" t="s">
        <v>651</v>
      </c>
      <c r="B10" s="734"/>
      <c r="C10" s="734"/>
      <c r="D10" s="734"/>
      <c r="E10" s="734"/>
      <c r="F10" s="734"/>
      <c r="G10" s="741">
        <f>SUM(G6:G9)</f>
        <v>6204.8</v>
      </c>
      <c r="H10" s="734"/>
      <c r="I10" s="734">
        <f>SUM(I6:I9)</f>
        <v>8135.6399999999994</v>
      </c>
      <c r="J10" s="734"/>
      <c r="K10" s="734"/>
      <c r="L10" s="741">
        <f>SUM(L6:L9)</f>
        <v>377568</v>
      </c>
      <c r="M10" s="741">
        <f>SUM(M6:M9)</f>
        <v>391908.44</v>
      </c>
      <c r="N10" s="735"/>
      <c r="O10" s="186"/>
      <c r="P10" s="186"/>
    </row>
    <row r="11" spans="1:18" s="775" customFormat="1" ht="21.95" customHeight="1" x14ac:dyDescent="0.15">
      <c r="A11" s="771"/>
      <c r="B11" s="772" t="s">
        <v>758</v>
      </c>
      <c r="C11" s="773">
        <v>1</v>
      </c>
      <c r="D11" s="773">
        <v>22</v>
      </c>
      <c r="E11" s="773" t="s">
        <v>7</v>
      </c>
      <c r="F11" s="773">
        <v>56</v>
      </c>
      <c r="G11" s="312">
        <f>D11*F11</f>
        <v>1232</v>
      </c>
      <c r="H11" s="773">
        <v>0</v>
      </c>
      <c r="I11" s="773">
        <f>D11*H11</f>
        <v>0</v>
      </c>
      <c r="J11" s="773">
        <v>45</v>
      </c>
      <c r="K11" s="773">
        <v>12</v>
      </c>
      <c r="L11" s="312">
        <f>D11*J11*K11</f>
        <v>11880</v>
      </c>
      <c r="M11" s="312">
        <f>L11+I11+G11</f>
        <v>13112</v>
      </c>
      <c r="N11" s="498"/>
      <c r="O11" s="772" t="s">
        <v>759</v>
      </c>
      <c r="P11" s="774"/>
      <c r="R11" s="776"/>
    </row>
    <row r="12" spans="1:18" s="775" customFormat="1" ht="21.95" customHeight="1" x14ac:dyDescent="0.15">
      <c r="A12" s="771"/>
      <c r="B12" s="777" t="s">
        <v>760</v>
      </c>
      <c r="C12" s="778">
        <v>1</v>
      </c>
      <c r="D12" s="778">
        <v>22</v>
      </c>
      <c r="E12" s="778" t="s">
        <v>6</v>
      </c>
      <c r="F12" s="773">
        <v>56</v>
      </c>
      <c r="G12" s="312">
        <f>D12*F12</f>
        <v>1232</v>
      </c>
      <c r="H12" s="773">
        <v>0</v>
      </c>
      <c r="I12" s="773">
        <f>D12*H12</f>
        <v>0</v>
      </c>
      <c r="J12" s="773">
        <v>45</v>
      </c>
      <c r="K12" s="773">
        <v>12</v>
      </c>
      <c r="L12" s="312">
        <f>D12*J12*K12</f>
        <v>11880</v>
      </c>
      <c r="M12" s="312">
        <f>L12+I12+G12</f>
        <v>13112</v>
      </c>
      <c r="N12" s="498"/>
      <c r="O12" s="772" t="s">
        <v>759</v>
      </c>
      <c r="P12" s="774"/>
    </row>
    <row r="13" spans="1:18" s="786" customFormat="1" ht="21.95" customHeight="1" x14ac:dyDescent="0.15">
      <c r="A13" s="779" t="s">
        <v>761</v>
      </c>
      <c r="B13" s="780"/>
      <c r="C13" s="781"/>
      <c r="D13" s="781">
        <f>SUM(D11:D12)</f>
        <v>44</v>
      </c>
      <c r="E13" s="781"/>
      <c r="F13" s="782"/>
      <c r="G13" s="314">
        <f>SUM(G11:G12)</f>
        <v>2464</v>
      </c>
      <c r="H13" s="782"/>
      <c r="I13" s="782"/>
      <c r="J13" s="782"/>
      <c r="K13" s="782"/>
      <c r="L13" s="314">
        <f>SUM(L11:L12)</f>
        <v>23760</v>
      </c>
      <c r="M13" s="314">
        <f>SUM(M11:M12)</f>
        <v>26224</v>
      </c>
      <c r="N13" s="783"/>
      <c r="O13" s="784"/>
      <c r="P13" s="785"/>
    </row>
    <row r="14" spans="1:18" s="775" customFormat="1" ht="21.95" customHeight="1" x14ac:dyDescent="0.15">
      <c r="A14" s="771"/>
      <c r="B14" s="772" t="s">
        <v>762</v>
      </c>
      <c r="C14" s="773">
        <v>1</v>
      </c>
      <c r="D14" s="773">
        <v>22</v>
      </c>
      <c r="E14" s="773" t="s">
        <v>5</v>
      </c>
      <c r="F14" s="773">
        <v>56</v>
      </c>
      <c r="G14" s="312">
        <f>D14*F14</f>
        <v>1232</v>
      </c>
      <c r="H14" s="773">
        <v>0</v>
      </c>
      <c r="I14" s="773">
        <f>D14*H14</f>
        <v>0</v>
      </c>
      <c r="J14" s="773">
        <v>45</v>
      </c>
      <c r="K14" s="773">
        <v>12</v>
      </c>
      <c r="L14" s="312">
        <f>D14*J14*K14</f>
        <v>11880</v>
      </c>
      <c r="M14" s="312">
        <f>L14+I14+G14</f>
        <v>13112</v>
      </c>
      <c r="N14" s="498"/>
      <c r="O14" s="772" t="s">
        <v>759</v>
      </c>
      <c r="P14" s="774"/>
      <c r="Q14" s="787"/>
    </row>
    <row r="15" spans="1:18" s="786" customFormat="1" ht="21.95" customHeight="1" x14ac:dyDescent="0.15">
      <c r="A15" s="779" t="s">
        <v>761</v>
      </c>
      <c r="B15" s="780"/>
      <c r="C15" s="781"/>
      <c r="D15" s="781">
        <f>SUM(D14)</f>
        <v>22</v>
      </c>
      <c r="E15" s="781"/>
      <c r="F15" s="782"/>
      <c r="G15" s="314">
        <f>SUM(G14)</f>
        <v>1232</v>
      </c>
      <c r="H15" s="782"/>
      <c r="I15" s="782"/>
      <c r="J15" s="782"/>
      <c r="K15" s="782"/>
      <c r="L15" s="314">
        <f>SUM(L14)</f>
        <v>11880</v>
      </c>
      <c r="M15" s="314">
        <f>SUM(M14)</f>
        <v>13112</v>
      </c>
      <c r="N15" s="783"/>
      <c r="O15" s="784"/>
      <c r="P15" s="785"/>
    </row>
    <row r="16" spans="1:18" s="775" customFormat="1" ht="21.95" customHeight="1" x14ac:dyDescent="0.15">
      <c r="A16" s="771"/>
      <c r="B16" s="772" t="s">
        <v>763</v>
      </c>
      <c r="C16" s="773">
        <v>2</v>
      </c>
      <c r="D16" s="773">
        <v>44</v>
      </c>
      <c r="E16" s="773" t="s">
        <v>5</v>
      </c>
      <c r="F16" s="773">
        <v>56</v>
      </c>
      <c r="G16" s="312">
        <f>D16*F16</f>
        <v>2464</v>
      </c>
      <c r="H16" s="773">
        <v>0</v>
      </c>
      <c r="I16" s="773">
        <f>D16*H16</f>
        <v>0</v>
      </c>
      <c r="J16" s="773">
        <v>45</v>
      </c>
      <c r="K16" s="773">
        <v>12</v>
      </c>
      <c r="L16" s="312">
        <f>D16*J16*K16</f>
        <v>23760</v>
      </c>
      <c r="M16" s="312">
        <f>L16+I16+G16</f>
        <v>26224</v>
      </c>
      <c r="N16" s="498"/>
      <c r="O16" s="772" t="s">
        <v>759</v>
      </c>
      <c r="P16" s="774"/>
    </row>
    <row r="17" spans="1:16" s="775" customFormat="1" ht="21.95" customHeight="1" x14ac:dyDescent="0.15">
      <c r="A17" s="771"/>
      <c r="B17" s="772" t="s">
        <v>764</v>
      </c>
      <c r="C17" s="773">
        <v>0.5</v>
      </c>
      <c r="D17" s="773">
        <v>11</v>
      </c>
      <c r="E17" s="773" t="s">
        <v>5</v>
      </c>
      <c r="F17" s="773">
        <v>56</v>
      </c>
      <c r="G17" s="312">
        <f>D17*F17</f>
        <v>616</v>
      </c>
      <c r="H17" s="773">
        <v>0</v>
      </c>
      <c r="I17" s="773">
        <f>D17*H17</f>
        <v>0</v>
      </c>
      <c r="J17" s="773">
        <v>45</v>
      </c>
      <c r="K17" s="773">
        <v>12</v>
      </c>
      <c r="L17" s="312">
        <f>D17*J17*K17</f>
        <v>5940</v>
      </c>
      <c r="M17" s="312">
        <f>L17+I17+G17</f>
        <v>6556</v>
      </c>
      <c r="N17" s="498"/>
      <c r="O17" s="772" t="s">
        <v>759</v>
      </c>
      <c r="P17" s="774"/>
    </row>
    <row r="18" spans="1:16" s="786" customFormat="1" ht="21.95" customHeight="1" x14ac:dyDescent="0.15">
      <c r="A18" s="779" t="s">
        <v>47</v>
      </c>
      <c r="B18" s="780"/>
      <c r="C18" s="781"/>
      <c r="D18" s="781">
        <f>SUM(D16:D17)</f>
        <v>55</v>
      </c>
      <c r="E18" s="781"/>
      <c r="F18" s="782"/>
      <c r="G18" s="340">
        <f>SUM(G16:G17)</f>
        <v>3080</v>
      </c>
      <c r="H18" s="782"/>
      <c r="I18" s="782"/>
      <c r="J18" s="782"/>
      <c r="K18" s="782"/>
      <c r="L18" s="314">
        <f>SUM(L16:L17)</f>
        <v>29700</v>
      </c>
      <c r="M18" s="314">
        <f>SUM(M16:M17)</f>
        <v>32780</v>
      </c>
      <c r="N18" s="783"/>
      <c r="O18" s="784"/>
      <c r="P18" s="785"/>
    </row>
    <row r="19" spans="1:16" s="775" customFormat="1" ht="21.95" customHeight="1" x14ac:dyDescent="0.15">
      <c r="A19" s="771"/>
      <c r="B19" s="772" t="s">
        <v>765</v>
      </c>
      <c r="C19" s="773">
        <v>1</v>
      </c>
      <c r="D19" s="773">
        <v>22</v>
      </c>
      <c r="E19" s="773" t="s">
        <v>5</v>
      </c>
      <c r="F19" s="773">
        <v>56</v>
      </c>
      <c r="G19" s="312">
        <f>D19*F19</f>
        <v>1232</v>
      </c>
      <c r="H19" s="773">
        <v>0</v>
      </c>
      <c r="I19" s="773">
        <f>D19*H19</f>
        <v>0</v>
      </c>
      <c r="J19" s="773">
        <v>45</v>
      </c>
      <c r="K19" s="773">
        <v>12</v>
      </c>
      <c r="L19" s="312">
        <f>D19*J19*K19</f>
        <v>11880</v>
      </c>
      <c r="M19" s="312">
        <f>L19+I19+G19</f>
        <v>13112</v>
      </c>
      <c r="N19" s="498"/>
      <c r="O19" s="772" t="s">
        <v>759</v>
      </c>
      <c r="P19" s="774"/>
    </row>
    <row r="20" spans="1:16" s="786" customFormat="1" ht="21.95" customHeight="1" x14ac:dyDescent="0.15">
      <c r="A20" s="779" t="s">
        <v>47</v>
      </c>
      <c r="B20" s="788"/>
      <c r="C20" s="782"/>
      <c r="D20" s="782"/>
      <c r="E20" s="782"/>
      <c r="F20" s="782"/>
      <c r="G20" s="314">
        <f>SUM(G19)</f>
        <v>1232</v>
      </c>
      <c r="H20" s="782"/>
      <c r="I20" s="782"/>
      <c r="J20" s="782"/>
      <c r="K20" s="782"/>
      <c r="L20" s="314">
        <f>SUM(L19)</f>
        <v>11880</v>
      </c>
      <c r="M20" s="314">
        <f>SUM(M19)</f>
        <v>13112</v>
      </c>
      <c r="N20" s="783"/>
      <c r="O20" s="784"/>
      <c r="P20" s="785"/>
    </row>
    <row r="21" spans="1:16" s="775" customFormat="1" ht="21.95" customHeight="1" x14ac:dyDescent="0.15">
      <c r="A21" s="771"/>
      <c r="B21" s="772" t="s">
        <v>766</v>
      </c>
      <c r="C21" s="773">
        <v>1.5</v>
      </c>
      <c r="D21" s="773">
        <v>33</v>
      </c>
      <c r="E21" s="773" t="s">
        <v>6</v>
      </c>
      <c r="F21" s="773">
        <v>56</v>
      </c>
      <c r="G21" s="312">
        <f>D21*F21</f>
        <v>1848</v>
      </c>
      <c r="H21" s="773">
        <v>0</v>
      </c>
      <c r="I21" s="773">
        <f>D21*H21</f>
        <v>0</v>
      </c>
      <c r="J21" s="773">
        <v>45</v>
      </c>
      <c r="K21" s="773">
        <v>12</v>
      </c>
      <c r="L21" s="312">
        <f>D21*J21*K21</f>
        <v>17820</v>
      </c>
      <c r="M21" s="312">
        <f>L21+I21+G21</f>
        <v>19668</v>
      </c>
      <c r="N21" s="498"/>
      <c r="O21" s="772" t="s">
        <v>759</v>
      </c>
      <c r="P21" s="774"/>
    </row>
    <row r="22" spans="1:16" s="775" customFormat="1" ht="21.95" customHeight="1" x14ac:dyDescent="0.15">
      <c r="A22" s="779" t="s">
        <v>47</v>
      </c>
      <c r="B22" s="789"/>
      <c r="C22" s="790"/>
      <c r="D22" s="790"/>
      <c r="E22" s="790"/>
      <c r="F22" s="791"/>
      <c r="G22" s="314">
        <f>SUM(G21)</f>
        <v>1848</v>
      </c>
      <c r="H22" s="791"/>
      <c r="I22" s="791"/>
      <c r="J22" s="791"/>
      <c r="K22" s="791"/>
      <c r="L22" s="314">
        <f>SUM(L21)</f>
        <v>17820</v>
      </c>
      <c r="M22" s="314">
        <f>SUM(M21)</f>
        <v>19668</v>
      </c>
      <c r="N22" s="783"/>
      <c r="O22" s="772"/>
      <c r="P22" s="774"/>
    </row>
    <row r="23" spans="1:16" s="775" customFormat="1" ht="21.95" customHeight="1" x14ac:dyDescent="0.15">
      <c r="A23" s="771"/>
      <c r="B23" s="772" t="s">
        <v>767</v>
      </c>
      <c r="C23" s="773">
        <v>2</v>
      </c>
      <c r="D23" s="773">
        <v>44</v>
      </c>
      <c r="E23" s="773" t="s">
        <v>7</v>
      </c>
      <c r="F23" s="773">
        <v>56</v>
      </c>
      <c r="G23" s="312">
        <f>D23*F23</f>
        <v>2464</v>
      </c>
      <c r="H23" s="773">
        <v>0</v>
      </c>
      <c r="I23" s="773">
        <f>D23*H23</f>
        <v>0</v>
      </c>
      <c r="J23" s="773">
        <v>45</v>
      </c>
      <c r="K23" s="773">
        <v>12</v>
      </c>
      <c r="L23" s="312">
        <f>D23*J23*K23</f>
        <v>23760</v>
      </c>
      <c r="M23" s="312">
        <f>L23+I23+G23</f>
        <v>26224</v>
      </c>
      <c r="N23" s="498"/>
      <c r="O23" s="772" t="s">
        <v>759</v>
      </c>
      <c r="P23" s="774"/>
    </row>
    <row r="24" spans="1:16" s="775" customFormat="1" ht="21.95" customHeight="1" x14ac:dyDescent="0.15">
      <c r="A24" s="779" t="s">
        <v>47</v>
      </c>
      <c r="B24" s="780"/>
      <c r="C24" s="781"/>
      <c r="D24" s="781"/>
      <c r="E24" s="781"/>
      <c r="F24" s="782"/>
      <c r="G24" s="314">
        <f>SUM(G23)</f>
        <v>2464</v>
      </c>
      <c r="H24" s="782"/>
      <c r="I24" s="782"/>
      <c r="J24" s="782"/>
      <c r="K24" s="782"/>
      <c r="L24" s="314">
        <f>SUM(L23)</f>
        <v>23760</v>
      </c>
      <c r="M24" s="314">
        <f>SUM(M23)</f>
        <v>26224</v>
      </c>
      <c r="N24" s="783"/>
      <c r="O24" s="772"/>
      <c r="P24" s="774"/>
    </row>
    <row r="25" spans="1:16" s="775" customFormat="1" ht="21.95" customHeight="1" x14ac:dyDescent="0.15">
      <c r="A25" s="771"/>
      <c r="B25" s="772" t="s">
        <v>768</v>
      </c>
      <c r="C25" s="773">
        <v>1</v>
      </c>
      <c r="D25" s="773">
        <v>22</v>
      </c>
      <c r="E25" s="773" t="s">
        <v>5</v>
      </c>
      <c r="F25" s="773">
        <v>56</v>
      </c>
      <c r="G25" s="312">
        <f>D25*F25</f>
        <v>1232</v>
      </c>
      <c r="H25" s="773">
        <v>0</v>
      </c>
      <c r="I25" s="773">
        <f>D25*H25</f>
        <v>0</v>
      </c>
      <c r="J25" s="773">
        <v>45</v>
      </c>
      <c r="K25" s="773">
        <v>12</v>
      </c>
      <c r="L25" s="312">
        <f>D25*J25*K25</f>
        <v>11880</v>
      </c>
      <c r="M25" s="312">
        <f>L25+I25+G25</f>
        <v>13112</v>
      </c>
      <c r="N25" s="498"/>
      <c r="O25" s="772" t="s">
        <v>759</v>
      </c>
      <c r="P25" s="774"/>
    </row>
    <row r="26" spans="1:16" s="775" customFormat="1" ht="21.95" customHeight="1" x14ac:dyDescent="0.15">
      <c r="A26" s="779" t="s">
        <v>47</v>
      </c>
      <c r="B26" s="780"/>
      <c r="C26" s="781"/>
      <c r="D26" s="781"/>
      <c r="E26" s="781"/>
      <c r="F26" s="782"/>
      <c r="G26" s="314">
        <f>SUM(G25)</f>
        <v>1232</v>
      </c>
      <c r="H26" s="782"/>
      <c r="I26" s="782"/>
      <c r="J26" s="782"/>
      <c r="K26" s="782"/>
      <c r="L26" s="314">
        <f>SUM(L25)</f>
        <v>11880</v>
      </c>
      <c r="M26" s="314">
        <f>SUM(M25)</f>
        <v>13112</v>
      </c>
      <c r="N26" s="783"/>
      <c r="O26" s="772"/>
      <c r="P26" s="774"/>
    </row>
    <row r="27" spans="1:16" s="775" customFormat="1" ht="21.95" customHeight="1" x14ac:dyDescent="0.15">
      <c r="A27" s="771"/>
      <c r="B27" s="772" t="s">
        <v>771</v>
      </c>
      <c r="C27" s="778">
        <v>1</v>
      </c>
      <c r="D27" s="778">
        <v>22</v>
      </c>
      <c r="E27" s="773" t="s">
        <v>5</v>
      </c>
      <c r="F27" s="773">
        <v>56</v>
      </c>
      <c r="G27" s="312">
        <f>D27*F27</f>
        <v>1232</v>
      </c>
      <c r="H27" s="773">
        <v>0</v>
      </c>
      <c r="I27" s="773">
        <v>0</v>
      </c>
      <c r="J27" s="773">
        <v>45</v>
      </c>
      <c r="K27" s="773">
        <v>12</v>
      </c>
      <c r="L27" s="312">
        <f>D27*J27*K27</f>
        <v>11880</v>
      </c>
      <c r="M27" s="312">
        <f>L27+I27+G27</f>
        <v>13112</v>
      </c>
      <c r="N27" s="498"/>
      <c r="O27" s="772" t="s">
        <v>759</v>
      </c>
      <c r="P27" s="774"/>
    </row>
    <row r="28" spans="1:16" s="775" customFormat="1" ht="21.95" customHeight="1" x14ac:dyDescent="0.15">
      <c r="A28" s="771"/>
      <c r="B28" s="772" t="s">
        <v>772</v>
      </c>
      <c r="C28" s="773">
        <v>4.5</v>
      </c>
      <c r="D28" s="773">
        <v>110</v>
      </c>
      <c r="E28" s="773" t="s">
        <v>5</v>
      </c>
      <c r="F28" s="773">
        <v>56</v>
      </c>
      <c r="G28" s="312">
        <f>D28*F28</f>
        <v>6160</v>
      </c>
      <c r="H28" s="773">
        <v>0</v>
      </c>
      <c r="I28" s="773">
        <f>D28*H28</f>
        <v>0</v>
      </c>
      <c r="J28" s="773">
        <v>45</v>
      </c>
      <c r="K28" s="773">
        <v>12</v>
      </c>
      <c r="L28" s="312">
        <f>D28*J28*K28</f>
        <v>59400</v>
      </c>
      <c r="M28" s="312">
        <f>L28+I28+G28</f>
        <v>65560</v>
      </c>
      <c r="N28" s="498"/>
      <c r="O28" s="772" t="s">
        <v>759</v>
      </c>
      <c r="P28" s="774"/>
    </row>
    <row r="29" spans="1:16" s="775" customFormat="1" ht="21.95" customHeight="1" x14ac:dyDescent="0.15">
      <c r="A29" s="779" t="s">
        <v>47</v>
      </c>
      <c r="B29" s="780"/>
      <c r="C29" s="781"/>
      <c r="D29" s="781"/>
      <c r="E29" s="781"/>
      <c r="F29" s="782"/>
      <c r="G29" s="314">
        <f>SUM(G27:G28)</f>
        <v>7392</v>
      </c>
      <c r="H29" s="782"/>
      <c r="I29" s="782"/>
      <c r="J29" s="782"/>
      <c r="K29" s="782"/>
      <c r="L29" s="314">
        <f>SUM(L27:L28)</f>
        <v>71280</v>
      </c>
      <c r="M29" s="314">
        <f>SUM(M27:M28)</f>
        <v>78672</v>
      </c>
      <c r="N29" s="783"/>
      <c r="O29" s="784"/>
      <c r="P29" s="774"/>
    </row>
    <row r="30" spans="1:16" s="775" customFormat="1" ht="21.95" customHeight="1" x14ac:dyDescent="0.15">
      <c r="A30" s="771"/>
      <c r="B30" s="772" t="s">
        <v>773</v>
      </c>
      <c r="C30" s="773">
        <v>1.5</v>
      </c>
      <c r="D30" s="773">
        <v>33</v>
      </c>
      <c r="E30" s="773" t="s">
        <v>6</v>
      </c>
      <c r="F30" s="773">
        <v>56</v>
      </c>
      <c r="G30" s="312">
        <f>D30*F30</f>
        <v>1848</v>
      </c>
      <c r="H30" s="773">
        <v>0</v>
      </c>
      <c r="I30" s="773">
        <f>D30*H30</f>
        <v>0</v>
      </c>
      <c r="J30" s="773">
        <v>45</v>
      </c>
      <c r="K30" s="773">
        <v>12</v>
      </c>
      <c r="L30" s="312">
        <f>D30*J30*K30</f>
        <v>17820</v>
      </c>
      <c r="M30" s="312">
        <f>L30+I30+G30</f>
        <v>19668</v>
      </c>
      <c r="N30" s="498"/>
      <c r="O30" s="772" t="s">
        <v>759</v>
      </c>
      <c r="P30" s="774"/>
    </row>
    <row r="31" spans="1:16" s="775" customFormat="1" ht="21.95" customHeight="1" x14ac:dyDescent="0.15">
      <c r="A31" s="771"/>
      <c r="B31" s="772" t="s">
        <v>774</v>
      </c>
      <c r="C31" s="773">
        <v>1</v>
      </c>
      <c r="D31" s="773">
        <v>22</v>
      </c>
      <c r="E31" s="773" t="s">
        <v>5</v>
      </c>
      <c r="F31" s="773">
        <v>56</v>
      </c>
      <c r="G31" s="312">
        <f>D31*F31</f>
        <v>1232</v>
      </c>
      <c r="H31" s="773">
        <v>0</v>
      </c>
      <c r="I31" s="773">
        <f>D31*H31</f>
        <v>0</v>
      </c>
      <c r="J31" s="773">
        <v>45</v>
      </c>
      <c r="K31" s="773">
        <v>12</v>
      </c>
      <c r="L31" s="312">
        <f>D31*J31*K31</f>
        <v>11880</v>
      </c>
      <c r="M31" s="312">
        <f>L31+I31+G31</f>
        <v>13112</v>
      </c>
      <c r="N31" s="498"/>
      <c r="O31" s="772" t="s">
        <v>759</v>
      </c>
      <c r="P31" s="774"/>
    </row>
    <row r="32" spans="1:16" s="786" customFormat="1" ht="21.95" customHeight="1" x14ac:dyDescent="0.15">
      <c r="A32" s="779" t="s">
        <v>775</v>
      </c>
      <c r="B32" s="780"/>
      <c r="C32" s="781"/>
      <c r="D32" s="781"/>
      <c r="E32" s="781"/>
      <c r="F32" s="782"/>
      <c r="G32" s="314">
        <f>SUM(G30:G31)</f>
        <v>3080</v>
      </c>
      <c r="H32" s="782"/>
      <c r="I32" s="782"/>
      <c r="J32" s="782"/>
      <c r="K32" s="782"/>
      <c r="L32" s="314">
        <f>SUM(L30:L31)</f>
        <v>29700</v>
      </c>
      <c r="M32" s="314">
        <f>SUM(M30:M31)</f>
        <v>32780</v>
      </c>
      <c r="N32" s="783"/>
      <c r="O32" s="784"/>
      <c r="P32" s="785"/>
    </row>
    <row r="33" spans="1:16" s="775" customFormat="1" ht="21.95" customHeight="1" x14ac:dyDescent="0.15">
      <c r="A33" s="771"/>
      <c r="B33" s="772" t="s">
        <v>776</v>
      </c>
      <c r="C33" s="773">
        <v>1</v>
      </c>
      <c r="D33" s="773">
        <v>22</v>
      </c>
      <c r="E33" s="773" t="s">
        <v>5</v>
      </c>
      <c r="F33" s="773">
        <v>56</v>
      </c>
      <c r="G33" s="312">
        <f>D33*F33</f>
        <v>1232</v>
      </c>
      <c r="H33" s="773">
        <v>0</v>
      </c>
      <c r="I33" s="773">
        <f>D33*H33</f>
        <v>0</v>
      </c>
      <c r="J33" s="773">
        <v>45</v>
      </c>
      <c r="K33" s="773">
        <v>12</v>
      </c>
      <c r="L33" s="312">
        <f>D33*J33*K33</f>
        <v>11880</v>
      </c>
      <c r="M33" s="312">
        <f>L33+I33+G33</f>
        <v>13112</v>
      </c>
      <c r="N33" s="498"/>
      <c r="O33" s="772" t="s">
        <v>759</v>
      </c>
      <c r="P33" s="774"/>
    </row>
    <row r="34" spans="1:16" s="775" customFormat="1" ht="21.95" customHeight="1" x14ac:dyDescent="0.15">
      <c r="A34" s="771"/>
      <c r="B34" s="772" t="s">
        <v>777</v>
      </c>
      <c r="C34" s="773">
        <v>2</v>
      </c>
      <c r="D34" s="773">
        <v>46</v>
      </c>
      <c r="E34" s="773"/>
      <c r="F34" s="773"/>
      <c r="G34" s="312">
        <v>0</v>
      </c>
      <c r="H34" s="773">
        <v>0</v>
      </c>
      <c r="I34" s="773">
        <f>D34*H34</f>
        <v>0</v>
      </c>
      <c r="J34" s="773">
        <v>15</v>
      </c>
      <c r="K34" s="773">
        <v>12</v>
      </c>
      <c r="L34" s="312">
        <f>D34*J34*K34</f>
        <v>8280</v>
      </c>
      <c r="M34" s="312">
        <f>L34+I34+G34</f>
        <v>8280</v>
      </c>
      <c r="N34" s="498"/>
      <c r="O34" s="772" t="s">
        <v>759</v>
      </c>
      <c r="P34" s="774"/>
    </row>
    <row r="35" spans="1:16" s="786" customFormat="1" ht="21.95" customHeight="1" x14ac:dyDescent="0.15">
      <c r="A35" s="779" t="s">
        <v>775</v>
      </c>
      <c r="B35" s="780"/>
      <c r="C35" s="781"/>
      <c r="D35" s="781"/>
      <c r="E35" s="781"/>
      <c r="F35" s="782"/>
      <c r="G35" s="340">
        <f>SUM(G33:G34)</f>
        <v>1232</v>
      </c>
      <c r="H35" s="782"/>
      <c r="I35" s="782"/>
      <c r="J35" s="782"/>
      <c r="K35" s="782"/>
      <c r="L35" s="314">
        <f>SUM(L33:L34)</f>
        <v>20160</v>
      </c>
      <c r="M35" s="314">
        <f>SUM(M33:M34)</f>
        <v>21392</v>
      </c>
      <c r="N35" s="783"/>
      <c r="O35" s="784"/>
      <c r="P35" s="785"/>
    </row>
    <row r="36" spans="1:16" s="775" customFormat="1" ht="21.95" customHeight="1" x14ac:dyDescent="0.15">
      <c r="A36" s="771"/>
      <c r="B36" s="772" t="s">
        <v>778</v>
      </c>
      <c r="C36" s="773">
        <v>1</v>
      </c>
      <c r="D36" s="773">
        <v>25</v>
      </c>
      <c r="E36" s="773" t="s">
        <v>5</v>
      </c>
      <c r="F36" s="773">
        <v>56</v>
      </c>
      <c r="G36" s="333">
        <f>D36*F36</f>
        <v>1400</v>
      </c>
      <c r="H36" s="773">
        <v>0</v>
      </c>
      <c r="I36" s="773">
        <f>D36*H36</f>
        <v>0</v>
      </c>
      <c r="J36" s="773">
        <v>45</v>
      </c>
      <c r="K36" s="773">
        <v>12</v>
      </c>
      <c r="L36" s="312">
        <f>D36*J36*K36</f>
        <v>13500</v>
      </c>
      <c r="M36" s="312">
        <f>L36+I36+G36</f>
        <v>14900</v>
      </c>
      <c r="N36" s="498"/>
      <c r="O36" s="772" t="s">
        <v>759</v>
      </c>
      <c r="P36" s="774"/>
    </row>
    <row r="37" spans="1:16" s="775" customFormat="1" ht="21.95" customHeight="1" x14ac:dyDescent="0.15">
      <c r="A37" s="771"/>
      <c r="B37" s="772" t="s">
        <v>779</v>
      </c>
      <c r="C37" s="773">
        <v>1</v>
      </c>
      <c r="D37" s="773">
        <v>25</v>
      </c>
      <c r="E37" s="773" t="s">
        <v>5</v>
      </c>
      <c r="F37" s="773">
        <v>56</v>
      </c>
      <c r="G37" s="333">
        <f>D37*F37</f>
        <v>1400</v>
      </c>
      <c r="H37" s="773">
        <v>0</v>
      </c>
      <c r="I37" s="773">
        <f>D37*H37</f>
        <v>0</v>
      </c>
      <c r="J37" s="773">
        <v>45</v>
      </c>
      <c r="K37" s="773">
        <v>12</v>
      </c>
      <c r="L37" s="312">
        <f>D37*J37*K37</f>
        <v>13500</v>
      </c>
      <c r="M37" s="312">
        <f>L37+I37+G37</f>
        <v>14900</v>
      </c>
      <c r="N37" s="498"/>
      <c r="O37" s="772" t="s">
        <v>759</v>
      </c>
      <c r="P37" s="774"/>
    </row>
    <row r="38" spans="1:16" s="775" customFormat="1" ht="21.95" customHeight="1" x14ac:dyDescent="0.15">
      <c r="A38" s="771"/>
      <c r="B38" s="772" t="s">
        <v>782</v>
      </c>
      <c r="C38" s="773">
        <v>2</v>
      </c>
      <c r="D38" s="773">
        <v>50</v>
      </c>
      <c r="E38" s="773" t="s">
        <v>5</v>
      </c>
      <c r="F38" s="773">
        <v>56</v>
      </c>
      <c r="G38" s="333">
        <f>D38*F38</f>
        <v>2800</v>
      </c>
      <c r="H38" s="773">
        <v>0</v>
      </c>
      <c r="I38" s="773">
        <f>D38*H38</f>
        <v>0</v>
      </c>
      <c r="J38" s="773">
        <v>45</v>
      </c>
      <c r="K38" s="773">
        <v>12</v>
      </c>
      <c r="L38" s="312">
        <f>D38*J38*K38</f>
        <v>27000</v>
      </c>
      <c r="M38" s="312">
        <f>L38+I38+G38</f>
        <v>29800</v>
      </c>
      <c r="N38" s="498"/>
      <c r="O38" s="772" t="s">
        <v>759</v>
      </c>
      <c r="P38" s="774"/>
    </row>
    <row r="39" spans="1:16" s="786" customFormat="1" ht="21.95" customHeight="1" x14ac:dyDescent="0.15">
      <c r="A39" s="779" t="s">
        <v>775</v>
      </c>
      <c r="B39" s="788"/>
      <c r="C39" s="782"/>
      <c r="D39" s="782"/>
      <c r="E39" s="782"/>
      <c r="F39" s="782"/>
      <c r="G39" s="340">
        <f>SUM(G36:G38)</f>
        <v>5600</v>
      </c>
      <c r="H39" s="782"/>
      <c r="I39" s="782"/>
      <c r="J39" s="782"/>
      <c r="K39" s="782"/>
      <c r="L39" s="314">
        <f>SUM(L36:L38)</f>
        <v>54000</v>
      </c>
      <c r="M39" s="314">
        <f>SUM(M36:M38)</f>
        <v>59600</v>
      </c>
      <c r="N39" s="783"/>
      <c r="O39" s="784"/>
      <c r="P39" s="785"/>
    </row>
    <row r="40" spans="1:16" ht="21.75" customHeight="1" x14ac:dyDescent="0.15">
      <c r="A40" s="739" t="s">
        <v>842</v>
      </c>
      <c r="B40" s="738"/>
      <c r="C40" s="738"/>
      <c r="D40" s="738"/>
      <c r="E40" s="738"/>
      <c r="F40" s="738"/>
      <c r="G40" s="746">
        <f>G39+G35+G32+G29+G26+G24+G22+G20+G18+G15+G13+G10</f>
        <v>37060.800000000003</v>
      </c>
      <c r="H40" s="746">
        <f t="shared" ref="H40:M40" si="2">H39+H35+H32+H29+H26+H24+H22+H20+H18+H15+H13+H10</f>
        <v>0</v>
      </c>
      <c r="I40" s="746">
        <f t="shared" si="2"/>
        <v>8135.6399999999994</v>
      </c>
      <c r="J40" s="746">
        <f t="shared" si="2"/>
        <v>0</v>
      </c>
      <c r="K40" s="746">
        <f t="shared" si="2"/>
        <v>0</v>
      </c>
      <c r="L40" s="746">
        <f t="shared" si="2"/>
        <v>683388</v>
      </c>
      <c r="M40" s="746">
        <f t="shared" si="2"/>
        <v>728584.44</v>
      </c>
      <c r="N40" s="737"/>
      <c r="O40" s="737"/>
      <c r="P40" s="737"/>
    </row>
    <row r="43" spans="1:16" x14ac:dyDescent="0.15">
      <c r="E43" s="73" t="s">
        <v>754</v>
      </c>
      <c r="G43" s="352">
        <f>G8+G9</f>
        <v>3964.8</v>
      </c>
      <c r="H43" s="73" t="s">
        <v>753</v>
      </c>
      <c r="J43" s="91">
        <f>I40</f>
        <v>8135.6399999999994</v>
      </c>
    </row>
    <row r="44" spans="1:16" x14ac:dyDescent="0.15">
      <c r="E44" s="73" t="s">
        <v>755</v>
      </c>
      <c r="G44" s="91">
        <f>G40-G43</f>
        <v>33096</v>
      </c>
    </row>
  </sheetData>
  <mergeCells count="1">
    <mergeCell ref="A1:P1"/>
  </mergeCells>
  <phoneticPr fontId="10" type="noConversion"/>
  <pageMargins left="0.7" right="0.7" top="0.75" bottom="0.75" header="0.3" footer="0.3"/>
  <ignoredErrors>
    <ignoredError sqref="G10 G13 G15 G18 G21 G23 G29 G3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pane ySplit="2" topLeftCell="A3" activePane="bottomLeft" state="frozen"/>
      <selection pane="bottomLeft" activeCell="Q5" sqref="Q5"/>
    </sheetView>
  </sheetViews>
  <sheetFormatPr defaultRowHeight="16.5" x14ac:dyDescent="0.15"/>
  <cols>
    <col min="1" max="1" width="13" style="3" customWidth="1"/>
    <col min="2" max="2" width="10.25" style="3" customWidth="1"/>
    <col min="3" max="3" width="5.875" style="3" customWidth="1"/>
    <col min="4" max="4" width="5.75" style="3" customWidth="1"/>
    <col min="5" max="5" width="9.375" style="3" customWidth="1"/>
    <col min="6" max="6" width="6" style="3" customWidth="1"/>
    <col min="7" max="7" width="10.75" style="50" customWidth="1"/>
    <col min="8" max="8" width="6.875" style="3" customWidth="1"/>
    <col min="9" max="9" width="6.625" style="3" customWidth="1"/>
    <col min="10" max="10" width="6.75" style="3" customWidth="1"/>
    <col min="11" max="11" width="6.875" style="3" customWidth="1"/>
    <col min="12" max="12" width="13.5" style="50" customWidth="1"/>
    <col min="13" max="14" width="11.625" style="50" customWidth="1"/>
    <col min="15" max="15" width="9.875" style="3" customWidth="1"/>
    <col min="16" max="16" width="12.5" style="47" customWidth="1"/>
    <col min="17" max="17" width="12.25" style="3" customWidth="1"/>
    <col min="18" max="16384" width="9" style="3"/>
  </cols>
  <sheetData>
    <row r="1" spans="1:16" ht="45.6" customHeight="1" thickBot="1" x14ac:dyDescent="0.2">
      <c r="A1" s="876" t="s">
        <v>808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</row>
    <row r="2" spans="1:16" ht="65.45" customHeight="1" x14ac:dyDescent="0.15">
      <c r="A2" s="476" t="s">
        <v>840</v>
      </c>
      <c r="B2" s="19" t="s">
        <v>0</v>
      </c>
      <c r="C2" s="19" t="s">
        <v>1</v>
      </c>
      <c r="D2" s="19" t="s">
        <v>2</v>
      </c>
      <c r="E2" s="301" t="s">
        <v>3</v>
      </c>
      <c r="F2" s="20" t="s">
        <v>586</v>
      </c>
      <c r="G2" s="478" t="s">
        <v>587</v>
      </c>
      <c r="H2" s="20" t="s">
        <v>588</v>
      </c>
      <c r="I2" s="21" t="s">
        <v>589</v>
      </c>
      <c r="J2" s="478" t="s">
        <v>590</v>
      </c>
      <c r="K2" s="22" t="s">
        <v>591</v>
      </c>
      <c r="L2" s="478" t="s">
        <v>592</v>
      </c>
      <c r="M2" s="478" t="s">
        <v>593</v>
      </c>
      <c r="N2" s="190" t="s">
        <v>788</v>
      </c>
      <c r="O2" s="191" t="s">
        <v>790</v>
      </c>
      <c r="P2" s="23" t="s">
        <v>4</v>
      </c>
    </row>
    <row r="3" spans="1:16" ht="22.5" customHeight="1" x14ac:dyDescent="0.15">
      <c r="A3" s="750" t="s">
        <v>594</v>
      </c>
      <c r="B3" s="4" t="s">
        <v>595</v>
      </c>
      <c r="C3" s="4">
        <v>1</v>
      </c>
      <c r="D3" s="4">
        <v>22</v>
      </c>
      <c r="E3" s="4" t="s">
        <v>596</v>
      </c>
      <c r="F3" s="4">
        <v>0</v>
      </c>
      <c r="G3" s="12">
        <f>D3*F3</f>
        <v>0</v>
      </c>
      <c r="H3" s="4">
        <v>0</v>
      </c>
      <c r="I3" s="4">
        <f>D3*H3</f>
        <v>0</v>
      </c>
      <c r="J3" s="4">
        <v>0</v>
      </c>
      <c r="K3" s="4">
        <v>12</v>
      </c>
      <c r="L3" s="16">
        <f>D3*J3*K3</f>
        <v>0</v>
      </c>
      <c r="M3" s="12">
        <f>L3+I3+G3</f>
        <v>0</v>
      </c>
      <c r="N3" s="489"/>
      <c r="O3" s="4" t="s">
        <v>245</v>
      </c>
      <c r="P3" s="7"/>
    </row>
    <row r="4" spans="1:16" ht="22.5" customHeight="1" x14ac:dyDescent="0.15">
      <c r="A4" s="24" t="s">
        <v>598</v>
      </c>
      <c r="B4" s="4" t="s">
        <v>260</v>
      </c>
      <c r="C4" s="4">
        <v>1</v>
      </c>
      <c r="D4" s="4">
        <v>22</v>
      </c>
      <c r="E4" s="4" t="s">
        <v>5</v>
      </c>
      <c r="F4" s="4">
        <v>0</v>
      </c>
      <c r="G4" s="12">
        <f>D4*F4</f>
        <v>0</v>
      </c>
      <c r="H4" s="4">
        <v>0</v>
      </c>
      <c r="I4" s="4">
        <f>D4*H4</f>
        <v>0</v>
      </c>
      <c r="J4" s="4">
        <v>0</v>
      </c>
      <c r="K4" s="4">
        <v>12</v>
      </c>
      <c r="L4" s="16">
        <f>D4*J4*K4</f>
        <v>0</v>
      </c>
      <c r="M4" s="12">
        <f>L4+I4+G4</f>
        <v>0</v>
      </c>
      <c r="N4" s="489"/>
      <c r="O4" s="4" t="s">
        <v>251</v>
      </c>
      <c r="P4" s="7"/>
    </row>
    <row r="5" spans="1:16" ht="22.5" customHeight="1" x14ac:dyDescent="0.15">
      <c r="A5" s="24" t="s">
        <v>597</v>
      </c>
      <c r="B5" s="862"/>
      <c r="C5" s="860">
        <v>1</v>
      </c>
      <c r="D5" s="859">
        <v>22</v>
      </c>
      <c r="E5" s="4" t="s">
        <v>5</v>
      </c>
      <c r="F5" s="4">
        <v>0</v>
      </c>
      <c r="G5" s="12">
        <f>D5*F5</f>
        <v>0</v>
      </c>
      <c r="H5" s="4">
        <v>0</v>
      </c>
      <c r="I5" s="4">
        <f>D5*H5</f>
        <v>0</v>
      </c>
      <c r="J5" s="4">
        <v>0</v>
      </c>
      <c r="K5" s="4">
        <v>12</v>
      </c>
      <c r="L5" s="16">
        <f>D5*J5*K5</f>
        <v>0</v>
      </c>
      <c r="M5" s="12">
        <f>L5+I5+G5</f>
        <v>0</v>
      </c>
      <c r="N5" s="858"/>
      <c r="O5" s="4" t="s">
        <v>784</v>
      </c>
      <c r="P5" s="841" t="s">
        <v>861</v>
      </c>
    </row>
    <row r="6" spans="1:16" ht="22.5" customHeight="1" x14ac:dyDescent="0.15">
      <c r="A6" s="288" t="s">
        <v>599</v>
      </c>
      <c r="B6" s="309"/>
      <c r="C6" s="309"/>
      <c r="D6" s="77"/>
      <c r="E6" s="309"/>
      <c r="F6" s="77"/>
      <c r="G6" s="252">
        <f>SUM(G3:G4)</f>
        <v>0</v>
      </c>
      <c r="H6" s="77">
        <f>SUM(H3:H4)</f>
        <v>0</v>
      </c>
      <c r="I6" s="77">
        <f>SUM(I3:I4)</f>
        <v>0</v>
      </c>
      <c r="J6" s="77">
        <f>SUM(J3:J4)</f>
        <v>0</v>
      </c>
      <c r="K6" s="77"/>
      <c r="L6" s="252">
        <f>SUM(L3:L4)</f>
        <v>0</v>
      </c>
      <c r="M6" s="252">
        <f>SUM(M3:M4)</f>
        <v>0</v>
      </c>
      <c r="N6" s="630"/>
      <c r="O6" s="1"/>
      <c r="P6" s="7"/>
    </row>
    <row r="7" spans="1:16" ht="22.5" customHeight="1" x14ac:dyDescent="0.15">
      <c r="A7" s="861"/>
      <c r="B7" s="4" t="s">
        <v>262</v>
      </c>
      <c r="C7" s="4">
        <v>1</v>
      </c>
      <c r="D7" s="4">
        <v>22</v>
      </c>
      <c r="E7" s="4" t="s">
        <v>6</v>
      </c>
      <c r="F7" s="4">
        <v>56</v>
      </c>
      <c r="G7" s="12">
        <f t="shared" ref="G7:G20" si="0">D7*F7</f>
        <v>1232</v>
      </c>
      <c r="H7" s="4">
        <v>0</v>
      </c>
      <c r="I7" s="4">
        <f t="shared" ref="I7:I18" si="1">D7*H7</f>
        <v>0</v>
      </c>
      <c r="J7" s="4">
        <v>45</v>
      </c>
      <c r="K7" s="4">
        <v>12</v>
      </c>
      <c r="L7" s="16">
        <f t="shared" ref="L7:L20" si="2">D7*J7*K7</f>
        <v>11880</v>
      </c>
      <c r="M7" s="12">
        <f t="shared" ref="M7:M20" si="3">L7+I7+G7</f>
        <v>13112</v>
      </c>
      <c r="N7" s="489"/>
      <c r="O7" s="4" t="s">
        <v>249</v>
      </c>
      <c r="P7" s="7"/>
    </row>
    <row r="8" spans="1:16" ht="22.5" customHeight="1" x14ac:dyDescent="0.15">
      <c r="A8" s="24"/>
      <c r="B8" s="4" t="s">
        <v>600</v>
      </c>
      <c r="C8" s="4">
        <v>1</v>
      </c>
      <c r="D8" s="4">
        <v>20</v>
      </c>
      <c r="E8" s="25"/>
      <c r="F8" s="4">
        <v>56</v>
      </c>
      <c r="G8" s="12">
        <f t="shared" si="0"/>
        <v>1120</v>
      </c>
      <c r="H8" s="4">
        <v>0</v>
      </c>
      <c r="I8" s="4">
        <f t="shared" si="1"/>
        <v>0</v>
      </c>
      <c r="J8" s="4">
        <v>45</v>
      </c>
      <c r="K8" s="4">
        <v>12</v>
      </c>
      <c r="L8" s="16">
        <f t="shared" si="2"/>
        <v>10800</v>
      </c>
      <c r="M8" s="12">
        <f t="shared" si="3"/>
        <v>11920</v>
      </c>
      <c r="N8" s="489"/>
      <c r="O8" s="4" t="s">
        <v>784</v>
      </c>
      <c r="P8" s="18"/>
    </row>
    <row r="9" spans="1:16" ht="22.5" customHeight="1" x14ac:dyDescent="0.15">
      <c r="A9" s="24"/>
      <c r="B9" s="319" t="s">
        <v>604</v>
      </c>
      <c r="C9" s="751">
        <v>4.5</v>
      </c>
      <c r="D9" s="751">
        <v>107.5</v>
      </c>
      <c r="E9" s="752"/>
      <c r="F9" s="4">
        <v>56</v>
      </c>
      <c r="G9" s="12">
        <f>D9*F9</f>
        <v>6020</v>
      </c>
      <c r="H9" s="4">
        <v>0</v>
      </c>
      <c r="I9" s="4">
        <f t="shared" si="1"/>
        <v>0</v>
      </c>
      <c r="J9" s="4">
        <v>45</v>
      </c>
      <c r="K9" s="4">
        <v>12</v>
      </c>
      <c r="L9" s="16">
        <f t="shared" ref="L9" si="4">D9*J9*K9</f>
        <v>58050</v>
      </c>
      <c r="M9" s="12">
        <f t="shared" ref="M9:M10" si="5">L9+I9+G9</f>
        <v>64070</v>
      </c>
      <c r="N9" s="489"/>
      <c r="O9" s="4" t="s">
        <v>249</v>
      </c>
      <c r="P9" s="7"/>
    </row>
    <row r="10" spans="1:16" ht="22.5" customHeight="1" x14ac:dyDescent="0.15">
      <c r="A10" s="288" t="s">
        <v>47</v>
      </c>
      <c r="B10" s="761"/>
      <c r="C10" s="761"/>
      <c r="D10" s="761"/>
      <c r="E10" s="762"/>
      <c r="F10" s="270"/>
      <c r="G10" s="268">
        <f>SUM(G7:G9)</f>
        <v>8372</v>
      </c>
      <c r="H10" s="267"/>
      <c r="I10" s="267"/>
      <c r="J10" s="267"/>
      <c r="K10" s="267"/>
      <c r="L10" s="281">
        <f>SUM(L7:L9)</f>
        <v>80730</v>
      </c>
      <c r="M10" s="268">
        <f t="shared" si="5"/>
        <v>89102</v>
      </c>
      <c r="N10" s="630"/>
      <c r="O10" s="11"/>
      <c r="P10" s="7"/>
    </row>
    <row r="11" spans="1:16" ht="22.5" customHeight="1" x14ac:dyDescent="0.15">
      <c r="A11" s="24"/>
      <c r="B11" s="4" t="s">
        <v>601</v>
      </c>
      <c r="C11" s="4">
        <v>1</v>
      </c>
      <c r="D11" s="4">
        <v>22</v>
      </c>
      <c r="E11" s="4" t="s">
        <v>7</v>
      </c>
      <c r="F11" s="4">
        <v>56</v>
      </c>
      <c r="G11" s="12">
        <f t="shared" si="0"/>
        <v>1232</v>
      </c>
      <c r="H11" s="4">
        <v>0</v>
      </c>
      <c r="I11" s="4">
        <f t="shared" si="1"/>
        <v>0</v>
      </c>
      <c r="J11" s="4">
        <v>45</v>
      </c>
      <c r="K11" s="4">
        <v>12</v>
      </c>
      <c r="L11" s="16">
        <f t="shared" si="2"/>
        <v>11880</v>
      </c>
      <c r="M11" s="12">
        <f t="shared" si="3"/>
        <v>13112</v>
      </c>
      <c r="N11" s="489"/>
      <c r="O11" s="4" t="s">
        <v>784</v>
      </c>
      <c r="P11" s="7"/>
    </row>
    <row r="12" spans="1:16" ht="22.5" customHeight="1" x14ac:dyDescent="0.15">
      <c r="A12" s="24"/>
      <c r="B12" s="319" t="s">
        <v>604</v>
      </c>
      <c r="C12" s="751">
        <v>7</v>
      </c>
      <c r="D12" s="751">
        <v>180</v>
      </c>
      <c r="E12" s="752"/>
      <c r="F12" s="4">
        <v>56</v>
      </c>
      <c r="G12" s="12">
        <f>D12*F12</f>
        <v>10080</v>
      </c>
      <c r="H12" s="32"/>
      <c r="I12" s="32"/>
      <c r="J12" s="4">
        <v>45</v>
      </c>
      <c r="K12" s="4">
        <v>12</v>
      </c>
      <c r="L12" s="16">
        <f t="shared" ref="L12" si="6">D12*J12*K12</f>
        <v>97200</v>
      </c>
      <c r="M12" s="12">
        <f t="shared" ref="M12:M13" si="7">L12+I12+G12</f>
        <v>107280</v>
      </c>
      <c r="N12" s="489"/>
      <c r="O12" s="4" t="s">
        <v>784</v>
      </c>
      <c r="P12" s="7"/>
    </row>
    <row r="13" spans="1:16" s="10" customFormat="1" ht="22.5" customHeight="1" x14ac:dyDescent="0.15">
      <c r="A13" s="288" t="s">
        <v>648</v>
      </c>
      <c r="B13" s="335"/>
      <c r="C13" s="335"/>
      <c r="D13" s="335"/>
      <c r="E13" s="260"/>
      <c r="F13" s="260"/>
      <c r="G13" s="261">
        <f>SUM(G11:G12)</f>
        <v>11312</v>
      </c>
      <c r="H13" s="260"/>
      <c r="I13" s="260"/>
      <c r="J13" s="260"/>
      <c r="K13" s="260"/>
      <c r="L13" s="272">
        <f>SUM(L11:L12)</f>
        <v>109080</v>
      </c>
      <c r="M13" s="261">
        <f t="shared" si="7"/>
        <v>120392</v>
      </c>
      <c r="N13" s="630"/>
      <c r="O13" s="29"/>
      <c r="P13" s="232"/>
    </row>
    <row r="14" spans="1:16" ht="22.5" customHeight="1" x14ac:dyDescent="0.15">
      <c r="A14" s="24"/>
      <c r="B14" s="319" t="s">
        <v>604</v>
      </c>
      <c r="C14" s="753" t="s">
        <v>609</v>
      </c>
      <c r="D14" s="319">
        <v>16</v>
      </c>
      <c r="E14" s="25"/>
      <c r="F14" s="4">
        <v>56</v>
      </c>
      <c r="G14" s="12">
        <f t="shared" si="0"/>
        <v>896</v>
      </c>
      <c r="H14" s="4">
        <v>0</v>
      </c>
      <c r="I14" s="4">
        <f t="shared" si="1"/>
        <v>0</v>
      </c>
      <c r="J14" s="4">
        <v>45</v>
      </c>
      <c r="K14" s="4">
        <v>12</v>
      </c>
      <c r="L14" s="16">
        <f t="shared" si="2"/>
        <v>8640</v>
      </c>
      <c r="M14" s="12">
        <f t="shared" si="3"/>
        <v>9536</v>
      </c>
      <c r="N14" s="489"/>
      <c r="O14" s="4" t="s">
        <v>249</v>
      </c>
      <c r="P14" s="7"/>
    </row>
    <row r="15" spans="1:16" ht="22.5" customHeight="1" x14ac:dyDescent="0.15">
      <c r="A15" s="24"/>
      <c r="B15" s="4" t="s">
        <v>602</v>
      </c>
      <c r="C15" s="25"/>
      <c r="D15" s="4">
        <v>65</v>
      </c>
      <c r="E15" s="4" t="s">
        <v>5</v>
      </c>
      <c r="F15" s="4">
        <v>56</v>
      </c>
      <c r="G15" s="12">
        <f>D15*F15</f>
        <v>3640</v>
      </c>
      <c r="H15" s="4">
        <v>0</v>
      </c>
      <c r="I15" s="4">
        <f>D15*H15</f>
        <v>0</v>
      </c>
      <c r="J15" s="4">
        <v>45</v>
      </c>
      <c r="K15" s="4">
        <v>12</v>
      </c>
      <c r="L15" s="16">
        <f>D15*J15*K15</f>
        <v>35100</v>
      </c>
      <c r="M15" s="12">
        <f>L15+I15+G15</f>
        <v>38740</v>
      </c>
      <c r="N15" s="489"/>
      <c r="O15" s="4" t="s">
        <v>249</v>
      </c>
      <c r="P15" s="639"/>
    </row>
    <row r="16" spans="1:16" s="10" customFormat="1" ht="22.5" customHeight="1" x14ac:dyDescent="0.15">
      <c r="A16" s="288" t="s">
        <v>649</v>
      </c>
      <c r="B16" s="260"/>
      <c r="C16" s="763"/>
      <c r="D16" s="260"/>
      <c r="E16" s="260"/>
      <c r="F16" s="260"/>
      <c r="G16" s="261">
        <f>SUM(G14:G15)</f>
        <v>4536</v>
      </c>
      <c r="H16" s="260"/>
      <c r="I16" s="260"/>
      <c r="J16" s="260"/>
      <c r="K16" s="260"/>
      <c r="L16" s="272">
        <f>SUM(L14:L15)</f>
        <v>43740</v>
      </c>
      <c r="M16" s="261">
        <f>SUM(M14:M15)</f>
        <v>48276</v>
      </c>
      <c r="N16" s="630"/>
      <c r="O16" s="29"/>
      <c r="P16" s="754"/>
    </row>
    <row r="17" spans="1:16" ht="22.5" customHeight="1" x14ac:dyDescent="0.15">
      <c r="A17" s="24"/>
      <c r="B17" s="4" t="s">
        <v>602</v>
      </c>
      <c r="C17" s="755"/>
      <c r="D17" s="32">
        <v>55</v>
      </c>
      <c r="E17" s="4" t="s">
        <v>5</v>
      </c>
      <c r="F17" s="4">
        <v>56</v>
      </c>
      <c r="G17" s="12">
        <f t="shared" si="0"/>
        <v>3080</v>
      </c>
      <c r="H17" s="32"/>
      <c r="I17" s="32"/>
      <c r="J17" s="4">
        <v>45</v>
      </c>
      <c r="K17" s="4">
        <v>12</v>
      </c>
      <c r="L17" s="16">
        <f t="shared" si="2"/>
        <v>29700</v>
      </c>
      <c r="M17" s="12">
        <f t="shared" si="3"/>
        <v>32780</v>
      </c>
      <c r="N17" s="489"/>
      <c r="O17" s="4" t="s">
        <v>785</v>
      </c>
      <c r="P17" s="639"/>
    </row>
    <row r="18" spans="1:16" ht="22.5" customHeight="1" x14ac:dyDescent="0.15">
      <c r="A18" s="24"/>
      <c r="B18" s="4" t="s">
        <v>602</v>
      </c>
      <c r="C18" s="25"/>
      <c r="D18" s="4">
        <v>190</v>
      </c>
      <c r="E18" s="4" t="s">
        <v>603</v>
      </c>
      <c r="F18" s="4">
        <v>56</v>
      </c>
      <c r="G18" s="12">
        <f t="shared" si="0"/>
        <v>10640</v>
      </c>
      <c r="H18" s="4">
        <v>0</v>
      </c>
      <c r="I18" s="4">
        <f t="shared" si="1"/>
        <v>0</v>
      </c>
      <c r="J18" s="4">
        <v>45</v>
      </c>
      <c r="K18" s="4">
        <v>12</v>
      </c>
      <c r="L18" s="16">
        <f t="shared" si="2"/>
        <v>102600</v>
      </c>
      <c r="M18" s="12">
        <f t="shared" si="3"/>
        <v>113240</v>
      </c>
      <c r="N18" s="489"/>
      <c r="O18" s="4" t="s">
        <v>785</v>
      </c>
      <c r="P18" s="7"/>
    </row>
    <row r="19" spans="1:16" s="10" customFormat="1" ht="22.5" customHeight="1" x14ac:dyDescent="0.15">
      <c r="A19" s="288" t="s">
        <v>649</v>
      </c>
      <c r="B19" s="260"/>
      <c r="C19" s="763"/>
      <c r="D19" s="260"/>
      <c r="E19" s="260"/>
      <c r="F19" s="260"/>
      <c r="G19" s="261">
        <f>SUM(G17:G18)</f>
        <v>13720</v>
      </c>
      <c r="H19" s="260"/>
      <c r="I19" s="260"/>
      <c r="J19" s="260"/>
      <c r="K19" s="260"/>
      <c r="L19" s="272">
        <f>SUM(L17:L18)</f>
        <v>132300</v>
      </c>
      <c r="M19" s="261">
        <f>SUM(M17:M18)</f>
        <v>146020</v>
      </c>
      <c r="N19" s="630"/>
      <c r="O19" s="29"/>
      <c r="P19" s="232"/>
    </row>
    <row r="20" spans="1:16" ht="22.5" customHeight="1" x14ac:dyDescent="0.15">
      <c r="A20" s="24"/>
      <c r="B20" s="4" t="s">
        <v>602</v>
      </c>
      <c r="C20" s="755"/>
      <c r="D20" s="32">
        <v>200</v>
      </c>
      <c r="E20" s="4" t="s">
        <v>204</v>
      </c>
      <c r="F20" s="4">
        <v>56</v>
      </c>
      <c r="G20" s="12">
        <f t="shared" si="0"/>
        <v>11200</v>
      </c>
      <c r="H20" s="32"/>
      <c r="I20" s="32"/>
      <c r="J20" s="4">
        <v>45</v>
      </c>
      <c r="K20" s="4">
        <v>12</v>
      </c>
      <c r="L20" s="16">
        <f t="shared" si="2"/>
        <v>108000</v>
      </c>
      <c r="M20" s="12">
        <f t="shared" si="3"/>
        <v>119200</v>
      </c>
      <c r="N20" s="489"/>
      <c r="O20" s="4" t="s">
        <v>785</v>
      </c>
      <c r="P20" s="7"/>
    </row>
    <row r="21" spans="1:16" ht="22.5" customHeight="1" x14ac:dyDescent="0.15">
      <c r="A21" s="288" t="s">
        <v>599</v>
      </c>
      <c r="B21" s="309"/>
      <c r="C21" s="309"/>
      <c r="D21" s="77"/>
      <c r="E21" s="77"/>
      <c r="F21" s="77"/>
      <c r="G21" s="252">
        <f>SUM(G20)</f>
        <v>11200</v>
      </c>
      <c r="H21" s="77">
        <f>SUM(H7:H18)</f>
        <v>0</v>
      </c>
      <c r="I21" s="77">
        <f>SUM(I7:I18)</f>
        <v>0</v>
      </c>
      <c r="J21" s="77"/>
      <c r="K21" s="77"/>
      <c r="L21" s="252">
        <f>SUM(L20)</f>
        <v>108000</v>
      </c>
      <c r="M21" s="252">
        <f>SUM(M20)</f>
        <v>119200</v>
      </c>
      <c r="N21" s="630"/>
      <c r="O21" s="1"/>
      <c r="P21" s="7"/>
    </row>
    <row r="22" spans="1:16" ht="22.5" customHeight="1" x14ac:dyDescent="0.15">
      <c r="A22" s="48"/>
      <c r="B22" s="4" t="s">
        <v>253</v>
      </c>
      <c r="C22" s="30" t="s">
        <v>609</v>
      </c>
      <c r="D22" s="4">
        <v>14.7</v>
      </c>
      <c r="E22" s="4" t="s">
        <v>5</v>
      </c>
      <c r="F22" s="4">
        <v>56</v>
      </c>
      <c r="G22" s="12">
        <f>D22*F22</f>
        <v>823.19999999999993</v>
      </c>
      <c r="H22" s="4">
        <v>0</v>
      </c>
      <c r="I22" s="4">
        <f>D22*H22</f>
        <v>0</v>
      </c>
      <c r="J22" s="4">
        <v>45</v>
      </c>
      <c r="K22" s="4">
        <v>12</v>
      </c>
      <c r="L22" s="16">
        <f>D22*J22*K22</f>
        <v>7938</v>
      </c>
      <c r="M22" s="12">
        <f>L22+I22+G22</f>
        <v>8761.2000000000007</v>
      </c>
      <c r="N22" s="631"/>
      <c r="O22" s="319" t="s">
        <v>289</v>
      </c>
      <c r="P22" s="31"/>
    </row>
    <row r="23" spans="1:16" ht="22.5" customHeight="1" x14ac:dyDescent="0.15">
      <c r="A23" s="48"/>
      <c r="B23" s="4" t="s">
        <v>663</v>
      </c>
      <c r="C23" s="4">
        <v>0.5</v>
      </c>
      <c r="D23" s="4">
        <v>11</v>
      </c>
      <c r="E23" s="4" t="s">
        <v>6</v>
      </c>
      <c r="F23" s="4">
        <v>56</v>
      </c>
      <c r="G23" s="12">
        <f>D23*F23</f>
        <v>616</v>
      </c>
      <c r="H23" s="4">
        <v>0</v>
      </c>
      <c r="I23" s="4">
        <f>D23*H23</f>
        <v>0</v>
      </c>
      <c r="J23" s="4">
        <v>45</v>
      </c>
      <c r="K23" s="4">
        <v>12</v>
      </c>
      <c r="L23" s="16">
        <f>D23*J23*K23</f>
        <v>5940</v>
      </c>
      <c r="M23" s="12">
        <f>L23+I23+G23</f>
        <v>6556</v>
      </c>
      <c r="N23" s="489"/>
      <c r="O23" s="4" t="s">
        <v>289</v>
      </c>
      <c r="P23" s="7"/>
    </row>
    <row r="24" spans="1:16" ht="22.5" customHeight="1" x14ac:dyDescent="0.15">
      <c r="A24" s="48"/>
      <c r="B24" s="4" t="s">
        <v>255</v>
      </c>
      <c r="C24" s="4">
        <v>1</v>
      </c>
      <c r="D24" s="4">
        <v>22</v>
      </c>
      <c r="E24" s="4" t="s">
        <v>6</v>
      </c>
      <c r="F24" s="4">
        <v>56</v>
      </c>
      <c r="G24" s="12">
        <f>D24*F24</f>
        <v>1232</v>
      </c>
      <c r="H24" s="4">
        <v>0</v>
      </c>
      <c r="I24" s="4">
        <f>D24*H24</f>
        <v>0</v>
      </c>
      <c r="J24" s="4">
        <v>45</v>
      </c>
      <c r="K24" s="4">
        <v>12</v>
      </c>
      <c r="L24" s="16">
        <f>D24*J24*K24</f>
        <v>11880</v>
      </c>
      <c r="M24" s="12">
        <f>L24+I24+G24</f>
        <v>13112</v>
      </c>
      <c r="N24" s="489"/>
      <c r="O24" s="4" t="s">
        <v>251</v>
      </c>
      <c r="P24" s="756"/>
    </row>
    <row r="25" spans="1:16" ht="22.5" customHeight="1" x14ac:dyDescent="0.15">
      <c r="A25" s="48"/>
      <c r="B25" s="4" t="s">
        <v>606</v>
      </c>
      <c r="C25" s="4">
        <v>2</v>
      </c>
      <c r="D25" s="4">
        <v>44</v>
      </c>
      <c r="E25" s="4" t="s">
        <v>6</v>
      </c>
      <c r="F25" s="4">
        <v>56</v>
      </c>
      <c r="G25" s="12">
        <f>D25*F25</f>
        <v>2464</v>
      </c>
      <c r="H25" s="4">
        <v>0</v>
      </c>
      <c r="I25" s="4">
        <f>D25*H25</f>
        <v>0</v>
      </c>
      <c r="J25" s="4">
        <v>45</v>
      </c>
      <c r="K25" s="4">
        <v>12</v>
      </c>
      <c r="L25" s="16">
        <f>D25*J25*K25</f>
        <v>23760</v>
      </c>
      <c r="M25" s="12">
        <f>L25+I25+G25</f>
        <v>26224</v>
      </c>
      <c r="N25" s="489"/>
      <c r="O25" s="4" t="s">
        <v>289</v>
      </c>
      <c r="P25" s="7"/>
    </row>
    <row r="26" spans="1:16" ht="22.5" customHeight="1" x14ac:dyDescent="0.15">
      <c r="A26" s="48"/>
      <c r="B26" s="4" t="s">
        <v>250</v>
      </c>
      <c r="C26" s="4">
        <v>2</v>
      </c>
      <c r="D26" s="4">
        <v>44</v>
      </c>
      <c r="E26" s="4" t="s">
        <v>6</v>
      </c>
      <c r="F26" s="4">
        <v>56</v>
      </c>
      <c r="G26" s="12">
        <f>D26*F26</f>
        <v>2464</v>
      </c>
      <c r="H26" s="4">
        <v>0</v>
      </c>
      <c r="I26" s="4">
        <f>D26*H26</f>
        <v>0</v>
      </c>
      <c r="J26" s="4">
        <v>45</v>
      </c>
      <c r="K26" s="4">
        <v>12</v>
      </c>
      <c r="L26" s="16">
        <f>D26*J26*K26</f>
        <v>23760</v>
      </c>
      <c r="M26" s="12">
        <f>L26+I26+G26</f>
        <v>26224</v>
      </c>
      <c r="N26" s="489"/>
      <c r="O26" s="4" t="s">
        <v>251</v>
      </c>
      <c r="P26" s="7"/>
    </row>
    <row r="27" spans="1:16" ht="22.5" customHeight="1" x14ac:dyDescent="0.15">
      <c r="A27" s="288" t="s">
        <v>599</v>
      </c>
      <c r="B27" s="768"/>
      <c r="C27" s="768"/>
      <c r="D27" s="77"/>
      <c r="E27" s="78"/>
      <c r="F27" s="77"/>
      <c r="G27" s="252">
        <f>SUM(G22:G26)</f>
        <v>7599.2</v>
      </c>
      <c r="H27" s="77"/>
      <c r="I27" s="77"/>
      <c r="J27" s="77"/>
      <c r="K27" s="77"/>
      <c r="L27" s="252">
        <f>SUM(L22:L26)</f>
        <v>73278</v>
      </c>
      <c r="M27" s="252">
        <f>SUM(M22:M26)</f>
        <v>80877.2</v>
      </c>
      <c r="N27" s="630"/>
      <c r="O27" s="757"/>
      <c r="P27" s="31"/>
    </row>
    <row r="28" spans="1:16" ht="38.25" customHeight="1" thickBot="1" x14ac:dyDescent="0.2">
      <c r="A28" s="764" t="s">
        <v>275</v>
      </c>
      <c r="B28" s="765"/>
      <c r="C28" s="765"/>
      <c r="D28" s="766"/>
      <c r="E28" s="766"/>
      <c r="F28" s="766"/>
      <c r="G28" s="749">
        <f>G10+G13+G16+G19+G21+G27</f>
        <v>56739.199999999997</v>
      </c>
      <c r="H28" s="749">
        <f t="shared" ref="H28:L28" si="8">H10+H13+H16+H19+H21+H27</f>
        <v>0</v>
      </c>
      <c r="I28" s="749">
        <f t="shared" si="8"/>
        <v>0</v>
      </c>
      <c r="J28" s="749">
        <f t="shared" si="8"/>
        <v>0</v>
      </c>
      <c r="K28" s="749">
        <f t="shared" si="8"/>
        <v>0</v>
      </c>
      <c r="L28" s="749">
        <f t="shared" si="8"/>
        <v>547128</v>
      </c>
      <c r="M28" s="749">
        <f>M10+M13+M16+M19+M21+M27</f>
        <v>603867.19999999995</v>
      </c>
      <c r="N28" s="767"/>
      <c r="O28" s="758"/>
      <c r="P28" s="759"/>
    </row>
    <row r="29" spans="1:16" s="760" customFormat="1" ht="33.6" customHeight="1" x14ac:dyDescent="0.15">
      <c r="A29" s="889" t="s">
        <v>299</v>
      </c>
      <c r="B29" s="889"/>
      <c r="C29" s="889"/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</row>
    <row r="30" spans="1:16" ht="23.25" customHeight="1" x14ac:dyDescent="0.15">
      <c r="A30" s="3" t="s">
        <v>610</v>
      </c>
      <c r="P30" s="3"/>
    </row>
  </sheetData>
  <sortState ref="A14:Q19">
    <sortCondition ref="B14:B19"/>
  </sortState>
  <mergeCells count="2">
    <mergeCell ref="A1:P1"/>
    <mergeCell ref="A29:P29"/>
  </mergeCells>
  <phoneticPr fontId="10" type="noConversion"/>
  <pageMargins left="0.35433070866141736" right="0.35433070866141736" top="0.70866141732283472" bottom="0.6692913385826772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opLeftCell="E1" zoomScaleNormal="100" workbookViewId="0">
      <pane ySplit="2" topLeftCell="A3" activePane="bottomLeft" state="frozen"/>
      <selection pane="bottomLeft" activeCell="P54" sqref="P54"/>
    </sheetView>
  </sheetViews>
  <sheetFormatPr defaultRowHeight="16.5" x14ac:dyDescent="0.15"/>
  <cols>
    <col min="1" max="1" width="14.5" style="58" customWidth="1"/>
    <col min="2" max="2" width="13" style="58" customWidth="1"/>
    <col min="3" max="3" width="6" style="58" customWidth="1"/>
    <col min="4" max="4" width="8.5" style="58" customWidth="1"/>
    <col min="5" max="5" width="10.625" style="58" customWidth="1"/>
    <col min="6" max="6" width="8.75" style="58"/>
    <col min="7" max="7" width="13.5" style="58" customWidth="1"/>
    <col min="8" max="8" width="9.75" style="58" bestFit="1" customWidth="1"/>
    <col min="9" max="9" width="10.75" style="58" customWidth="1"/>
    <col min="10" max="10" width="9.75" style="58" bestFit="1" customWidth="1"/>
    <col min="11" max="11" width="10.125" style="91" customWidth="1"/>
    <col min="12" max="12" width="13.375" style="58" customWidth="1"/>
    <col min="13" max="14" width="13.75" style="58" customWidth="1"/>
    <col min="15" max="15" width="9.25" style="58" customWidth="1"/>
    <col min="16" max="16" width="12.125" style="353" customWidth="1"/>
    <col min="17" max="17" width="15.875" style="58" customWidth="1"/>
    <col min="18" max="16384" width="9" style="58"/>
  </cols>
  <sheetData>
    <row r="1" spans="1:16" ht="33" customHeight="1" thickBot="1" x14ac:dyDescent="0.2">
      <c r="A1" s="867" t="s">
        <v>798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</row>
    <row r="2" spans="1:16" ht="44.25" customHeight="1" x14ac:dyDescent="0.15">
      <c r="A2" s="299" t="s">
        <v>799</v>
      </c>
      <c r="B2" s="300" t="s">
        <v>0</v>
      </c>
      <c r="C2" s="300" t="s">
        <v>1</v>
      </c>
      <c r="D2" s="300" t="s">
        <v>2</v>
      </c>
      <c r="E2" s="301" t="s">
        <v>3</v>
      </c>
      <c r="F2" s="302" t="s">
        <v>484</v>
      </c>
      <c r="G2" s="20" t="s">
        <v>485</v>
      </c>
      <c r="H2" s="302" t="s">
        <v>486</v>
      </c>
      <c r="I2" s="21" t="s">
        <v>830</v>
      </c>
      <c r="J2" s="303" t="s">
        <v>487</v>
      </c>
      <c r="K2" s="303" t="s">
        <v>488</v>
      </c>
      <c r="L2" s="22" t="s">
        <v>489</v>
      </c>
      <c r="M2" s="22" t="s">
        <v>490</v>
      </c>
      <c r="N2" s="190" t="s">
        <v>788</v>
      </c>
      <c r="O2" s="191" t="s">
        <v>790</v>
      </c>
      <c r="P2" s="304" t="s">
        <v>4</v>
      </c>
    </row>
    <row r="3" spans="1:16" ht="22.5" customHeight="1" x14ac:dyDescent="0.15">
      <c r="A3" s="305" t="s">
        <v>12</v>
      </c>
      <c r="B3" s="89" t="s">
        <v>66</v>
      </c>
      <c r="C3" s="89">
        <v>1</v>
      </c>
      <c r="D3" s="89">
        <v>22</v>
      </c>
      <c r="E3" s="89" t="s">
        <v>5</v>
      </c>
      <c r="F3" s="306">
        <v>0</v>
      </c>
      <c r="G3" s="306">
        <v>0</v>
      </c>
      <c r="H3" s="306">
        <v>0</v>
      </c>
      <c r="I3" s="306">
        <v>0</v>
      </c>
      <c r="J3" s="306">
        <v>0</v>
      </c>
      <c r="K3" s="306">
        <v>0</v>
      </c>
      <c r="L3" s="89">
        <v>0</v>
      </c>
      <c r="M3" s="89">
        <v>0</v>
      </c>
      <c r="N3" s="307"/>
      <c r="O3" s="89" t="s">
        <v>491</v>
      </c>
      <c r="P3" s="868" t="s">
        <v>492</v>
      </c>
    </row>
    <row r="4" spans="1:16" ht="22.5" customHeight="1" x14ac:dyDescent="0.15">
      <c r="A4" s="305" t="s">
        <v>12</v>
      </c>
      <c r="B4" s="89" t="s">
        <v>493</v>
      </c>
      <c r="C4" s="89">
        <v>1</v>
      </c>
      <c r="D4" s="89">
        <v>22</v>
      </c>
      <c r="E4" s="89" t="s">
        <v>5</v>
      </c>
      <c r="F4" s="306">
        <v>0</v>
      </c>
      <c r="G4" s="306">
        <v>0</v>
      </c>
      <c r="H4" s="306">
        <v>0</v>
      </c>
      <c r="I4" s="306">
        <v>0</v>
      </c>
      <c r="J4" s="306">
        <v>0</v>
      </c>
      <c r="K4" s="306">
        <v>0</v>
      </c>
      <c r="L4" s="89">
        <v>0</v>
      </c>
      <c r="M4" s="89">
        <v>0</v>
      </c>
      <c r="N4" s="307"/>
      <c r="O4" s="89" t="s">
        <v>67</v>
      </c>
      <c r="P4" s="869"/>
    </row>
    <row r="5" spans="1:16" s="66" customFormat="1" ht="22.5" customHeight="1" x14ac:dyDescent="0.15">
      <c r="A5" s="308" t="s">
        <v>852</v>
      </c>
      <c r="B5" s="90" t="s">
        <v>105</v>
      </c>
      <c r="C5" s="90">
        <v>1</v>
      </c>
      <c r="D5" s="90">
        <v>22</v>
      </c>
      <c r="E5" s="90" t="s">
        <v>5</v>
      </c>
      <c r="F5" s="306">
        <v>0</v>
      </c>
      <c r="G5" s="306">
        <v>0</v>
      </c>
      <c r="H5" s="306">
        <v>0</v>
      </c>
      <c r="I5" s="306">
        <v>0</v>
      </c>
      <c r="J5" s="306">
        <v>0</v>
      </c>
      <c r="K5" s="306">
        <v>0</v>
      </c>
      <c r="L5" s="89">
        <v>0</v>
      </c>
      <c r="M5" s="89">
        <v>0</v>
      </c>
      <c r="N5" s="307"/>
      <c r="O5" s="90" t="s">
        <v>106</v>
      </c>
      <c r="P5" s="869"/>
    </row>
    <row r="6" spans="1:16" ht="22.5" customHeight="1" x14ac:dyDescent="0.15">
      <c r="A6" s="305" t="s">
        <v>12</v>
      </c>
      <c r="B6" s="89" t="s">
        <v>62</v>
      </c>
      <c r="C6" s="89">
        <v>1</v>
      </c>
      <c r="D6" s="89">
        <v>22</v>
      </c>
      <c r="E6" s="89" t="s">
        <v>5</v>
      </c>
      <c r="F6" s="306">
        <v>0</v>
      </c>
      <c r="G6" s="306">
        <v>0</v>
      </c>
      <c r="H6" s="306">
        <v>0</v>
      </c>
      <c r="I6" s="306">
        <v>0</v>
      </c>
      <c r="J6" s="306">
        <v>0</v>
      </c>
      <c r="K6" s="306">
        <v>0</v>
      </c>
      <c r="L6" s="89">
        <v>0</v>
      </c>
      <c r="M6" s="89">
        <v>0</v>
      </c>
      <c r="N6" s="307"/>
      <c r="O6" s="89" t="s">
        <v>63</v>
      </c>
      <c r="P6" s="869"/>
    </row>
    <row r="7" spans="1:16" ht="22.5" customHeight="1" x14ac:dyDescent="0.15">
      <c r="A7" s="305" t="s">
        <v>853</v>
      </c>
      <c r="B7" s="805"/>
      <c r="C7" s="166">
        <v>1</v>
      </c>
      <c r="D7" s="166">
        <v>22</v>
      </c>
      <c r="E7" s="89" t="s">
        <v>5</v>
      </c>
      <c r="F7" s="306">
        <v>0</v>
      </c>
      <c r="G7" s="306">
        <v>0</v>
      </c>
      <c r="H7" s="306">
        <v>0</v>
      </c>
      <c r="I7" s="306">
        <v>0</v>
      </c>
      <c r="J7" s="306">
        <v>0</v>
      </c>
      <c r="K7" s="306">
        <v>0</v>
      </c>
      <c r="L7" s="89">
        <v>0</v>
      </c>
      <c r="M7" s="89">
        <v>0</v>
      </c>
      <c r="N7" s="166"/>
      <c r="O7" s="805" t="s">
        <v>854</v>
      </c>
      <c r="P7" s="806" t="s">
        <v>851</v>
      </c>
    </row>
    <row r="8" spans="1:16" s="3" customFormat="1" ht="22.5" customHeight="1" x14ac:dyDescent="0.15">
      <c r="A8" s="251" t="s">
        <v>494</v>
      </c>
      <c r="B8" s="309"/>
      <c r="C8" s="309"/>
      <c r="D8" s="77"/>
      <c r="E8" s="77"/>
      <c r="F8" s="77"/>
      <c r="G8" s="77"/>
      <c r="H8" s="77"/>
      <c r="I8" s="77"/>
      <c r="J8" s="77"/>
      <c r="K8" s="310">
        <v>0</v>
      </c>
      <c r="L8" s="309">
        <v>0</v>
      </c>
      <c r="M8" s="309">
        <v>0</v>
      </c>
      <c r="N8" s="174"/>
      <c r="O8" s="4"/>
      <c r="P8" s="311"/>
    </row>
    <row r="9" spans="1:16" s="3" customFormat="1" ht="22.5" customHeight="1" x14ac:dyDescent="0.15">
      <c r="A9" s="11"/>
      <c r="B9" s="11" t="s">
        <v>543</v>
      </c>
      <c r="C9" s="4">
        <v>1</v>
      </c>
      <c r="D9" s="4">
        <v>40</v>
      </c>
      <c r="E9" s="4" t="s">
        <v>544</v>
      </c>
      <c r="F9" s="4">
        <v>56</v>
      </c>
      <c r="G9" s="12">
        <f>D9*F9</f>
        <v>2240</v>
      </c>
      <c r="H9" s="4">
        <v>0</v>
      </c>
      <c r="I9" s="6">
        <f t="shared" ref="I9:I12" si="0">D9*H9</f>
        <v>0</v>
      </c>
      <c r="J9" s="4">
        <v>45</v>
      </c>
      <c r="K9" s="5">
        <v>12</v>
      </c>
      <c r="L9" s="15">
        <f>D9*J9*K9</f>
        <v>21600</v>
      </c>
      <c r="M9" s="15">
        <f>G9+I9+L9</f>
        <v>23840</v>
      </c>
      <c r="N9" s="312"/>
      <c r="O9" s="4" t="s">
        <v>542</v>
      </c>
      <c r="P9" s="311"/>
    </row>
    <row r="10" spans="1:16" s="3" customFormat="1" ht="22.5" customHeight="1" x14ac:dyDescent="0.15">
      <c r="A10" s="11"/>
      <c r="B10" s="11" t="s">
        <v>80</v>
      </c>
      <c r="C10" s="4">
        <v>1</v>
      </c>
      <c r="D10" s="4">
        <v>22</v>
      </c>
      <c r="E10" s="4" t="s">
        <v>5</v>
      </c>
      <c r="F10" s="4">
        <v>56</v>
      </c>
      <c r="G10" s="12">
        <f>D10*F10</f>
        <v>1232</v>
      </c>
      <c r="H10" s="4">
        <v>0</v>
      </c>
      <c r="I10" s="6">
        <f t="shared" si="0"/>
        <v>0</v>
      </c>
      <c r="J10" s="4">
        <v>45</v>
      </c>
      <c r="K10" s="5">
        <v>12</v>
      </c>
      <c r="L10" s="15">
        <f>D10*J10*K10</f>
        <v>11880</v>
      </c>
      <c r="M10" s="15">
        <f>G10+I10+L10</f>
        <v>13112</v>
      </c>
      <c r="N10" s="312"/>
      <c r="O10" s="4" t="s">
        <v>542</v>
      </c>
      <c r="P10" s="311"/>
    </row>
    <row r="11" spans="1:16" s="3" customFormat="1" ht="22.5" customHeight="1" x14ac:dyDescent="0.15">
      <c r="A11" s="11"/>
      <c r="B11" s="11" t="s">
        <v>664</v>
      </c>
      <c r="C11" s="4">
        <v>3</v>
      </c>
      <c r="D11" s="4">
        <v>75</v>
      </c>
      <c r="E11" s="313"/>
      <c r="F11" s="4">
        <v>56</v>
      </c>
      <c r="G11" s="12">
        <f>D11*F11</f>
        <v>4200</v>
      </c>
      <c r="H11" s="4">
        <v>0</v>
      </c>
      <c r="I11" s="6">
        <f t="shared" si="0"/>
        <v>0</v>
      </c>
      <c r="J11" s="4">
        <v>45</v>
      </c>
      <c r="K11" s="5">
        <v>12</v>
      </c>
      <c r="L11" s="15">
        <f>D11*J11*K11</f>
        <v>40500</v>
      </c>
      <c r="M11" s="15">
        <f>G11+I11+L11</f>
        <v>44700</v>
      </c>
      <c r="N11" s="312"/>
      <c r="O11" s="4" t="s">
        <v>542</v>
      </c>
      <c r="P11" s="311"/>
    </row>
    <row r="12" spans="1:16" s="3" customFormat="1" ht="22.5" customHeight="1" x14ac:dyDescent="0.15">
      <c r="A12" s="11"/>
      <c r="B12" s="11" t="s">
        <v>511</v>
      </c>
      <c r="C12" s="4">
        <v>1</v>
      </c>
      <c r="D12" s="4">
        <v>25</v>
      </c>
      <c r="E12" s="4"/>
      <c r="F12" s="4">
        <v>56</v>
      </c>
      <c r="G12" s="12">
        <f>D12*F12</f>
        <v>1400</v>
      </c>
      <c r="H12" s="4">
        <v>0</v>
      </c>
      <c r="I12" s="6">
        <f t="shared" si="0"/>
        <v>0</v>
      </c>
      <c r="J12" s="4">
        <v>45</v>
      </c>
      <c r="K12" s="5">
        <v>12</v>
      </c>
      <c r="L12" s="16">
        <f>D12*J12*K12</f>
        <v>13500</v>
      </c>
      <c r="M12" s="15">
        <f>G12+I12+L12</f>
        <v>14900</v>
      </c>
      <c r="N12" s="312"/>
      <c r="O12" s="4" t="s">
        <v>542</v>
      </c>
      <c r="P12" s="311"/>
    </row>
    <row r="13" spans="1:16" s="10" customFormat="1" ht="22.5" customHeight="1" x14ac:dyDescent="0.15">
      <c r="A13" s="251" t="s">
        <v>639</v>
      </c>
      <c r="B13" s="260"/>
      <c r="C13" s="260"/>
      <c r="D13" s="260"/>
      <c r="E13" s="260"/>
      <c r="F13" s="260"/>
      <c r="G13" s="261">
        <f>SUM(G9:G12)</f>
        <v>9072</v>
      </c>
      <c r="H13" s="260"/>
      <c r="I13" s="260"/>
      <c r="J13" s="260"/>
      <c r="K13" s="280"/>
      <c r="L13" s="285">
        <f>SUM(L9:L12)</f>
        <v>87480</v>
      </c>
      <c r="M13" s="285">
        <f>SUM(M9:M12)</f>
        <v>96552</v>
      </c>
      <c r="N13" s="831"/>
      <c r="O13" s="29"/>
      <c r="P13" s="315"/>
    </row>
    <row r="14" spans="1:16" s="3" customFormat="1" ht="22.5" customHeight="1" x14ac:dyDescent="0.15">
      <c r="A14" s="11"/>
      <c r="B14" s="4" t="s">
        <v>68</v>
      </c>
      <c r="C14" s="4">
        <v>2</v>
      </c>
      <c r="D14" s="4">
        <v>44</v>
      </c>
      <c r="E14" s="4" t="s">
        <v>6</v>
      </c>
      <c r="F14" s="4">
        <v>56</v>
      </c>
      <c r="G14" s="12">
        <f>D14*F14</f>
        <v>2464</v>
      </c>
      <c r="H14" s="4">
        <v>0</v>
      </c>
      <c r="I14" s="6">
        <f t="shared" ref="I14:I18" si="1">D14*H14</f>
        <v>0</v>
      </c>
      <c r="J14" s="4">
        <v>45</v>
      </c>
      <c r="K14" s="5">
        <v>12</v>
      </c>
      <c r="L14" s="16">
        <f>D14*J14*K14</f>
        <v>23760</v>
      </c>
      <c r="M14" s="15">
        <f>G14+I14+L14</f>
        <v>26224</v>
      </c>
      <c r="N14" s="312"/>
      <c r="O14" s="4" t="s">
        <v>63</v>
      </c>
      <c r="P14" s="311"/>
    </row>
    <row r="15" spans="1:16" s="3" customFormat="1" ht="22.5" customHeight="1" x14ac:dyDescent="0.15">
      <c r="A15" s="11"/>
      <c r="B15" s="4" t="s">
        <v>495</v>
      </c>
      <c r="C15" s="4">
        <v>2</v>
      </c>
      <c r="D15" s="4">
        <v>44</v>
      </c>
      <c r="E15" s="4" t="s">
        <v>496</v>
      </c>
      <c r="F15" s="4">
        <v>56</v>
      </c>
      <c r="G15" s="12">
        <f>D15*F15</f>
        <v>2464</v>
      </c>
      <c r="H15" s="4">
        <v>0</v>
      </c>
      <c r="I15" s="6">
        <f t="shared" si="1"/>
        <v>0</v>
      </c>
      <c r="J15" s="4">
        <v>45</v>
      </c>
      <c r="K15" s="5">
        <v>12</v>
      </c>
      <c r="L15" s="16">
        <f>D15*J15*K15</f>
        <v>23760</v>
      </c>
      <c r="M15" s="15">
        <f>G15+I15+L15</f>
        <v>26224</v>
      </c>
      <c r="N15" s="312"/>
      <c r="O15" s="4" t="s">
        <v>63</v>
      </c>
      <c r="P15" s="311"/>
    </row>
    <row r="16" spans="1:16" s="3" customFormat="1" ht="22.5" customHeight="1" x14ac:dyDescent="0.15">
      <c r="A16" s="11"/>
      <c r="B16" s="4" t="s">
        <v>497</v>
      </c>
      <c r="C16" s="4">
        <v>1</v>
      </c>
      <c r="D16" s="4">
        <v>22</v>
      </c>
      <c r="E16" s="4" t="s">
        <v>5</v>
      </c>
      <c r="F16" s="4">
        <v>56</v>
      </c>
      <c r="G16" s="12">
        <f>D16*F16</f>
        <v>1232</v>
      </c>
      <c r="H16" s="4">
        <v>0</v>
      </c>
      <c r="I16" s="6">
        <f t="shared" si="1"/>
        <v>0</v>
      </c>
      <c r="J16" s="4">
        <v>45</v>
      </c>
      <c r="K16" s="5">
        <v>12</v>
      </c>
      <c r="L16" s="16">
        <f>D16*J16*K16</f>
        <v>11880</v>
      </c>
      <c r="M16" s="15">
        <f>G16+I16+L16</f>
        <v>13112</v>
      </c>
      <c r="N16" s="312"/>
      <c r="O16" s="4" t="s">
        <v>498</v>
      </c>
      <c r="P16" s="311"/>
    </row>
    <row r="17" spans="1:16" s="3" customFormat="1" ht="22.5" customHeight="1" x14ac:dyDescent="0.15">
      <c r="A17" s="11"/>
      <c r="B17" s="4" t="s">
        <v>71</v>
      </c>
      <c r="C17" s="4">
        <v>3</v>
      </c>
      <c r="D17" s="4">
        <v>66</v>
      </c>
      <c r="E17" s="4" t="s">
        <v>5</v>
      </c>
      <c r="F17" s="4">
        <v>56</v>
      </c>
      <c r="G17" s="12">
        <f>D17*F17</f>
        <v>3696</v>
      </c>
      <c r="H17" s="4">
        <v>0</v>
      </c>
      <c r="I17" s="6">
        <f t="shared" si="1"/>
        <v>0</v>
      </c>
      <c r="J17" s="4">
        <v>45</v>
      </c>
      <c r="K17" s="5">
        <v>12</v>
      </c>
      <c r="L17" s="16">
        <f>D17*J17*K17</f>
        <v>35640</v>
      </c>
      <c r="M17" s="15">
        <f>G17+I17+L17</f>
        <v>39336</v>
      </c>
      <c r="N17" s="312"/>
      <c r="O17" s="4" t="s">
        <v>63</v>
      </c>
      <c r="P17" s="311"/>
    </row>
    <row r="18" spans="1:16" s="3" customFormat="1" ht="22.5" customHeight="1" x14ac:dyDescent="0.15">
      <c r="A18" s="11"/>
      <c r="B18" s="4" t="s">
        <v>72</v>
      </c>
      <c r="C18" s="4">
        <v>1</v>
      </c>
      <c r="D18" s="4">
        <v>22</v>
      </c>
      <c r="E18" s="4" t="s">
        <v>5</v>
      </c>
      <c r="F18" s="4">
        <v>56</v>
      </c>
      <c r="G18" s="12">
        <f>D18*F18</f>
        <v>1232</v>
      </c>
      <c r="H18" s="4">
        <v>0</v>
      </c>
      <c r="I18" s="6">
        <f t="shared" si="1"/>
        <v>0</v>
      </c>
      <c r="J18" s="4">
        <v>45</v>
      </c>
      <c r="K18" s="5">
        <v>12</v>
      </c>
      <c r="L18" s="16">
        <f>D18*J18*K18</f>
        <v>11880</v>
      </c>
      <c r="M18" s="15">
        <f>G18+I18+L18</f>
        <v>13112</v>
      </c>
      <c r="N18" s="312"/>
      <c r="O18" s="4" t="s">
        <v>63</v>
      </c>
      <c r="P18" s="311"/>
    </row>
    <row r="19" spans="1:16" s="10" customFormat="1" ht="22.5" customHeight="1" x14ac:dyDescent="0.15">
      <c r="A19" s="251" t="s">
        <v>639</v>
      </c>
      <c r="B19" s="260"/>
      <c r="C19" s="260"/>
      <c r="D19" s="260"/>
      <c r="E19" s="260"/>
      <c r="F19" s="260"/>
      <c r="G19" s="261">
        <f>SUM(G14:G18)</f>
        <v>11088</v>
      </c>
      <c r="H19" s="260"/>
      <c r="I19" s="260"/>
      <c r="J19" s="260"/>
      <c r="K19" s="280"/>
      <c r="L19" s="272">
        <f>SUM(L14:L18)</f>
        <v>106920</v>
      </c>
      <c r="M19" s="285">
        <f>SUM(M14:M18)</f>
        <v>118008</v>
      </c>
      <c r="N19" s="831"/>
      <c r="O19" s="29"/>
      <c r="P19" s="315"/>
    </row>
    <row r="20" spans="1:16" s="3" customFormat="1" ht="22.5" customHeight="1" x14ac:dyDescent="0.15">
      <c r="A20" s="146"/>
      <c r="B20" s="4" t="s">
        <v>82</v>
      </c>
      <c r="C20" s="4">
        <v>1</v>
      </c>
      <c r="D20" s="4">
        <v>22</v>
      </c>
      <c r="E20" s="4" t="s">
        <v>5</v>
      </c>
      <c r="F20" s="4">
        <v>56</v>
      </c>
      <c r="G20" s="12">
        <f>D20*F20</f>
        <v>1232</v>
      </c>
      <c r="H20" s="4">
        <v>0</v>
      </c>
      <c r="I20" s="6">
        <f t="shared" ref="I20:I23" si="2">D20*H20</f>
        <v>0</v>
      </c>
      <c r="J20" s="4">
        <v>45</v>
      </c>
      <c r="K20" s="5">
        <v>12</v>
      </c>
      <c r="L20" s="15">
        <f>D20*J20*K20</f>
        <v>11880</v>
      </c>
      <c r="M20" s="15">
        <f>G20+I20+L20</f>
        <v>13112</v>
      </c>
      <c r="N20" s="312"/>
      <c r="O20" s="4" t="s">
        <v>540</v>
      </c>
      <c r="P20" s="311"/>
    </row>
    <row r="21" spans="1:16" s="3" customFormat="1" ht="22.5" customHeight="1" x14ac:dyDescent="0.15">
      <c r="A21" s="146"/>
      <c r="B21" s="4" t="s">
        <v>541</v>
      </c>
      <c r="C21" s="4">
        <v>2</v>
      </c>
      <c r="D21" s="4">
        <v>44</v>
      </c>
      <c r="E21" s="4" t="s">
        <v>5</v>
      </c>
      <c r="F21" s="4">
        <v>56</v>
      </c>
      <c r="G21" s="12">
        <f>D21*F21</f>
        <v>2464</v>
      </c>
      <c r="H21" s="4">
        <v>0</v>
      </c>
      <c r="I21" s="6">
        <f t="shared" si="2"/>
        <v>0</v>
      </c>
      <c r="J21" s="4">
        <v>45</v>
      </c>
      <c r="K21" s="5">
        <v>12</v>
      </c>
      <c r="L21" s="15">
        <f>D21*J21*K21</f>
        <v>23760</v>
      </c>
      <c r="M21" s="15">
        <f>G21+I21+L21</f>
        <v>26224</v>
      </c>
      <c r="N21" s="312"/>
      <c r="O21" s="4" t="s">
        <v>540</v>
      </c>
      <c r="P21" s="311"/>
    </row>
    <row r="22" spans="1:16" s="3" customFormat="1" ht="22.5" customHeight="1" x14ac:dyDescent="0.15">
      <c r="A22" s="146"/>
      <c r="B22" s="4" t="s">
        <v>103</v>
      </c>
      <c r="C22" s="4">
        <v>1</v>
      </c>
      <c r="D22" s="4">
        <v>22</v>
      </c>
      <c r="E22" s="4" t="s">
        <v>5</v>
      </c>
      <c r="F22" s="4">
        <v>56</v>
      </c>
      <c r="G22" s="12">
        <f>D22*F22</f>
        <v>1232</v>
      </c>
      <c r="H22" s="4">
        <v>0</v>
      </c>
      <c r="I22" s="6">
        <f t="shared" si="2"/>
        <v>0</v>
      </c>
      <c r="J22" s="4">
        <v>45</v>
      </c>
      <c r="K22" s="5">
        <v>12</v>
      </c>
      <c r="L22" s="15">
        <f>D22*J22*K22</f>
        <v>11880</v>
      </c>
      <c r="M22" s="15">
        <f>G22+I22+L22</f>
        <v>13112</v>
      </c>
      <c r="N22" s="312"/>
      <c r="O22" s="4" t="s">
        <v>104</v>
      </c>
      <c r="P22" s="311"/>
    </row>
    <row r="23" spans="1:16" s="3" customFormat="1" ht="22.5" customHeight="1" x14ac:dyDescent="0.15">
      <c r="A23" s="146"/>
      <c r="B23" s="4" t="s">
        <v>518</v>
      </c>
      <c r="C23" s="4">
        <v>0.5</v>
      </c>
      <c r="D23" s="4">
        <v>7.5</v>
      </c>
      <c r="E23" s="4" t="s">
        <v>5</v>
      </c>
      <c r="F23" s="4">
        <v>56</v>
      </c>
      <c r="G23" s="12">
        <f>D23*F23</f>
        <v>420</v>
      </c>
      <c r="H23" s="4">
        <v>0</v>
      </c>
      <c r="I23" s="6">
        <f t="shared" si="2"/>
        <v>0</v>
      </c>
      <c r="J23" s="4">
        <v>45</v>
      </c>
      <c r="K23" s="5">
        <v>12</v>
      </c>
      <c r="L23" s="15">
        <f>D23*J23*K23</f>
        <v>4050</v>
      </c>
      <c r="M23" s="15">
        <f>G23+I23+L23</f>
        <v>4470</v>
      </c>
      <c r="N23" s="312"/>
      <c r="O23" s="4" t="s">
        <v>540</v>
      </c>
      <c r="P23" s="311"/>
    </row>
    <row r="24" spans="1:16" s="10" customFormat="1" ht="22.5" customHeight="1" x14ac:dyDescent="0.15">
      <c r="A24" s="251" t="s">
        <v>639</v>
      </c>
      <c r="B24" s="260"/>
      <c r="C24" s="260"/>
      <c r="D24" s="260"/>
      <c r="E24" s="260"/>
      <c r="F24" s="260"/>
      <c r="G24" s="261">
        <f>SUM(G20:G23)</f>
        <v>5348</v>
      </c>
      <c r="H24" s="260"/>
      <c r="I24" s="260"/>
      <c r="J24" s="260"/>
      <c r="K24" s="280"/>
      <c r="L24" s="272">
        <f>SUM(L20:L23)</f>
        <v>51570</v>
      </c>
      <c r="M24" s="285">
        <f>SUM(M20:M23)</f>
        <v>56918</v>
      </c>
      <c r="N24" s="831"/>
      <c r="O24" s="29"/>
      <c r="P24" s="315"/>
    </row>
    <row r="25" spans="1:16" s="3" customFormat="1" ht="22.5" customHeight="1" x14ac:dyDescent="0.15">
      <c r="A25" s="316"/>
      <c r="B25" s="4" t="s">
        <v>526</v>
      </c>
      <c r="C25" s="4">
        <v>1</v>
      </c>
      <c r="D25" s="4">
        <v>22</v>
      </c>
      <c r="E25" s="4" t="s">
        <v>5</v>
      </c>
      <c r="F25" s="4">
        <v>56</v>
      </c>
      <c r="G25" s="12">
        <f>D25*F25</f>
        <v>1232</v>
      </c>
      <c r="H25" s="4">
        <v>0</v>
      </c>
      <c r="I25" s="6">
        <f t="shared" ref="I25:I29" si="3">D25*H25</f>
        <v>0</v>
      </c>
      <c r="J25" s="4">
        <v>45</v>
      </c>
      <c r="K25" s="5">
        <v>12</v>
      </c>
      <c r="L25" s="15">
        <f>D25*J25*K25</f>
        <v>11880</v>
      </c>
      <c r="M25" s="15">
        <f>G25+I25+L25</f>
        <v>13112</v>
      </c>
      <c r="N25" s="312"/>
      <c r="O25" s="4" t="s">
        <v>99</v>
      </c>
      <c r="P25" s="311"/>
    </row>
    <row r="26" spans="1:16" s="3" customFormat="1" ht="22.5" customHeight="1" x14ac:dyDescent="0.15">
      <c r="A26" s="316"/>
      <c r="B26" s="4" t="s">
        <v>96</v>
      </c>
      <c r="C26" s="4">
        <v>1</v>
      </c>
      <c r="D26" s="4">
        <v>22</v>
      </c>
      <c r="E26" s="4" t="s">
        <v>5</v>
      </c>
      <c r="F26" s="4">
        <v>56</v>
      </c>
      <c r="G26" s="12">
        <f>D26*F26</f>
        <v>1232</v>
      </c>
      <c r="H26" s="4">
        <v>0</v>
      </c>
      <c r="I26" s="6">
        <f t="shared" si="3"/>
        <v>0</v>
      </c>
      <c r="J26" s="4">
        <v>45</v>
      </c>
      <c r="K26" s="5">
        <v>12</v>
      </c>
      <c r="L26" s="15">
        <f>D26*J26*K26</f>
        <v>11880</v>
      </c>
      <c r="M26" s="15">
        <f>G26+I26+L26</f>
        <v>13112</v>
      </c>
      <c r="N26" s="312"/>
      <c r="O26" s="4" t="s">
        <v>99</v>
      </c>
      <c r="P26" s="311"/>
    </row>
    <row r="27" spans="1:16" s="3" customFormat="1" ht="22.5" customHeight="1" x14ac:dyDescent="0.15">
      <c r="A27" s="316"/>
      <c r="B27" s="4" t="s">
        <v>100</v>
      </c>
      <c r="C27" s="4">
        <v>1</v>
      </c>
      <c r="D27" s="4">
        <v>22</v>
      </c>
      <c r="E27" s="4" t="s">
        <v>6</v>
      </c>
      <c r="F27" s="4">
        <v>56</v>
      </c>
      <c r="G27" s="12">
        <f>D27*F27</f>
        <v>1232</v>
      </c>
      <c r="H27" s="4">
        <v>0</v>
      </c>
      <c r="I27" s="6">
        <f t="shared" si="3"/>
        <v>0</v>
      </c>
      <c r="J27" s="4">
        <v>45</v>
      </c>
      <c r="K27" s="5">
        <v>12</v>
      </c>
      <c r="L27" s="15">
        <f>D27*J27*K27</f>
        <v>11880</v>
      </c>
      <c r="M27" s="15">
        <f>G27+I27+L27</f>
        <v>13112</v>
      </c>
      <c r="N27" s="312"/>
      <c r="O27" s="4" t="s">
        <v>99</v>
      </c>
      <c r="P27" s="311"/>
    </row>
    <row r="28" spans="1:16" s="3" customFormat="1" ht="22.5" customHeight="1" x14ac:dyDescent="0.15">
      <c r="A28" s="316"/>
      <c r="B28" s="4" t="s">
        <v>101</v>
      </c>
      <c r="C28" s="4">
        <v>1</v>
      </c>
      <c r="D28" s="4">
        <v>22</v>
      </c>
      <c r="E28" s="4" t="s">
        <v>6</v>
      </c>
      <c r="F28" s="4">
        <v>56</v>
      </c>
      <c r="G28" s="12">
        <f>D28*F28</f>
        <v>1232</v>
      </c>
      <c r="H28" s="4">
        <v>0</v>
      </c>
      <c r="I28" s="6">
        <f t="shared" si="3"/>
        <v>0</v>
      </c>
      <c r="J28" s="4">
        <v>45</v>
      </c>
      <c r="K28" s="5">
        <v>12</v>
      </c>
      <c r="L28" s="15">
        <f>D28*J28*K28</f>
        <v>11880</v>
      </c>
      <c r="M28" s="15">
        <f>G28+I28+L28</f>
        <v>13112</v>
      </c>
      <c r="N28" s="312"/>
      <c r="O28" s="4" t="s">
        <v>99</v>
      </c>
      <c r="P28" s="311"/>
    </row>
    <row r="29" spans="1:16" s="3" customFormat="1" ht="22.5" customHeight="1" x14ac:dyDescent="0.15">
      <c r="A29" s="316"/>
      <c r="B29" s="4" t="s">
        <v>102</v>
      </c>
      <c r="C29" s="4">
        <v>1</v>
      </c>
      <c r="D29" s="4">
        <v>22</v>
      </c>
      <c r="E29" s="4" t="s">
        <v>6</v>
      </c>
      <c r="F29" s="4">
        <v>56</v>
      </c>
      <c r="G29" s="12">
        <f>D29*F29</f>
        <v>1232</v>
      </c>
      <c r="H29" s="4">
        <v>0</v>
      </c>
      <c r="I29" s="6">
        <f t="shared" si="3"/>
        <v>0</v>
      </c>
      <c r="J29" s="4">
        <v>45</v>
      </c>
      <c r="K29" s="5">
        <v>12</v>
      </c>
      <c r="L29" s="15">
        <f>D29*J29*K29</f>
        <v>11880</v>
      </c>
      <c r="M29" s="15">
        <f>G29+I29+L29</f>
        <v>13112</v>
      </c>
      <c r="N29" s="312"/>
      <c r="O29" s="4" t="s">
        <v>99</v>
      </c>
      <c r="P29" s="311"/>
    </row>
    <row r="30" spans="1:16" s="10" customFormat="1" ht="22.5" customHeight="1" x14ac:dyDescent="0.15">
      <c r="A30" s="251" t="s">
        <v>630</v>
      </c>
      <c r="B30" s="260"/>
      <c r="C30" s="260"/>
      <c r="D30" s="260"/>
      <c r="E30" s="260"/>
      <c r="F30" s="260"/>
      <c r="G30" s="261">
        <f>SUM(G25:G29)</f>
        <v>6160</v>
      </c>
      <c r="H30" s="260"/>
      <c r="I30" s="260"/>
      <c r="J30" s="260"/>
      <c r="K30" s="280"/>
      <c r="L30" s="285">
        <f>SUM(L25:L29)</f>
        <v>59400</v>
      </c>
      <c r="M30" s="285">
        <f>SUM(M25:M29)</f>
        <v>65560</v>
      </c>
      <c r="N30" s="831"/>
      <c r="O30" s="29"/>
      <c r="P30" s="315"/>
    </row>
    <row r="31" spans="1:16" s="3" customFormat="1" ht="22.5" customHeight="1" x14ac:dyDescent="0.15">
      <c r="A31" s="11"/>
      <c r="B31" s="317" t="s">
        <v>81</v>
      </c>
      <c r="C31" s="4">
        <v>1</v>
      </c>
      <c r="D31" s="4">
        <v>22</v>
      </c>
      <c r="E31" s="4" t="s">
        <v>5</v>
      </c>
      <c r="F31" s="4">
        <v>56</v>
      </c>
      <c r="G31" s="12">
        <f>D31*F31</f>
        <v>1232</v>
      </c>
      <c r="H31" s="4">
        <v>0</v>
      </c>
      <c r="I31" s="6">
        <f t="shared" ref="I31:I34" si="4">D31*H31</f>
        <v>0</v>
      </c>
      <c r="J31" s="4">
        <v>45</v>
      </c>
      <c r="K31" s="5">
        <v>12</v>
      </c>
      <c r="L31" s="15">
        <f>D31*J31*K31</f>
        <v>11880</v>
      </c>
      <c r="M31" s="15">
        <f>G31+I31+L31</f>
        <v>13112</v>
      </c>
      <c r="N31" s="312"/>
      <c r="O31" s="4" t="s">
        <v>73</v>
      </c>
      <c r="P31" s="311"/>
    </row>
    <row r="32" spans="1:16" s="3" customFormat="1" ht="22.5" customHeight="1" x14ac:dyDescent="0.15">
      <c r="A32" s="11"/>
      <c r="B32" s="317" t="s">
        <v>549</v>
      </c>
      <c r="C32" s="4">
        <v>3</v>
      </c>
      <c r="D32" s="4">
        <v>66</v>
      </c>
      <c r="E32" s="4" t="s">
        <v>6</v>
      </c>
      <c r="F32" s="4">
        <v>56</v>
      </c>
      <c r="G32" s="12">
        <f>D32*F32</f>
        <v>3696</v>
      </c>
      <c r="H32" s="4">
        <v>0</v>
      </c>
      <c r="I32" s="6">
        <f t="shared" si="4"/>
        <v>0</v>
      </c>
      <c r="J32" s="4">
        <v>45</v>
      </c>
      <c r="K32" s="5">
        <v>12</v>
      </c>
      <c r="L32" s="15">
        <f>D32*J32*K32</f>
        <v>35640</v>
      </c>
      <c r="M32" s="15">
        <f>G32+I32+L32</f>
        <v>39336</v>
      </c>
      <c r="N32" s="312"/>
      <c r="O32" s="4" t="s">
        <v>73</v>
      </c>
      <c r="P32" s="311"/>
    </row>
    <row r="33" spans="1:17" s="3" customFormat="1" ht="22.5" customHeight="1" x14ac:dyDescent="0.15">
      <c r="A33" s="11"/>
      <c r="B33" s="318" t="s">
        <v>552</v>
      </c>
      <c r="C33" s="11">
        <v>0.5</v>
      </c>
      <c r="D33" s="11">
        <v>6.77</v>
      </c>
      <c r="E33" s="319" t="s">
        <v>263</v>
      </c>
      <c r="F33" s="4">
        <v>56</v>
      </c>
      <c r="G33" s="12">
        <f>D33*F33</f>
        <v>379.12</v>
      </c>
      <c r="H33" s="4">
        <v>0</v>
      </c>
      <c r="I33" s="6">
        <f t="shared" si="4"/>
        <v>0</v>
      </c>
      <c r="J33" s="4">
        <v>45</v>
      </c>
      <c r="K33" s="5">
        <v>12</v>
      </c>
      <c r="L33" s="15">
        <f>D33*J33*K33</f>
        <v>3655.7999999999997</v>
      </c>
      <c r="M33" s="15">
        <f>G33+I33+L33</f>
        <v>4034.9199999999996</v>
      </c>
      <c r="N33" s="312"/>
      <c r="O33" s="4" t="s">
        <v>551</v>
      </c>
      <c r="P33" s="320"/>
    </row>
    <row r="34" spans="1:17" s="3" customFormat="1" ht="22.5" customHeight="1" x14ac:dyDescent="0.15">
      <c r="A34" s="11"/>
      <c r="B34" s="317" t="s">
        <v>553</v>
      </c>
      <c r="C34" s="11">
        <v>1</v>
      </c>
      <c r="D34" s="11">
        <v>15</v>
      </c>
      <c r="E34" s="4" t="s">
        <v>5</v>
      </c>
      <c r="F34" s="4">
        <v>56</v>
      </c>
      <c r="G34" s="12">
        <f>D34*F34</f>
        <v>840</v>
      </c>
      <c r="H34" s="4">
        <v>0</v>
      </c>
      <c r="I34" s="6">
        <f t="shared" si="4"/>
        <v>0</v>
      </c>
      <c r="J34" s="4">
        <v>45</v>
      </c>
      <c r="K34" s="5">
        <v>12</v>
      </c>
      <c r="L34" s="15">
        <f>D34*J34*K34</f>
        <v>8100</v>
      </c>
      <c r="M34" s="15">
        <f>G34+I34+L34</f>
        <v>8940</v>
      </c>
      <c r="N34" s="312"/>
      <c r="O34" s="4" t="s">
        <v>551</v>
      </c>
      <c r="P34" s="320"/>
    </row>
    <row r="35" spans="1:17" s="3" customFormat="1" ht="22.5" customHeight="1" x14ac:dyDescent="0.15">
      <c r="A35" s="267" t="s">
        <v>723</v>
      </c>
      <c r="B35" s="321"/>
      <c r="C35" s="270"/>
      <c r="D35" s="270"/>
      <c r="E35" s="322"/>
      <c r="F35" s="270"/>
      <c r="G35" s="268">
        <f>SUM(G31:G34)</f>
        <v>6147.12</v>
      </c>
      <c r="H35" s="267"/>
      <c r="I35" s="267"/>
      <c r="J35" s="267"/>
      <c r="K35" s="323"/>
      <c r="L35" s="286">
        <f>SUM(L31:L34)</f>
        <v>59275.8</v>
      </c>
      <c r="M35" s="286">
        <f>SUM(M31:M34)</f>
        <v>65422.92</v>
      </c>
      <c r="N35" s="831"/>
      <c r="O35" s="11"/>
      <c r="P35" s="320"/>
    </row>
    <row r="36" spans="1:17" s="3" customFormat="1" ht="22.5" customHeight="1" x14ac:dyDescent="0.15">
      <c r="A36" s="11"/>
      <c r="B36" s="317" t="s">
        <v>550</v>
      </c>
      <c r="C36" s="324">
        <v>3</v>
      </c>
      <c r="D36" s="324">
        <v>70.73</v>
      </c>
      <c r="E36" s="324"/>
      <c r="F36" s="4">
        <v>56</v>
      </c>
      <c r="G36" s="4">
        <f>D36*F36</f>
        <v>3960.88</v>
      </c>
      <c r="H36" s="4">
        <v>0</v>
      </c>
      <c r="I36" s="6">
        <f>D36*H36</f>
        <v>0</v>
      </c>
      <c r="J36" s="4">
        <v>45</v>
      </c>
      <c r="K36" s="5">
        <v>12</v>
      </c>
      <c r="L36" s="15">
        <f>D36*J36*K36</f>
        <v>38194.200000000004</v>
      </c>
      <c r="M36" s="15">
        <f>G36+I36+L36</f>
        <v>42155.08</v>
      </c>
      <c r="N36" s="312"/>
      <c r="O36" s="4" t="s">
        <v>73</v>
      </c>
      <c r="P36" s="320"/>
    </row>
    <row r="37" spans="1:17" s="3" customFormat="1" ht="22.5" customHeight="1" x14ac:dyDescent="0.15">
      <c r="A37" s="267" t="s">
        <v>723</v>
      </c>
      <c r="B37" s="321"/>
      <c r="C37" s="322"/>
      <c r="D37" s="322"/>
      <c r="E37" s="322"/>
      <c r="F37" s="270"/>
      <c r="G37" s="267">
        <f>SUM(G36)</f>
        <v>3960.88</v>
      </c>
      <c r="H37" s="267"/>
      <c r="I37" s="267"/>
      <c r="J37" s="267"/>
      <c r="K37" s="323"/>
      <c r="L37" s="286">
        <f>SUM(L36)</f>
        <v>38194.200000000004</v>
      </c>
      <c r="M37" s="286">
        <f>SUM(M36)</f>
        <v>42155.08</v>
      </c>
      <c r="N37" s="831"/>
      <c r="O37" s="11"/>
      <c r="P37" s="320"/>
    </row>
    <row r="38" spans="1:17" s="3" customFormat="1" ht="22.5" customHeight="1" x14ac:dyDescent="0.15">
      <c r="A38" s="11"/>
      <c r="B38" s="317" t="s">
        <v>550</v>
      </c>
      <c r="C38" s="324">
        <v>0.5</v>
      </c>
      <c r="D38" s="324">
        <v>16.77</v>
      </c>
      <c r="E38" s="324"/>
      <c r="F38" s="4">
        <v>56</v>
      </c>
      <c r="G38" s="4">
        <f>D38*F38</f>
        <v>939.12</v>
      </c>
      <c r="H38" s="4">
        <v>0</v>
      </c>
      <c r="I38" s="6">
        <f>D38*H38</f>
        <v>0</v>
      </c>
      <c r="J38" s="4">
        <v>45</v>
      </c>
      <c r="K38" s="5">
        <v>12</v>
      </c>
      <c r="L38" s="15">
        <f>D38*J38*K38</f>
        <v>9055.7999999999993</v>
      </c>
      <c r="M38" s="15">
        <f>G38+I38+L38</f>
        <v>9994.92</v>
      </c>
      <c r="N38" s="312"/>
      <c r="O38" s="4" t="s">
        <v>73</v>
      </c>
      <c r="P38" s="320"/>
    </row>
    <row r="39" spans="1:17" s="3" customFormat="1" ht="22.5" customHeight="1" x14ac:dyDescent="0.15">
      <c r="A39" s="267" t="s">
        <v>723</v>
      </c>
      <c r="B39" s="325"/>
      <c r="C39" s="322"/>
      <c r="D39" s="322"/>
      <c r="E39" s="322"/>
      <c r="F39" s="270"/>
      <c r="G39" s="267">
        <f>SUM(G38)</f>
        <v>939.12</v>
      </c>
      <c r="H39" s="267"/>
      <c r="I39" s="267"/>
      <c r="J39" s="267"/>
      <c r="K39" s="323"/>
      <c r="L39" s="286">
        <f>SUM(L38)</f>
        <v>9055.7999999999993</v>
      </c>
      <c r="M39" s="286">
        <f>SUM(M38)</f>
        <v>9994.92</v>
      </c>
      <c r="N39" s="831"/>
      <c r="O39" s="11"/>
      <c r="P39" s="320"/>
    </row>
    <row r="40" spans="1:17" s="3" customFormat="1" ht="22.5" customHeight="1" x14ac:dyDescent="0.15">
      <c r="A40" s="11"/>
      <c r="B40" s="318" t="s">
        <v>552</v>
      </c>
      <c r="C40" s="11">
        <v>0.5</v>
      </c>
      <c r="D40" s="11">
        <v>8.23</v>
      </c>
      <c r="E40" s="319" t="s">
        <v>263</v>
      </c>
      <c r="F40" s="4">
        <v>56</v>
      </c>
      <c r="G40" s="4">
        <f>D40*F40</f>
        <v>460.88</v>
      </c>
      <c r="H40" s="4">
        <v>0</v>
      </c>
      <c r="I40" s="6">
        <f>D40*H40</f>
        <v>0</v>
      </c>
      <c r="J40" s="4">
        <v>45</v>
      </c>
      <c r="K40" s="5">
        <v>12</v>
      </c>
      <c r="L40" s="15">
        <f>D40*J40*K40</f>
        <v>4444.2000000000007</v>
      </c>
      <c r="M40" s="15">
        <f>G40+I40+L40</f>
        <v>4905.0800000000008</v>
      </c>
      <c r="N40" s="312"/>
      <c r="O40" s="4" t="s">
        <v>551</v>
      </c>
      <c r="P40" s="320"/>
    </row>
    <row r="41" spans="1:17" s="3" customFormat="1" ht="22.5" customHeight="1" x14ac:dyDescent="0.15">
      <c r="A41" s="326"/>
      <c r="B41" s="327" t="s">
        <v>825</v>
      </c>
      <c r="C41" s="327">
        <v>1</v>
      </c>
      <c r="D41" s="327">
        <v>66</v>
      </c>
      <c r="E41" s="327" t="s">
        <v>832</v>
      </c>
      <c r="F41" s="327">
        <v>28</v>
      </c>
      <c r="G41" s="328">
        <f>D41*F41</f>
        <v>1848</v>
      </c>
      <c r="H41" s="327">
        <v>75.33</v>
      </c>
      <c r="I41" s="327">
        <f>D41*H41</f>
        <v>4971.78</v>
      </c>
      <c r="J41" s="218">
        <v>45</v>
      </c>
      <c r="K41" s="209">
        <v>9</v>
      </c>
      <c r="L41" s="328">
        <f>D41*J41*K41</f>
        <v>26730</v>
      </c>
      <c r="M41" s="328">
        <f>L41+I41+G41</f>
        <v>33549.78</v>
      </c>
      <c r="N41" s="823"/>
      <c r="O41" s="4" t="s">
        <v>551</v>
      </c>
      <c r="P41" s="265" t="s">
        <v>831</v>
      </c>
    </row>
    <row r="42" spans="1:17" s="3" customFormat="1" ht="22.5" customHeight="1" x14ac:dyDescent="0.15">
      <c r="A42" s="267" t="s">
        <v>47</v>
      </c>
      <c r="B42" s="270"/>
      <c r="C42" s="270"/>
      <c r="D42" s="270"/>
      <c r="E42" s="270"/>
      <c r="F42" s="270"/>
      <c r="G42" s="267">
        <f>SUM(G40:G41)</f>
        <v>2308.88</v>
      </c>
      <c r="H42" s="267"/>
      <c r="I42" s="267">
        <f>SUM(I40:I41)</f>
        <v>4971.78</v>
      </c>
      <c r="J42" s="267"/>
      <c r="K42" s="267"/>
      <c r="L42" s="267">
        <f>SUM(L40:L41)</f>
        <v>31174.2</v>
      </c>
      <c r="M42" s="267">
        <f>SUM(M40:M41)</f>
        <v>38454.86</v>
      </c>
      <c r="N42" s="823"/>
      <c r="O42" s="11"/>
      <c r="P42" s="311"/>
    </row>
    <row r="43" spans="1:17" s="3" customFormat="1" ht="22.5" customHeight="1" x14ac:dyDescent="0.15">
      <c r="A43" s="48"/>
      <c r="B43" s="4" t="s">
        <v>241</v>
      </c>
      <c r="C43" s="4">
        <v>1</v>
      </c>
      <c r="D43" s="4">
        <v>30</v>
      </c>
      <c r="E43" s="4" t="s">
        <v>5</v>
      </c>
      <c r="F43" s="4">
        <v>56</v>
      </c>
      <c r="G43" s="12">
        <f>D43*F43</f>
        <v>1680</v>
      </c>
      <c r="H43" s="4">
        <v>0</v>
      </c>
      <c r="I43" s="6">
        <f>D43*H43</f>
        <v>0</v>
      </c>
      <c r="J43" s="4">
        <v>45</v>
      </c>
      <c r="K43" s="5">
        <v>12</v>
      </c>
      <c r="L43" s="12">
        <f>D43*J43*K43</f>
        <v>16200</v>
      </c>
      <c r="M43" s="12">
        <f>L43+I43+G43</f>
        <v>17880</v>
      </c>
      <c r="N43" s="329"/>
      <c r="O43" s="4" t="s">
        <v>512</v>
      </c>
      <c r="P43" s="18"/>
    </row>
    <row r="44" spans="1:17" s="3" customFormat="1" ht="22.5" customHeight="1" x14ac:dyDescent="0.15">
      <c r="A44" s="32"/>
      <c r="B44" s="4" t="s">
        <v>504</v>
      </c>
      <c r="C44" s="4">
        <v>2</v>
      </c>
      <c r="D44" s="4">
        <v>50</v>
      </c>
      <c r="E44" s="25"/>
      <c r="F44" s="4">
        <v>56</v>
      </c>
      <c r="G44" s="12">
        <f>D44*F44</f>
        <v>2800</v>
      </c>
      <c r="H44" s="4">
        <v>0</v>
      </c>
      <c r="I44" s="6">
        <f>D44*H44</f>
        <v>0</v>
      </c>
      <c r="J44" s="4">
        <v>45</v>
      </c>
      <c r="K44" s="5">
        <v>12</v>
      </c>
      <c r="L44" s="16">
        <f>D44*J44*K44</f>
        <v>27000</v>
      </c>
      <c r="M44" s="15">
        <f>G44+I44+L44</f>
        <v>29800</v>
      </c>
      <c r="N44" s="312"/>
      <c r="O44" s="4" t="s">
        <v>650</v>
      </c>
      <c r="P44" s="311"/>
    </row>
    <row r="45" spans="1:17" s="10" customFormat="1" ht="22.5" customHeight="1" x14ac:dyDescent="0.15">
      <c r="A45" s="77" t="s">
        <v>612</v>
      </c>
      <c r="B45" s="278"/>
      <c r="C45" s="77"/>
      <c r="D45" s="77">
        <f>SUM(D31:D44)</f>
        <v>351.5</v>
      </c>
      <c r="E45" s="77">
        <f>SUM(E9:E38)</f>
        <v>0</v>
      </c>
      <c r="F45" s="77"/>
      <c r="G45" s="252">
        <f>SUM(G43:G44)</f>
        <v>4480</v>
      </c>
      <c r="H45" s="77">
        <f>SUM(H9:H38)</f>
        <v>0</v>
      </c>
      <c r="I45" s="77">
        <f>SUM(I9:I38)</f>
        <v>0</v>
      </c>
      <c r="J45" s="77"/>
      <c r="K45" s="77"/>
      <c r="L45" s="253">
        <f>SUM(L43:L44)</f>
        <v>43200</v>
      </c>
      <c r="M45" s="252">
        <f>SUM(M43:M44)</f>
        <v>47680</v>
      </c>
      <c r="N45" s="834"/>
      <c r="O45" s="1"/>
      <c r="P45" s="315"/>
    </row>
    <row r="46" spans="1:17" s="3" customFormat="1" ht="22.5" customHeight="1" x14ac:dyDescent="0.15">
      <c r="A46" s="17"/>
      <c r="B46" s="4" t="s">
        <v>532</v>
      </c>
      <c r="C46" s="4">
        <v>1</v>
      </c>
      <c r="D46" s="4">
        <v>22</v>
      </c>
      <c r="E46" s="4" t="s">
        <v>5</v>
      </c>
      <c r="F46" s="4">
        <v>56</v>
      </c>
      <c r="G46" s="12">
        <f>D46*F46</f>
        <v>1232</v>
      </c>
      <c r="H46" s="4">
        <v>0</v>
      </c>
      <c r="I46" s="6">
        <f t="shared" ref="I46:I48" si="5">D46*H46</f>
        <v>0</v>
      </c>
      <c r="J46" s="4">
        <v>45</v>
      </c>
      <c r="K46" s="5">
        <v>12</v>
      </c>
      <c r="L46" s="15">
        <f>D46*J46*K46</f>
        <v>11880</v>
      </c>
      <c r="M46" s="15">
        <f>G46+I46+L46</f>
        <v>13112</v>
      </c>
      <c r="N46" s="312"/>
      <c r="O46" s="4" t="s">
        <v>528</v>
      </c>
      <c r="P46" s="311" t="s">
        <v>533</v>
      </c>
    </row>
    <row r="47" spans="1:17" s="3" customFormat="1" ht="22.5" customHeight="1" x14ac:dyDescent="0.15">
      <c r="A47" s="17"/>
      <c r="B47" s="4" t="s">
        <v>83</v>
      </c>
      <c r="C47" s="4">
        <v>1</v>
      </c>
      <c r="D47" s="4">
        <v>22</v>
      </c>
      <c r="E47" s="4" t="s">
        <v>5</v>
      </c>
      <c r="F47" s="4">
        <v>56</v>
      </c>
      <c r="G47" s="12">
        <f>D47*F47</f>
        <v>1232</v>
      </c>
      <c r="H47" s="4">
        <v>0</v>
      </c>
      <c r="I47" s="6">
        <f t="shared" si="5"/>
        <v>0</v>
      </c>
      <c r="J47" s="4">
        <v>45</v>
      </c>
      <c r="K47" s="5">
        <v>12</v>
      </c>
      <c r="L47" s="15">
        <f>D47*J47*K47</f>
        <v>11880</v>
      </c>
      <c r="M47" s="15">
        <f>G47+I47+L47</f>
        <v>13112</v>
      </c>
      <c r="N47" s="312"/>
      <c r="O47" s="4" t="s">
        <v>528</v>
      </c>
      <c r="P47" s="311"/>
      <c r="Q47" s="10"/>
    </row>
    <row r="48" spans="1:17" s="3" customFormat="1" ht="22.5" customHeight="1" x14ac:dyDescent="0.15">
      <c r="A48" s="17"/>
      <c r="B48" s="4" t="s">
        <v>534</v>
      </c>
      <c r="C48" s="4">
        <v>2</v>
      </c>
      <c r="D48" s="4">
        <v>44</v>
      </c>
      <c r="E48" s="4" t="s">
        <v>7</v>
      </c>
      <c r="F48" s="4">
        <v>56</v>
      </c>
      <c r="G48" s="12">
        <f>D48*F48</f>
        <v>2464</v>
      </c>
      <c r="H48" s="4">
        <v>0</v>
      </c>
      <c r="I48" s="6">
        <f t="shared" si="5"/>
        <v>0</v>
      </c>
      <c r="J48" s="4">
        <v>45</v>
      </c>
      <c r="K48" s="5">
        <v>12</v>
      </c>
      <c r="L48" s="15">
        <f>D48*J48*K48</f>
        <v>23760</v>
      </c>
      <c r="M48" s="15">
        <f>G48+I48+L48</f>
        <v>26224</v>
      </c>
      <c r="N48" s="312"/>
      <c r="O48" s="4" t="s">
        <v>528</v>
      </c>
      <c r="P48" s="311" t="s">
        <v>533</v>
      </c>
    </row>
    <row r="49" spans="1:17" s="10" customFormat="1" ht="19.5" customHeight="1" x14ac:dyDescent="0.15">
      <c r="A49" s="330" t="s">
        <v>654</v>
      </c>
      <c r="B49" s="267"/>
      <c r="C49" s="267"/>
      <c r="D49" s="267"/>
      <c r="E49" s="267"/>
      <c r="F49" s="267"/>
      <c r="G49" s="268">
        <f>SUM(G46:G48)</f>
        <v>4928</v>
      </c>
      <c r="H49" s="267"/>
      <c r="I49" s="267"/>
      <c r="J49" s="267"/>
      <c r="K49" s="323"/>
      <c r="L49" s="286">
        <f>SUM(L46:L48)</f>
        <v>47520</v>
      </c>
      <c r="M49" s="286">
        <f>SUM(M46:M48)</f>
        <v>52448</v>
      </c>
      <c r="N49" s="831"/>
      <c r="O49" s="13"/>
      <c r="P49" s="168"/>
    </row>
    <row r="50" spans="1:17" s="3" customFormat="1" ht="21.95" customHeight="1" x14ac:dyDescent="0.15">
      <c r="A50" s="17"/>
      <c r="B50" s="4" t="s">
        <v>529</v>
      </c>
      <c r="C50" s="4">
        <v>1</v>
      </c>
      <c r="D50" s="4">
        <v>25</v>
      </c>
      <c r="E50" s="4"/>
      <c r="F50" s="4">
        <v>56</v>
      </c>
      <c r="G50" s="12">
        <f>D50*F50</f>
        <v>1400</v>
      </c>
      <c r="H50" s="4">
        <v>0</v>
      </c>
      <c r="I50" s="6">
        <f t="shared" ref="I50:I51" si="6">D50*H50</f>
        <v>0</v>
      </c>
      <c r="J50" s="4">
        <v>45</v>
      </c>
      <c r="K50" s="5">
        <v>12</v>
      </c>
      <c r="L50" s="15">
        <f>D50*J50*K50</f>
        <v>13500</v>
      </c>
      <c r="M50" s="15">
        <f>G50+I50+L50</f>
        <v>14900</v>
      </c>
      <c r="N50" s="312"/>
      <c r="O50" s="4" t="s">
        <v>528</v>
      </c>
      <c r="P50" s="311"/>
      <c r="Q50" s="10"/>
    </row>
    <row r="51" spans="1:17" s="3" customFormat="1" ht="21.95" customHeight="1" x14ac:dyDescent="0.15">
      <c r="A51" s="17"/>
      <c r="B51" s="4" t="s">
        <v>531</v>
      </c>
      <c r="C51" s="4">
        <v>3</v>
      </c>
      <c r="D51" s="4">
        <v>75</v>
      </c>
      <c r="E51" s="4"/>
      <c r="F51" s="4">
        <v>56</v>
      </c>
      <c r="G51" s="12">
        <f>D51*F51</f>
        <v>4200</v>
      </c>
      <c r="H51" s="4">
        <v>0</v>
      </c>
      <c r="I51" s="6">
        <f t="shared" si="6"/>
        <v>0</v>
      </c>
      <c r="J51" s="4">
        <v>45</v>
      </c>
      <c r="K51" s="5">
        <v>12</v>
      </c>
      <c r="L51" s="15">
        <f>D51*J51*K51</f>
        <v>40500</v>
      </c>
      <c r="M51" s="15">
        <f>G51+I51+L51</f>
        <v>44700</v>
      </c>
      <c r="N51" s="312"/>
      <c r="O51" s="4" t="s">
        <v>528</v>
      </c>
      <c r="P51" s="311"/>
      <c r="Q51" s="10"/>
    </row>
    <row r="52" spans="1:17" s="10" customFormat="1" ht="21" customHeight="1" x14ac:dyDescent="0.15">
      <c r="A52" s="330" t="s">
        <v>654</v>
      </c>
      <c r="B52" s="267"/>
      <c r="C52" s="267"/>
      <c r="D52" s="267"/>
      <c r="E52" s="267"/>
      <c r="F52" s="267"/>
      <c r="G52" s="268">
        <f>SUM(G50:G51)</f>
        <v>5600</v>
      </c>
      <c r="H52" s="267"/>
      <c r="I52" s="267"/>
      <c r="J52" s="267"/>
      <c r="K52" s="323"/>
      <c r="L52" s="286">
        <f>SUM(L50:L51)</f>
        <v>54000</v>
      </c>
      <c r="M52" s="286">
        <f>SUM(M50:M51)</f>
        <v>59600</v>
      </c>
      <c r="N52" s="831"/>
      <c r="O52" s="13"/>
      <c r="P52" s="168"/>
    </row>
    <row r="53" spans="1:17" s="3" customFormat="1" ht="22.9" customHeight="1" x14ac:dyDescent="0.15">
      <c r="A53" s="17"/>
      <c r="B53" s="4" t="s">
        <v>530</v>
      </c>
      <c r="C53" s="4">
        <v>1</v>
      </c>
      <c r="D53" s="4">
        <v>25</v>
      </c>
      <c r="E53" s="4"/>
      <c r="F53" s="4">
        <v>56</v>
      </c>
      <c r="G53" s="12">
        <f>D53*F53</f>
        <v>1400</v>
      </c>
      <c r="H53" s="4">
        <v>0</v>
      </c>
      <c r="I53" s="6">
        <f>D53*H53</f>
        <v>0</v>
      </c>
      <c r="J53" s="4">
        <v>45</v>
      </c>
      <c r="K53" s="5">
        <v>12</v>
      </c>
      <c r="L53" s="15">
        <f>D53*J53*K53</f>
        <v>13500</v>
      </c>
      <c r="M53" s="15">
        <f>G53+I53+L53</f>
        <v>14900</v>
      </c>
      <c r="N53" s="312"/>
      <c r="O53" s="4" t="s">
        <v>528</v>
      </c>
      <c r="P53" s="311"/>
    </row>
    <row r="54" spans="1:17" s="3" customFormat="1" ht="22.5" customHeight="1" x14ac:dyDescent="0.15">
      <c r="A54" s="17"/>
      <c r="B54" s="218" t="s">
        <v>527</v>
      </c>
      <c r="C54" s="218">
        <v>1</v>
      </c>
      <c r="D54" s="218">
        <v>22</v>
      </c>
      <c r="E54" s="218" t="s">
        <v>5</v>
      </c>
      <c r="F54" s="218">
        <v>28</v>
      </c>
      <c r="G54" s="328">
        <f>D54*F54</f>
        <v>616</v>
      </c>
      <c r="H54" s="218">
        <v>0</v>
      </c>
      <c r="I54" s="218">
        <f>D54*H54</f>
        <v>0</v>
      </c>
      <c r="J54" s="218">
        <v>45</v>
      </c>
      <c r="K54" s="209">
        <v>2</v>
      </c>
      <c r="L54" s="219">
        <f>D54*J54*K54</f>
        <v>1980</v>
      </c>
      <c r="M54" s="219">
        <f>G54+I54+L54</f>
        <v>2596</v>
      </c>
      <c r="N54" s="312"/>
      <c r="O54" s="4" t="s">
        <v>528</v>
      </c>
      <c r="P54" s="890" t="s">
        <v>786</v>
      </c>
    </row>
    <row r="55" spans="1:17" s="10" customFormat="1" ht="19.5" customHeight="1" x14ac:dyDescent="0.15">
      <c r="A55" s="77" t="s">
        <v>612</v>
      </c>
      <c r="B55" s="278"/>
      <c r="C55" s="77"/>
      <c r="D55" s="77">
        <f>SUM(D46:D54)</f>
        <v>235</v>
      </c>
      <c r="E55" s="77"/>
      <c r="F55" s="77"/>
      <c r="G55" s="252">
        <f>SUM(G53:G54)</f>
        <v>2016</v>
      </c>
      <c r="H55" s="77"/>
      <c r="I55" s="77"/>
      <c r="J55" s="77"/>
      <c r="K55" s="331"/>
      <c r="L55" s="283">
        <f>SUM(L53:L54)</f>
        <v>15480</v>
      </c>
      <c r="M55" s="283">
        <f>SUM(M53:M54)</f>
        <v>17496</v>
      </c>
      <c r="N55" s="831"/>
      <c r="O55" s="1"/>
      <c r="P55" s="315"/>
    </row>
    <row r="56" spans="1:17" s="3" customFormat="1" ht="22.5" customHeight="1" x14ac:dyDescent="0.15">
      <c r="A56" s="332"/>
      <c r="B56" s="4" t="s">
        <v>515</v>
      </c>
      <c r="C56" s="4">
        <v>1</v>
      </c>
      <c r="D56" s="4">
        <v>22</v>
      </c>
      <c r="E56" s="4" t="s">
        <v>516</v>
      </c>
      <c r="F56" s="4">
        <v>56</v>
      </c>
      <c r="G56" s="12">
        <f>D56*F56</f>
        <v>1232</v>
      </c>
      <c r="H56" s="4">
        <v>0</v>
      </c>
      <c r="I56" s="6">
        <f t="shared" ref="I56:I58" si="7">D56*H56</f>
        <v>0</v>
      </c>
      <c r="J56" s="4">
        <v>45</v>
      </c>
      <c r="K56" s="5">
        <v>12</v>
      </c>
      <c r="L56" s="16">
        <f>D56*J56*K56</f>
        <v>11880</v>
      </c>
      <c r="M56" s="16">
        <f>L56+G56+I56</f>
        <v>13112</v>
      </c>
      <c r="N56" s="333"/>
      <c r="O56" s="4" t="s">
        <v>631</v>
      </c>
      <c r="P56" s="311"/>
    </row>
    <row r="57" spans="1:17" s="3" customFormat="1" ht="22.5" customHeight="1" x14ac:dyDescent="0.15">
      <c r="A57" s="332"/>
      <c r="B57" s="4" t="s">
        <v>95</v>
      </c>
      <c r="C57" s="4">
        <v>1</v>
      </c>
      <c r="D57" s="4">
        <v>22</v>
      </c>
      <c r="E57" s="4" t="s">
        <v>6</v>
      </c>
      <c r="F57" s="4">
        <v>56</v>
      </c>
      <c r="G57" s="12">
        <f>D57*F57</f>
        <v>1232</v>
      </c>
      <c r="H57" s="4">
        <v>0</v>
      </c>
      <c r="I57" s="6">
        <f t="shared" si="7"/>
        <v>0</v>
      </c>
      <c r="J57" s="4">
        <v>45</v>
      </c>
      <c r="K57" s="5">
        <v>12</v>
      </c>
      <c r="L57" s="16">
        <f>D57*J57*K57</f>
        <v>11880</v>
      </c>
      <c r="M57" s="16">
        <f>L57+G57+I57</f>
        <v>13112</v>
      </c>
      <c r="N57" s="333"/>
      <c r="O57" s="4" t="s">
        <v>631</v>
      </c>
      <c r="P57" s="311"/>
    </row>
    <row r="58" spans="1:17" s="3" customFormat="1" ht="22.5" customHeight="1" x14ac:dyDescent="0.15">
      <c r="A58" s="332"/>
      <c r="B58" s="4" t="s">
        <v>241</v>
      </c>
      <c r="C58" s="4">
        <v>1</v>
      </c>
      <c r="D58" s="4">
        <v>30</v>
      </c>
      <c r="E58" s="4" t="s">
        <v>5</v>
      </c>
      <c r="F58" s="4">
        <v>56</v>
      </c>
      <c r="G58" s="12">
        <f>D58*F58</f>
        <v>1680</v>
      </c>
      <c r="H58" s="4">
        <v>0</v>
      </c>
      <c r="I58" s="6">
        <f t="shared" si="7"/>
        <v>0</v>
      </c>
      <c r="J58" s="4">
        <v>45</v>
      </c>
      <c r="K58" s="5">
        <v>12</v>
      </c>
      <c r="L58" s="12">
        <f>D58*J58*K58</f>
        <v>16200</v>
      </c>
      <c r="M58" s="12">
        <f>L58+I58+G58</f>
        <v>17880</v>
      </c>
      <c r="N58" s="329"/>
      <c r="O58" s="4" t="s">
        <v>631</v>
      </c>
      <c r="P58" s="18"/>
    </row>
    <row r="59" spans="1:17" s="10" customFormat="1" ht="22.5" customHeight="1" x14ac:dyDescent="0.15">
      <c r="A59" s="288" t="s">
        <v>639</v>
      </c>
      <c r="B59" s="260"/>
      <c r="C59" s="260"/>
      <c r="D59" s="260"/>
      <c r="E59" s="260"/>
      <c r="F59" s="260"/>
      <c r="G59" s="261">
        <f>SUM(G56:G58)</f>
        <v>4144</v>
      </c>
      <c r="H59" s="260"/>
      <c r="I59" s="262"/>
      <c r="J59" s="260"/>
      <c r="K59" s="280"/>
      <c r="L59" s="261">
        <f>SUM(L56:L58)</f>
        <v>39960</v>
      </c>
      <c r="M59" s="261">
        <f>SUM(M56:M58)</f>
        <v>44104</v>
      </c>
      <c r="N59" s="834"/>
      <c r="O59" s="29"/>
      <c r="P59" s="2"/>
    </row>
    <row r="60" spans="1:17" s="3" customFormat="1" ht="22.5" customHeight="1" x14ac:dyDescent="0.15">
      <c r="A60" s="17"/>
      <c r="B60" s="4" t="s">
        <v>79</v>
      </c>
      <c r="C60" s="4">
        <v>1</v>
      </c>
      <c r="D60" s="4">
        <v>22</v>
      </c>
      <c r="E60" s="4" t="s">
        <v>5</v>
      </c>
      <c r="F60" s="4">
        <v>56</v>
      </c>
      <c r="G60" s="6">
        <f>D60*F60</f>
        <v>1232</v>
      </c>
      <c r="H60" s="4">
        <v>0</v>
      </c>
      <c r="I60" s="6">
        <f t="shared" ref="I60:I62" si="8">D60*H60</f>
        <v>0</v>
      </c>
      <c r="J60" s="4">
        <v>45</v>
      </c>
      <c r="K60" s="5">
        <v>12</v>
      </c>
      <c r="L60" s="15">
        <f>D60*J60*K60</f>
        <v>11880</v>
      </c>
      <c r="M60" s="15">
        <f>G60+I60+L60</f>
        <v>13112</v>
      </c>
      <c r="N60" s="312"/>
      <c r="O60" s="4" t="s">
        <v>547</v>
      </c>
      <c r="P60" s="311"/>
    </row>
    <row r="61" spans="1:17" s="3" customFormat="1" ht="22.5" customHeight="1" x14ac:dyDescent="0.15">
      <c r="A61" s="17"/>
      <c r="B61" s="4" t="s">
        <v>100</v>
      </c>
      <c r="C61" s="4">
        <v>1</v>
      </c>
      <c r="D61" s="4">
        <v>22</v>
      </c>
      <c r="E61" s="4" t="s">
        <v>6</v>
      </c>
      <c r="F61" s="4">
        <v>56</v>
      </c>
      <c r="G61" s="6">
        <f>D61*F61</f>
        <v>1232</v>
      </c>
      <c r="H61" s="4">
        <v>0</v>
      </c>
      <c r="I61" s="6">
        <f t="shared" si="8"/>
        <v>0</v>
      </c>
      <c r="J61" s="4">
        <v>45</v>
      </c>
      <c r="K61" s="5">
        <v>12</v>
      </c>
      <c r="L61" s="15">
        <f>D61*J61*K61</f>
        <v>11880</v>
      </c>
      <c r="M61" s="15">
        <f>G61+I61+L61</f>
        <v>13112</v>
      </c>
      <c r="N61" s="312"/>
      <c r="O61" s="4" t="s">
        <v>547</v>
      </c>
      <c r="P61" s="311"/>
    </row>
    <row r="62" spans="1:17" s="3" customFormat="1" ht="22.5" customHeight="1" x14ac:dyDescent="0.15">
      <c r="A62" s="17"/>
      <c r="B62" s="4" t="s">
        <v>101</v>
      </c>
      <c r="C62" s="4">
        <v>1</v>
      </c>
      <c r="D62" s="4">
        <v>22</v>
      </c>
      <c r="E62" s="4" t="s">
        <v>6</v>
      </c>
      <c r="F62" s="4">
        <v>56</v>
      </c>
      <c r="G62" s="6">
        <f>D62*F62</f>
        <v>1232</v>
      </c>
      <c r="H62" s="4">
        <v>0</v>
      </c>
      <c r="I62" s="6">
        <f t="shared" si="8"/>
        <v>0</v>
      </c>
      <c r="J62" s="4">
        <v>45</v>
      </c>
      <c r="K62" s="5">
        <v>12</v>
      </c>
      <c r="L62" s="15">
        <f>D62*J62*K62</f>
        <v>11880</v>
      </c>
      <c r="M62" s="15">
        <f>G62+I62+L62</f>
        <v>13112</v>
      </c>
      <c r="N62" s="312"/>
      <c r="O62" s="4" t="s">
        <v>547</v>
      </c>
      <c r="P62" s="311"/>
    </row>
    <row r="63" spans="1:17" s="10" customFormat="1" ht="22.5" customHeight="1" x14ac:dyDescent="0.15">
      <c r="A63" s="251" t="s">
        <v>658</v>
      </c>
      <c r="B63" s="260"/>
      <c r="C63" s="260"/>
      <c r="D63" s="260"/>
      <c r="E63" s="260"/>
      <c r="F63" s="260"/>
      <c r="G63" s="262">
        <f>SUM(G60:G62)</f>
        <v>3696</v>
      </c>
      <c r="H63" s="260"/>
      <c r="I63" s="260"/>
      <c r="J63" s="260"/>
      <c r="K63" s="280"/>
      <c r="L63" s="285">
        <f>SUM(L60:L62)</f>
        <v>35640</v>
      </c>
      <c r="M63" s="285">
        <f>SUM(M60:M62)</f>
        <v>39336</v>
      </c>
      <c r="N63" s="831"/>
      <c r="O63" s="29"/>
      <c r="P63" s="315"/>
    </row>
    <row r="64" spans="1:17" s="3" customFormat="1" ht="22.5" customHeight="1" x14ac:dyDescent="0.15">
      <c r="A64" s="334"/>
      <c r="B64" s="4" t="s">
        <v>665</v>
      </c>
      <c r="C64" s="4">
        <v>2</v>
      </c>
      <c r="D64" s="4">
        <v>50</v>
      </c>
      <c r="E64" s="4"/>
      <c r="F64" s="4">
        <v>56</v>
      </c>
      <c r="G64" s="6">
        <f>D64*F64</f>
        <v>2800</v>
      </c>
      <c r="H64" s="4">
        <v>0</v>
      </c>
      <c r="I64" s="6">
        <f>D64*H64</f>
        <v>0</v>
      </c>
      <c r="J64" s="4">
        <v>45</v>
      </c>
      <c r="K64" s="5">
        <v>12</v>
      </c>
      <c r="L64" s="15">
        <f>D64*J64*K64</f>
        <v>27000</v>
      </c>
      <c r="M64" s="15">
        <f>G64+I64+L64</f>
        <v>29800</v>
      </c>
      <c r="N64" s="312"/>
      <c r="O64" s="4" t="s">
        <v>548</v>
      </c>
      <c r="P64" s="311"/>
    </row>
    <row r="65" spans="1:16" s="10" customFormat="1" ht="22.5" customHeight="1" x14ac:dyDescent="0.15">
      <c r="A65" s="288" t="s">
        <v>639</v>
      </c>
      <c r="B65" s="335"/>
      <c r="C65" s="335"/>
      <c r="D65" s="335"/>
      <c r="E65" s="335"/>
      <c r="F65" s="260"/>
      <c r="G65" s="262">
        <f>SUM(G64)</f>
        <v>2800</v>
      </c>
      <c r="H65" s="260"/>
      <c r="I65" s="260"/>
      <c r="J65" s="260"/>
      <c r="K65" s="280"/>
      <c r="L65" s="285">
        <f>SUM(L64)</f>
        <v>27000</v>
      </c>
      <c r="M65" s="285">
        <f>SUM(M64)</f>
        <v>29800</v>
      </c>
      <c r="N65" s="824"/>
      <c r="O65" s="336"/>
      <c r="P65" s="315"/>
    </row>
    <row r="66" spans="1:16" s="3" customFormat="1" ht="22.5" customHeight="1" x14ac:dyDescent="0.15">
      <c r="A66" s="32"/>
      <c r="B66" s="319" t="s">
        <v>84</v>
      </c>
      <c r="C66" s="319">
        <v>2</v>
      </c>
      <c r="D66" s="319">
        <v>44</v>
      </c>
      <c r="E66" s="319" t="s">
        <v>6</v>
      </c>
      <c r="F66" s="4">
        <v>56</v>
      </c>
      <c r="G66" s="6">
        <f>D66*F66</f>
        <v>2464</v>
      </c>
      <c r="H66" s="4">
        <v>0</v>
      </c>
      <c r="I66" s="6">
        <f t="shared" ref="I66:I68" si="9">D66*H66</f>
        <v>0</v>
      </c>
      <c r="J66" s="4">
        <v>45</v>
      </c>
      <c r="K66" s="5">
        <v>12</v>
      </c>
      <c r="L66" s="15">
        <f>D66*J66*K66</f>
        <v>23760</v>
      </c>
      <c r="M66" s="15">
        <f>L66+G66+I66</f>
        <v>26224</v>
      </c>
      <c r="N66" s="337"/>
      <c r="O66" s="319" t="s">
        <v>514</v>
      </c>
      <c r="P66" s="311"/>
    </row>
    <row r="67" spans="1:16" s="3" customFormat="1" ht="22.5" customHeight="1" x14ac:dyDescent="0.15">
      <c r="A67" s="32"/>
      <c r="B67" s="319" t="s">
        <v>85</v>
      </c>
      <c r="C67" s="319">
        <v>1</v>
      </c>
      <c r="D67" s="319">
        <v>22</v>
      </c>
      <c r="E67" s="319" t="s">
        <v>5</v>
      </c>
      <c r="F67" s="4">
        <v>56</v>
      </c>
      <c r="G67" s="6">
        <f>D67*F67</f>
        <v>1232</v>
      </c>
      <c r="H67" s="4">
        <v>0</v>
      </c>
      <c r="I67" s="6">
        <f t="shared" si="9"/>
        <v>0</v>
      </c>
      <c r="J67" s="4">
        <v>45</v>
      </c>
      <c r="K67" s="5">
        <v>12</v>
      </c>
      <c r="L67" s="15">
        <f>D67*J67*K67</f>
        <v>11880</v>
      </c>
      <c r="M67" s="15">
        <f>L67+G67+I67</f>
        <v>13112</v>
      </c>
      <c r="N67" s="337"/>
      <c r="O67" s="319" t="s">
        <v>514</v>
      </c>
      <c r="P67" s="311"/>
    </row>
    <row r="68" spans="1:16" s="3" customFormat="1" ht="22.5" customHeight="1" x14ac:dyDescent="0.15">
      <c r="A68" s="32"/>
      <c r="B68" s="4" t="s">
        <v>783</v>
      </c>
      <c r="C68" s="4">
        <v>2</v>
      </c>
      <c r="D68" s="4">
        <v>44</v>
      </c>
      <c r="E68" s="4"/>
      <c r="F68" s="4">
        <f>F70/2</f>
        <v>28</v>
      </c>
      <c r="G68" s="6">
        <f>D68*F68</f>
        <v>1232</v>
      </c>
      <c r="H68" s="4">
        <v>0</v>
      </c>
      <c r="I68" s="6">
        <f t="shared" si="9"/>
        <v>0</v>
      </c>
      <c r="J68" s="4">
        <v>45</v>
      </c>
      <c r="K68" s="5">
        <v>12</v>
      </c>
      <c r="L68" s="15">
        <f>D68*J68*K68</f>
        <v>23760</v>
      </c>
      <c r="M68" s="15">
        <f>L68+G68+I68</f>
        <v>24992</v>
      </c>
      <c r="N68" s="312"/>
      <c r="O68" s="4" t="s">
        <v>514</v>
      </c>
      <c r="P68" s="354"/>
    </row>
    <row r="69" spans="1:16" s="10" customFormat="1" ht="22.5" customHeight="1" x14ac:dyDescent="0.15">
      <c r="A69" s="288" t="s">
        <v>639</v>
      </c>
      <c r="B69" s="260"/>
      <c r="C69" s="260"/>
      <c r="D69" s="260"/>
      <c r="E69" s="260"/>
      <c r="F69" s="260"/>
      <c r="G69" s="262">
        <f>SUM(G66:G68)</f>
        <v>4928</v>
      </c>
      <c r="H69" s="260"/>
      <c r="I69" s="260"/>
      <c r="J69" s="260"/>
      <c r="K69" s="280"/>
      <c r="L69" s="285">
        <f>SUM(L66:L68)</f>
        <v>59400</v>
      </c>
      <c r="M69" s="285">
        <f>SUM(M66:M68)</f>
        <v>64328</v>
      </c>
      <c r="N69" s="831"/>
      <c r="O69" s="29"/>
      <c r="P69" s="2"/>
    </row>
    <row r="70" spans="1:16" s="3" customFormat="1" ht="22.5" customHeight="1" x14ac:dyDescent="0.15">
      <c r="A70" s="24"/>
      <c r="B70" s="4" t="s">
        <v>517</v>
      </c>
      <c r="C70" s="4">
        <v>2</v>
      </c>
      <c r="D70" s="4">
        <v>50</v>
      </c>
      <c r="E70" s="4" t="s">
        <v>5</v>
      </c>
      <c r="F70" s="4">
        <v>56</v>
      </c>
      <c r="G70" s="6">
        <f>D70*F70</f>
        <v>2800</v>
      </c>
      <c r="H70" s="4">
        <v>0</v>
      </c>
      <c r="I70" s="6">
        <f t="shared" ref="I70:I73" si="10">D70*H70</f>
        <v>0</v>
      </c>
      <c r="J70" s="4">
        <v>45</v>
      </c>
      <c r="K70" s="5">
        <v>12</v>
      </c>
      <c r="L70" s="15">
        <f>D70*J70*K70</f>
        <v>27000</v>
      </c>
      <c r="M70" s="15">
        <f>G70+I70+L70</f>
        <v>29800</v>
      </c>
      <c r="N70" s="312"/>
      <c r="O70" s="4" t="s">
        <v>98</v>
      </c>
      <c r="P70" s="311"/>
    </row>
    <row r="71" spans="1:16" s="3" customFormat="1" ht="22.5" customHeight="1" x14ac:dyDescent="0.15">
      <c r="A71" s="17"/>
      <c r="B71" s="4" t="s">
        <v>505</v>
      </c>
      <c r="C71" s="4">
        <v>1</v>
      </c>
      <c r="D71" s="4">
        <v>7.5</v>
      </c>
      <c r="E71" s="4" t="s">
        <v>5</v>
      </c>
      <c r="F71" s="4">
        <v>56</v>
      </c>
      <c r="G71" s="6">
        <f>D71*F71</f>
        <v>420</v>
      </c>
      <c r="H71" s="4">
        <v>0</v>
      </c>
      <c r="I71" s="6">
        <f t="shared" si="10"/>
        <v>0</v>
      </c>
      <c r="J71" s="4">
        <v>45</v>
      </c>
      <c r="K71" s="5">
        <v>12</v>
      </c>
      <c r="L71" s="16">
        <f>D71*J71*K71</f>
        <v>4050</v>
      </c>
      <c r="M71" s="15">
        <f>G71+I71+L71</f>
        <v>4470</v>
      </c>
      <c r="N71" s="312"/>
      <c r="O71" s="4" t="s">
        <v>98</v>
      </c>
      <c r="P71" s="311"/>
    </row>
    <row r="72" spans="1:16" s="3" customFormat="1" ht="22.5" customHeight="1" x14ac:dyDescent="0.15">
      <c r="A72" s="24"/>
      <c r="B72" s="4" t="s">
        <v>518</v>
      </c>
      <c r="C72" s="4">
        <v>0.5</v>
      </c>
      <c r="D72" s="4">
        <v>7.5</v>
      </c>
      <c r="E72" s="4" t="s">
        <v>5</v>
      </c>
      <c r="F72" s="4">
        <v>56</v>
      </c>
      <c r="G72" s="6">
        <f>D72*F72</f>
        <v>420</v>
      </c>
      <c r="H72" s="4">
        <v>0</v>
      </c>
      <c r="I72" s="6">
        <f t="shared" si="10"/>
        <v>0</v>
      </c>
      <c r="J72" s="4">
        <v>45</v>
      </c>
      <c r="K72" s="5">
        <v>12</v>
      </c>
      <c r="L72" s="15">
        <f>D72*J72*K72</f>
        <v>4050</v>
      </c>
      <c r="M72" s="15">
        <f>G72+I72+L72</f>
        <v>4470</v>
      </c>
      <c r="N72" s="312"/>
      <c r="O72" s="4" t="s">
        <v>98</v>
      </c>
      <c r="P72" s="311"/>
    </row>
    <row r="73" spans="1:16" s="3" customFormat="1" ht="22.5" customHeight="1" x14ac:dyDescent="0.15">
      <c r="A73" s="24"/>
      <c r="B73" s="319" t="s">
        <v>97</v>
      </c>
      <c r="C73" s="319">
        <v>1</v>
      </c>
      <c r="D73" s="319">
        <v>22</v>
      </c>
      <c r="E73" s="319" t="s">
        <v>5</v>
      </c>
      <c r="F73" s="4">
        <v>56</v>
      </c>
      <c r="G73" s="6">
        <f>D73*F73</f>
        <v>1232</v>
      </c>
      <c r="H73" s="4">
        <v>0</v>
      </c>
      <c r="I73" s="6">
        <f t="shared" si="10"/>
        <v>0</v>
      </c>
      <c r="J73" s="4">
        <v>45</v>
      </c>
      <c r="K73" s="5">
        <v>12</v>
      </c>
      <c r="L73" s="15">
        <f>D73*J73*K73</f>
        <v>11880</v>
      </c>
      <c r="M73" s="15">
        <f>G73+I73+L73</f>
        <v>13112</v>
      </c>
      <c r="N73" s="337"/>
      <c r="O73" s="319" t="s">
        <v>98</v>
      </c>
      <c r="P73" s="311"/>
    </row>
    <row r="74" spans="1:16" s="10" customFormat="1" ht="22.5" customHeight="1" x14ac:dyDescent="0.15">
      <c r="A74" s="288" t="s">
        <v>639</v>
      </c>
      <c r="B74" s="335"/>
      <c r="C74" s="335"/>
      <c r="D74" s="335"/>
      <c r="E74" s="335"/>
      <c r="F74" s="260"/>
      <c r="G74" s="262">
        <f>SUM(G70:G73)</f>
        <v>4872</v>
      </c>
      <c r="H74" s="260"/>
      <c r="I74" s="260"/>
      <c r="J74" s="260"/>
      <c r="K74" s="280"/>
      <c r="L74" s="285">
        <f>SUM(L70:L73)</f>
        <v>46980</v>
      </c>
      <c r="M74" s="285">
        <f>SUM(M70:M73)</f>
        <v>51852</v>
      </c>
      <c r="N74" s="824"/>
      <c r="O74" s="336"/>
      <c r="P74" s="315"/>
    </row>
    <row r="75" spans="1:16" s="3" customFormat="1" ht="22.5" customHeight="1" x14ac:dyDescent="0.15">
      <c r="A75" s="17"/>
      <c r="B75" s="4" t="s">
        <v>545</v>
      </c>
      <c r="C75" s="4">
        <v>1</v>
      </c>
      <c r="D75" s="4">
        <v>22</v>
      </c>
      <c r="E75" s="4" t="s">
        <v>5</v>
      </c>
      <c r="F75" s="4">
        <v>56</v>
      </c>
      <c r="G75" s="6">
        <f>D75*F75</f>
        <v>1232</v>
      </c>
      <c r="H75" s="4">
        <v>0</v>
      </c>
      <c r="I75" s="6">
        <f>D75*H75</f>
        <v>0</v>
      </c>
      <c r="J75" s="4">
        <v>45</v>
      </c>
      <c r="K75" s="5">
        <v>12</v>
      </c>
      <c r="L75" s="15">
        <f>D75*J75*K75</f>
        <v>11880</v>
      </c>
      <c r="M75" s="15">
        <f t="shared" ref="M75:M84" si="11">G75+I75+L75</f>
        <v>13112</v>
      </c>
      <c r="N75" s="312"/>
      <c r="O75" s="4" t="s">
        <v>546</v>
      </c>
      <c r="P75" s="311"/>
    </row>
    <row r="76" spans="1:16" s="10" customFormat="1" ht="22.5" customHeight="1" x14ac:dyDescent="0.15">
      <c r="A76" s="77" t="s">
        <v>612</v>
      </c>
      <c r="B76" s="278"/>
      <c r="C76" s="77"/>
      <c r="D76" s="338"/>
      <c r="E76" s="338">
        <f>SUM(E56:E75)</f>
        <v>0</v>
      </c>
      <c r="F76" s="338"/>
      <c r="G76" s="339">
        <f>SUM(G75)</f>
        <v>1232</v>
      </c>
      <c r="H76" s="338">
        <f>SUM(H56:H75)</f>
        <v>0</v>
      </c>
      <c r="I76" s="338">
        <f>SUM(I56:I75)</f>
        <v>0</v>
      </c>
      <c r="J76" s="338"/>
      <c r="K76" s="338"/>
      <c r="L76" s="339">
        <f>SUM(L75)</f>
        <v>11880</v>
      </c>
      <c r="M76" s="338">
        <f t="shared" si="11"/>
        <v>13112</v>
      </c>
      <c r="N76" s="176"/>
      <c r="O76" s="1"/>
      <c r="P76" s="315"/>
    </row>
    <row r="77" spans="1:16" s="3" customFormat="1" ht="22.5" customHeight="1" x14ac:dyDescent="0.15">
      <c r="A77" s="24"/>
      <c r="B77" s="4" t="s">
        <v>74</v>
      </c>
      <c r="C77" s="4">
        <v>2</v>
      </c>
      <c r="D77" s="319">
        <v>44</v>
      </c>
      <c r="E77" s="4" t="s">
        <v>6</v>
      </c>
      <c r="F77" s="4">
        <v>56</v>
      </c>
      <c r="G77" s="6">
        <f t="shared" ref="G77:G84" si="12">D77*F77</f>
        <v>2464</v>
      </c>
      <c r="H77" s="4">
        <v>0</v>
      </c>
      <c r="I77" s="6">
        <f t="shared" ref="I77:I90" si="13">D77*H77</f>
        <v>0</v>
      </c>
      <c r="J77" s="4">
        <v>45</v>
      </c>
      <c r="K77" s="5">
        <v>12</v>
      </c>
      <c r="L77" s="15">
        <f t="shared" ref="L77:L84" si="14">D77*J77*K77</f>
        <v>23760</v>
      </c>
      <c r="M77" s="15">
        <f t="shared" si="11"/>
        <v>26224</v>
      </c>
      <c r="N77" s="312"/>
      <c r="O77" s="4" t="s">
        <v>75</v>
      </c>
      <c r="P77" s="311"/>
    </row>
    <row r="78" spans="1:16" s="3" customFormat="1" ht="22.5" customHeight="1" x14ac:dyDescent="0.15">
      <c r="A78" s="24"/>
      <c r="B78" s="4" t="s">
        <v>69</v>
      </c>
      <c r="C78" s="4">
        <v>2</v>
      </c>
      <c r="D78" s="4">
        <v>44</v>
      </c>
      <c r="E78" s="4" t="s">
        <v>5</v>
      </c>
      <c r="F78" s="4">
        <v>56</v>
      </c>
      <c r="G78" s="6">
        <f t="shared" si="12"/>
        <v>2464</v>
      </c>
      <c r="H78" s="4">
        <v>0</v>
      </c>
      <c r="I78" s="6">
        <f t="shared" si="13"/>
        <v>0</v>
      </c>
      <c r="J78" s="4">
        <v>45</v>
      </c>
      <c r="K78" s="5">
        <v>12</v>
      </c>
      <c r="L78" s="16">
        <f t="shared" si="14"/>
        <v>23760</v>
      </c>
      <c r="M78" s="15">
        <f t="shared" si="11"/>
        <v>26224</v>
      </c>
      <c r="N78" s="312"/>
      <c r="O78" s="4" t="s">
        <v>75</v>
      </c>
      <c r="P78" s="311"/>
    </row>
    <row r="79" spans="1:16" s="3" customFormat="1" ht="22.5" customHeight="1" x14ac:dyDescent="0.15">
      <c r="A79" s="24"/>
      <c r="B79" s="4" t="s">
        <v>76</v>
      </c>
      <c r="C79" s="4">
        <v>2</v>
      </c>
      <c r="D79" s="4">
        <v>44</v>
      </c>
      <c r="E79" s="4" t="s">
        <v>6</v>
      </c>
      <c r="F79" s="4">
        <v>56</v>
      </c>
      <c r="G79" s="6">
        <f t="shared" si="12"/>
        <v>2464</v>
      </c>
      <c r="H79" s="4">
        <v>0</v>
      </c>
      <c r="I79" s="6">
        <f t="shared" si="13"/>
        <v>0</v>
      </c>
      <c r="J79" s="4">
        <v>45</v>
      </c>
      <c r="K79" s="5">
        <v>12</v>
      </c>
      <c r="L79" s="15">
        <f t="shared" si="14"/>
        <v>23760</v>
      </c>
      <c r="M79" s="15">
        <f t="shared" si="11"/>
        <v>26224</v>
      </c>
      <c r="N79" s="312"/>
      <c r="O79" s="4" t="s">
        <v>75</v>
      </c>
      <c r="P79" s="311"/>
    </row>
    <row r="80" spans="1:16" s="3" customFormat="1" ht="22.5" customHeight="1" x14ac:dyDescent="0.15">
      <c r="A80" s="24"/>
      <c r="B80" s="4" t="s">
        <v>78</v>
      </c>
      <c r="C80" s="4">
        <v>2</v>
      </c>
      <c r="D80" s="4">
        <v>44</v>
      </c>
      <c r="E80" s="4" t="s">
        <v>5</v>
      </c>
      <c r="F80" s="4">
        <v>56</v>
      </c>
      <c r="G80" s="6">
        <f t="shared" si="12"/>
        <v>2464</v>
      </c>
      <c r="H80" s="4">
        <v>0</v>
      </c>
      <c r="I80" s="6">
        <f t="shared" si="13"/>
        <v>0</v>
      </c>
      <c r="J80" s="4">
        <v>45</v>
      </c>
      <c r="K80" s="5">
        <v>12</v>
      </c>
      <c r="L80" s="15">
        <f t="shared" si="14"/>
        <v>23760</v>
      </c>
      <c r="M80" s="15">
        <f t="shared" si="11"/>
        <v>26224</v>
      </c>
      <c r="N80" s="312"/>
      <c r="O80" s="4" t="s">
        <v>75</v>
      </c>
      <c r="P80" s="311"/>
    </row>
    <row r="81" spans="1:18" s="3" customFormat="1" ht="22.5" customHeight="1" x14ac:dyDescent="0.15">
      <c r="A81" s="17"/>
      <c r="B81" s="4" t="s">
        <v>41</v>
      </c>
      <c r="C81" s="4">
        <v>2</v>
      </c>
      <c r="D81" s="4">
        <v>44</v>
      </c>
      <c r="E81" s="4" t="s">
        <v>7</v>
      </c>
      <c r="F81" s="4">
        <v>56</v>
      </c>
      <c r="G81" s="6">
        <f t="shared" si="12"/>
        <v>2464</v>
      </c>
      <c r="H81" s="4">
        <v>0</v>
      </c>
      <c r="I81" s="6">
        <f t="shared" si="13"/>
        <v>0</v>
      </c>
      <c r="J81" s="4">
        <v>45</v>
      </c>
      <c r="K81" s="4">
        <v>12</v>
      </c>
      <c r="L81" s="12">
        <f t="shared" si="14"/>
        <v>23760</v>
      </c>
      <c r="M81" s="6">
        <f t="shared" si="11"/>
        <v>26224</v>
      </c>
      <c r="N81" s="194"/>
      <c r="O81" s="4" t="s">
        <v>75</v>
      </c>
      <c r="P81" s="18"/>
    </row>
    <row r="82" spans="1:18" s="3" customFormat="1" ht="22.5" customHeight="1" x14ac:dyDescent="0.15">
      <c r="A82" s="24"/>
      <c r="B82" s="4" t="s">
        <v>535</v>
      </c>
      <c r="C82" s="4">
        <v>3.3</v>
      </c>
      <c r="D82" s="4">
        <v>74</v>
      </c>
      <c r="E82" s="4"/>
      <c r="F82" s="4">
        <v>56</v>
      </c>
      <c r="G82" s="6">
        <f t="shared" si="12"/>
        <v>4144</v>
      </c>
      <c r="H82" s="4">
        <v>0</v>
      </c>
      <c r="I82" s="6">
        <f t="shared" si="13"/>
        <v>0</v>
      </c>
      <c r="J82" s="4">
        <v>45</v>
      </c>
      <c r="K82" s="5">
        <v>12</v>
      </c>
      <c r="L82" s="15">
        <f t="shared" si="14"/>
        <v>39960</v>
      </c>
      <c r="M82" s="15">
        <f t="shared" si="11"/>
        <v>44104</v>
      </c>
      <c r="N82" s="312"/>
      <c r="O82" s="4" t="s">
        <v>512</v>
      </c>
      <c r="P82" s="311"/>
    </row>
    <row r="83" spans="1:18" s="3" customFormat="1" ht="22.5" customHeight="1" x14ac:dyDescent="0.15">
      <c r="A83" s="24"/>
      <c r="B83" s="4" t="s">
        <v>538</v>
      </c>
      <c r="C83" s="4">
        <v>1</v>
      </c>
      <c r="D83" s="4">
        <v>22</v>
      </c>
      <c r="E83" s="4"/>
      <c r="F83" s="4">
        <v>56</v>
      </c>
      <c r="G83" s="6">
        <f t="shared" si="12"/>
        <v>1232</v>
      </c>
      <c r="H83" s="4">
        <v>0</v>
      </c>
      <c r="I83" s="6">
        <f t="shared" si="13"/>
        <v>0</v>
      </c>
      <c r="J83" s="4">
        <v>45</v>
      </c>
      <c r="K83" s="5">
        <v>12</v>
      </c>
      <c r="L83" s="15">
        <f t="shared" si="14"/>
        <v>11880</v>
      </c>
      <c r="M83" s="15">
        <f t="shared" si="11"/>
        <v>13112</v>
      </c>
      <c r="N83" s="312"/>
      <c r="O83" s="4" t="s">
        <v>512</v>
      </c>
      <c r="P83" s="311"/>
    </row>
    <row r="84" spans="1:18" s="3" customFormat="1" ht="22.5" customHeight="1" x14ac:dyDescent="0.15">
      <c r="A84" s="24"/>
      <c r="B84" s="4" t="s">
        <v>77</v>
      </c>
      <c r="C84" s="4">
        <v>1</v>
      </c>
      <c r="D84" s="4">
        <v>22</v>
      </c>
      <c r="E84" s="4" t="s">
        <v>5</v>
      </c>
      <c r="F84" s="4">
        <v>56</v>
      </c>
      <c r="G84" s="6">
        <f t="shared" si="12"/>
        <v>1232</v>
      </c>
      <c r="H84" s="4">
        <v>0</v>
      </c>
      <c r="I84" s="6">
        <f t="shared" si="13"/>
        <v>0</v>
      </c>
      <c r="J84" s="4">
        <v>45</v>
      </c>
      <c r="K84" s="5">
        <v>12</v>
      </c>
      <c r="L84" s="15">
        <f t="shared" si="14"/>
        <v>11880</v>
      </c>
      <c r="M84" s="15">
        <f t="shared" si="11"/>
        <v>13112</v>
      </c>
      <c r="N84" s="312"/>
      <c r="O84" s="4" t="s">
        <v>75</v>
      </c>
      <c r="P84" s="311"/>
    </row>
    <row r="85" spans="1:18" s="10" customFormat="1" ht="22.5" customHeight="1" x14ac:dyDescent="0.15">
      <c r="A85" s="77" t="s">
        <v>47</v>
      </c>
      <c r="B85" s="260"/>
      <c r="C85" s="260"/>
      <c r="D85" s="260"/>
      <c r="E85" s="260"/>
      <c r="F85" s="260"/>
      <c r="G85" s="262">
        <f>SUM(G77:G84)</f>
        <v>18928</v>
      </c>
      <c r="H85" s="260"/>
      <c r="I85" s="260"/>
      <c r="J85" s="260"/>
      <c r="K85" s="280"/>
      <c r="L85" s="285">
        <f>SUM(L77:L84)</f>
        <v>182520</v>
      </c>
      <c r="M85" s="285">
        <f>SUM(M77:M84)</f>
        <v>201448</v>
      </c>
      <c r="N85" s="831"/>
      <c r="O85" s="29"/>
      <c r="P85" s="315"/>
    </row>
    <row r="86" spans="1:18" s="3" customFormat="1" ht="22.5" customHeight="1" x14ac:dyDescent="0.15">
      <c r="A86" s="24"/>
      <c r="B86" s="4" t="s">
        <v>93</v>
      </c>
      <c r="C86" s="4">
        <v>1</v>
      </c>
      <c r="D86" s="4">
        <v>22</v>
      </c>
      <c r="E86" s="4"/>
      <c r="F86" s="4">
        <v>56</v>
      </c>
      <c r="G86" s="6">
        <f>D86*F86</f>
        <v>1232</v>
      </c>
      <c r="H86" s="4">
        <v>0</v>
      </c>
      <c r="I86" s="6">
        <f t="shared" si="13"/>
        <v>0</v>
      </c>
      <c r="J86" s="4">
        <v>45</v>
      </c>
      <c r="K86" s="5">
        <v>12</v>
      </c>
      <c r="L86" s="16">
        <f>D86*J86*K86</f>
        <v>11880</v>
      </c>
      <c r="M86" s="15">
        <f>G86+I86+L86</f>
        <v>13112</v>
      </c>
      <c r="N86" s="312"/>
      <c r="O86" s="4" t="s">
        <v>512</v>
      </c>
      <c r="P86" s="311"/>
    </row>
    <row r="87" spans="1:18" s="3" customFormat="1" ht="22.5" customHeight="1" x14ac:dyDescent="0.15">
      <c r="A87" s="24"/>
      <c r="B87" s="4" t="s">
        <v>536</v>
      </c>
      <c r="C87" s="4">
        <v>1</v>
      </c>
      <c r="D87" s="4">
        <v>25</v>
      </c>
      <c r="E87" s="4"/>
      <c r="F87" s="4">
        <v>56</v>
      </c>
      <c r="G87" s="6">
        <f>D87*F87</f>
        <v>1400</v>
      </c>
      <c r="H87" s="4">
        <v>0</v>
      </c>
      <c r="I87" s="6">
        <f t="shared" si="13"/>
        <v>0</v>
      </c>
      <c r="J87" s="4">
        <v>45</v>
      </c>
      <c r="K87" s="5">
        <v>12</v>
      </c>
      <c r="L87" s="15">
        <f>D87*J87*K87</f>
        <v>13500</v>
      </c>
      <c r="M87" s="15">
        <f>G87+I87+L87</f>
        <v>14900</v>
      </c>
      <c r="N87" s="312"/>
      <c r="O87" s="4" t="s">
        <v>512</v>
      </c>
      <c r="P87" s="311"/>
      <c r="Q87" s="215"/>
      <c r="R87" s="215"/>
    </row>
    <row r="88" spans="1:18" s="3" customFormat="1" ht="22.5" customHeight="1" x14ac:dyDescent="0.15">
      <c r="A88" s="24"/>
      <c r="B88" s="4" t="s">
        <v>539</v>
      </c>
      <c r="C88" s="4">
        <v>1</v>
      </c>
      <c r="D88" s="4">
        <v>22</v>
      </c>
      <c r="E88" s="25"/>
      <c r="F88" s="4">
        <v>56</v>
      </c>
      <c r="G88" s="6">
        <f>D88*F88</f>
        <v>1232</v>
      </c>
      <c r="H88" s="4">
        <v>0</v>
      </c>
      <c r="I88" s="6">
        <f t="shared" si="13"/>
        <v>0</v>
      </c>
      <c r="J88" s="4">
        <v>45</v>
      </c>
      <c r="K88" s="5">
        <v>12</v>
      </c>
      <c r="L88" s="15">
        <f>D88*J88*K88</f>
        <v>11880</v>
      </c>
      <c r="M88" s="15">
        <f>G88+I88+L88</f>
        <v>13112</v>
      </c>
      <c r="N88" s="312"/>
      <c r="O88" s="4" t="s">
        <v>512</v>
      </c>
      <c r="P88" s="311"/>
    </row>
    <row r="89" spans="1:18" s="10" customFormat="1" ht="22.5" customHeight="1" x14ac:dyDescent="0.15">
      <c r="A89" s="77" t="s">
        <v>47</v>
      </c>
      <c r="B89" s="260"/>
      <c r="C89" s="260"/>
      <c r="D89" s="260"/>
      <c r="E89" s="260"/>
      <c r="F89" s="260"/>
      <c r="G89" s="262">
        <f>SUM(G86:G88)</f>
        <v>3864</v>
      </c>
      <c r="H89" s="260"/>
      <c r="I89" s="262"/>
      <c r="J89" s="260"/>
      <c r="K89" s="280"/>
      <c r="L89" s="285">
        <f>SUM(L86:L88)</f>
        <v>37260</v>
      </c>
      <c r="M89" s="285">
        <f>SUM(M86:M88)</f>
        <v>41124</v>
      </c>
      <c r="N89" s="831"/>
      <c r="O89" s="29"/>
      <c r="P89" s="2"/>
    </row>
    <row r="90" spans="1:18" s="3" customFormat="1" ht="22.5" customHeight="1" x14ac:dyDescent="0.15">
      <c r="A90" s="48"/>
      <c r="B90" s="4" t="s">
        <v>537</v>
      </c>
      <c r="C90" s="4">
        <v>3</v>
      </c>
      <c r="D90" s="4">
        <v>75</v>
      </c>
      <c r="E90" s="4"/>
      <c r="F90" s="4">
        <v>56</v>
      </c>
      <c r="G90" s="6">
        <f>D90*F90</f>
        <v>4200</v>
      </c>
      <c r="H90" s="4">
        <v>0</v>
      </c>
      <c r="I90" s="6">
        <f t="shared" si="13"/>
        <v>0</v>
      </c>
      <c r="J90" s="4">
        <v>45</v>
      </c>
      <c r="K90" s="5">
        <v>12</v>
      </c>
      <c r="L90" s="16">
        <f>D90*J90*K90</f>
        <v>40500</v>
      </c>
      <c r="M90" s="16">
        <f>G90+I90+L90</f>
        <v>44700</v>
      </c>
      <c r="N90" s="333"/>
      <c r="O90" s="4" t="s">
        <v>512</v>
      </c>
      <c r="P90" s="311"/>
      <c r="Q90" s="215"/>
      <c r="R90" s="215"/>
    </row>
    <row r="91" spans="1:18" s="3" customFormat="1" ht="22.5" customHeight="1" x14ac:dyDescent="0.15">
      <c r="A91" s="48"/>
      <c r="B91" s="4" t="s">
        <v>241</v>
      </c>
      <c r="C91" s="4">
        <v>1</v>
      </c>
      <c r="D91" s="4">
        <v>60</v>
      </c>
      <c r="E91" s="4" t="s">
        <v>5</v>
      </c>
      <c r="F91" s="4">
        <v>56</v>
      </c>
      <c r="G91" s="6">
        <f>D91*F91</f>
        <v>3360</v>
      </c>
      <c r="H91" s="4">
        <v>0</v>
      </c>
      <c r="I91" s="6">
        <f>D91*H91</f>
        <v>0</v>
      </c>
      <c r="J91" s="4">
        <v>45</v>
      </c>
      <c r="K91" s="5">
        <v>12</v>
      </c>
      <c r="L91" s="12">
        <f>D91*J91*K91</f>
        <v>32400</v>
      </c>
      <c r="M91" s="12">
        <f>L91+I91+G91</f>
        <v>35760</v>
      </c>
      <c r="N91" s="329"/>
      <c r="O91" s="4" t="s">
        <v>512</v>
      </c>
      <c r="P91" s="18"/>
    </row>
    <row r="92" spans="1:18" s="3" customFormat="1" ht="22.5" customHeight="1" x14ac:dyDescent="0.15">
      <c r="A92" s="77" t="s">
        <v>47</v>
      </c>
      <c r="B92" s="309"/>
      <c r="C92" s="309"/>
      <c r="D92" s="77"/>
      <c r="E92" s="77"/>
      <c r="F92" s="77"/>
      <c r="G92" s="253">
        <f>SUM(G90:G91)</f>
        <v>7560</v>
      </c>
      <c r="H92" s="77"/>
      <c r="I92" s="77"/>
      <c r="J92" s="77"/>
      <c r="K92" s="77"/>
      <c r="L92" s="252">
        <f>SUM(L90:L91)</f>
        <v>72900</v>
      </c>
      <c r="M92" s="252">
        <f>SUM(M90:M91)</f>
        <v>80460</v>
      </c>
      <c r="N92" s="834"/>
      <c r="O92" s="4"/>
      <c r="P92" s="311"/>
    </row>
    <row r="93" spans="1:18" s="3" customFormat="1" ht="22.5" customHeight="1" x14ac:dyDescent="0.15">
      <c r="A93" s="17"/>
      <c r="B93" s="4" t="s">
        <v>519</v>
      </c>
      <c r="C93" s="4">
        <v>1</v>
      </c>
      <c r="D93" s="4">
        <v>22</v>
      </c>
      <c r="E93" s="4" t="s">
        <v>5</v>
      </c>
      <c r="F93" s="4">
        <v>56</v>
      </c>
      <c r="G93" s="6">
        <f>D93*F93</f>
        <v>1232</v>
      </c>
      <c r="H93" s="4">
        <v>0</v>
      </c>
      <c r="I93" s="6">
        <f t="shared" ref="I93" si="15">D93*H93</f>
        <v>0</v>
      </c>
      <c r="J93" s="4">
        <v>45</v>
      </c>
      <c r="K93" s="5">
        <v>12</v>
      </c>
      <c r="L93" s="15">
        <f>D93*J93*K93</f>
        <v>11880</v>
      </c>
      <c r="M93" s="15">
        <f>G93+I93+L93</f>
        <v>13112</v>
      </c>
      <c r="N93" s="312"/>
      <c r="O93" s="4" t="s">
        <v>520</v>
      </c>
      <c r="P93" s="311"/>
    </row>
    <row r="94" spans="1:18" s="10" customFormat="1" ht="22.5" customHeight="1" x14ac:dyDescent="0.15">
      <c r="A94" s="77" t="s">
        <v>47</v>
      </c>
      <c r="B94" s="267"/>
      <c r="C94" s="267"/>
      <c r="D94" s="267"/>
      <c r="E94" s="267"/>
      <c r="F94" s="267"/>
      <c r="G94" s="254">
        <f>SUM(G93)</f>
        <v>1232</v>
      </c>
      <c r="H94" s="267"/>
      <c r="I94" s="267"/>
      <c r="J94" s="267"/>
      <c r="K94" s="323"/>
      <c r="L94" s="286">
        <f>SUM(L93)</f>
        <v>11880</v>
      </c>
      <c r="M94" s="286">
        <f>SUM(M93)</f>
        <v>13112</v>
      </c>
      <c r="N94" s="831"/>
      <c r="O94" s="13"/>
      <c r="P94" s="168"/>
    </row>
    <row r="95" spans="1:18" s="3" customFormat="1" ht="22.5" customHeight="1" x14ac:dyDescent="0.15">
      <c r="A95" s="17"/>
      <c r="B95" s="4" t="s">
        <v>521</v>
      </c>
      <c r="C95" s="4">
        <v>1</v>
      </c>
      <c r="D95" s="4">
        <v>33.659999999999997</v>
      </c>
      <c r="E95" s="25"/>
      <c r="F95" s="4">
        <v>56</v>
      </c>
      <c r="G95" s="6">
        <f>D95*F95</f>
        <v>1884.9599999999998</v>
      </c>
      <c r="H95" s="4">
        <v>0</v>
      </c>
      <c r="I95" s="6">
        <f t="shared" ref="I95:I96" si="16">D95*H95</f>
        <v>0</v>
      </c>
      <c r="J95" s="4">
        <v>45</v>
      </c>
      <c r="K95" s="5">
        <v>12</v>
      </c>
      <c r="L95" s="15">
        <f>D95*J95*K95</f>
        <v>18176.399999999998</v>
      </c>
      <c r="M95" s="15">
        <f>G95+I95+L95</f>
        <v>20061.359999999997</v>
      </c>
      <c r="N95" s="312"/>
      <c r="O95" s="4" t="s">
        <v>520</v>
      </c>
      <c r="P95" s="311"/>
    </row>
    <row r="96" spans="1:18" s="3" customFormat="1" ht="22.5" customHeight="1" x14ac:dyDescent="0.15">
      <c r="A96" s="17"/>
      <c r="B96" s="4" t="s">
        <v>525</v>
      </c>
      <c r="C96" s="4">
        <v>1</v>
      </c>
      <c r="D96" s="4">
        <v>33.659999999999997</v>
      </c>
      <c r="E96" s="25"/>
      <c r="F96" s="4">
        <v>56</v>
      </c>
      <c r="G96" s="6">
        <f>D96*F96</f>
        <v>1884.9599999999998</v>
      </c>
      <c r="H96" s="4">
        <v>0</v>
      </c>
      <c r="I96" s="6">
        <f t="shared" si="16"/>
        <v>0</v>
      </c>
      <c r="J96" s="4">
        <v>45</v>
      </c>
      <c r="K96" s="5">
        <v>12</v>
      </c>
      <c r="L96" s="15">
        <f>D96*J96*K96</f>
        <v>18176.399999999998</v>
      </c>
      <c r="M96" s="15">
        <f>G96+I96+L96</f>
        <v>20061.359999999997</v>
      </c>
      <c r="N96" s="312"/>
      <c r="O96" s="4" t="s">
        <v>520</v>
      </c>
      <c r="P96" s="311"/>
    </row>
    <row r="97" spans="1:18" s="10" customFormat="1" ht="22.5" customHeight="1" x14ac:dyDescent="0.15">
      <c r="A97" s="77" t="s">
        <v>47</v>
      </c>
      <c r="B97" s="267"/>
      <c r="C97" s="267"/>
      <c r="D97" s="267"/>
      <c r="E97" s="296"/>
      <c r="F97" s="267"/>
      <c r="G97" s="254">
        <f>SUM(G95:G96)</f>
        <v>3769.9199999999996</v>
      </c>
      <c r="H97" s="267"/>
      <c r="I97" s="267"/>
      <c r="J97" s="267"/>
      <c r="K97" s="323"/>
      <c r="L97" s="286">
        <f>SUM(L95:L96)</f>
        <v>36352.799999999996</v>
      </c>
      <c r="M97" s="286">
        <f>SUM(M95:M96)</f>
        <v>40122.719999999994</v>
      </c>
      <c r="N97" s="831"/>
      <c r="O97" s="13"/>
      <c r="P97" s="168"/>
    </row>
    <row r="98" spans="1:18" s="3" customFormat="1" ht="22.5" customHeight="1" x14ac:dyDescent="0.15">
      <c r="A98" s="17"/>
      <c r="B98" s="4" t="s">
        <v>522</v>
      </c>
      <c r="C98" s="4">
        <v>3</v>
      </c>
      <c r="D98" s="4">
        <v>75</v>
      </c>
      <c r="E98" s="4"/>
      <c r="F98" s="4">
        <v>56</v>
      </c>
      <c r="G98" s="6">
        <f>D98*F98</f>
        <v>4200</v>
      </c>
      <c r="H98" s="4">
        <v>0</v>
      </c>
      <c r="I98" s="6">
        <f t="shared" ref="I98" si="17">D98*H98</f>
        <v>0</v>
      </c>
      <c r="J98" s="4">
        <v>45</v>
      </c>
      <c r="K98" s="5">
        <v>12</v>
      </c>
      <c r="L98" s="15">
        <f>D98*J98*K98</f>
        <v>40500</v>
      </c>
      <c r="M98" s="15">
        <f>G98+I98+L98</f>
        <v>44700</v>
      </c>
      <c r="N98" s="312"/>
      <c r="O98" s="4" t="s">
        <v>520</v>
      </c>
      <c r="P98" s="311"/>
    </row>
    <row r="99" spans="1:18" s="10" customFormat="1" ht="22.5" customHeight="1" x14ac:dyDescent="0.15">
      <c r="A99" s="77" t="s">
        <v>47</v>
      </c>
      <c r="B99" s="267"/>
      <c r="C99" s="267"/>
      <c r="D99" s="267"/>
      <c r="E99" s="267"/>
      <c r="F99" s="267"/>
      <c r="G99" s="254">
        <f>SUM(G98)</f>
        <v>4200</v>
      </c>
      <c r="H99" s="267"/>
      <c r="I99" s="267"/>
      <c r="J99" s="267"/>
      <c r="K99" s="323"/>
      <c r="L99" s="286">
        <f>SUM(L98)</f>
        <v>40500</v>
      </c>
      <c r="M99" s="286">
        <f>SUM(M98)</f>
        <v>44700</v>
      </c>
      <c r="N99" s="831"/>
      <c r="O99" s="13"/>
      <c r="P99" s="168"/>
    </row>
    <row r="100" spans="1:18" s="3" customFormat="1" ht="22.5" customHeight="1" x14ac:dyDescent="0.15">
      <c r="A100" s="17"/>
      <c r="B100" s="4" t="s">
        <v>523</v>
      </c>
      <c r="C100" s="4">
        <v>1</v>
      </c>
      <c r="D100" s="4">
        <v>15</v>
      </c>
      <c r="E100" s="4" t="s">
        <v>5</v>
      </c>
      <c r="F100" s="4">
        <v>56</v>
      </c>
      <c r="G100" s="6">
        <f>D100*F100</f>
        <v>840</v>
      </c>
      <c r="H100" s="4">
        <v>0</v>
      </c>
      <c r="I100" s="6">
        <f t="shared" ref="I100:I101" si="18">D100*H100</f>
        <v>0</v>
      </c>
      <c r="J100" s="4">
        <v>45</v>
      </c>
      <c r="K100" s="5">
        <v>12</v>
      </c>
      <c r="L100" s="15">
        <f>D100*J100*K100</f>
        <v>8100</v>
      </c>
      <c r="M100" s="15">
        <f>G100+I100+L100</f>
        <v>8940</v>
      </c>
      <c r="N100" s="312"/>
      <c r="O100" s="4" t="s">
        <v>520</v>
      </c>
      <c r="P100" s="311"/>
    </row>
    <row r="101" spans="1:18" s="3" customFormat="1" ht="22.5" customHeight="1" x14ac:dyDescent="0.15">
      <c r="A101" s="17"/>
      <c r="B101" s="4" t="s">
        <v>524</v>
      </c>
      <c r="C101" s="4">
        <v>1</v>
      </c>
      <c r="D101" s="4">
        <v>15</v>
      </c>
      <c r="E101" s="4" t="s">
        <v>5</v>
      </c>
      <c r="F101" s="4">
        <v>56</v>
      </c>
      <c r="G101" s="6">
        <f>D101*F101</f>
        <v>840</v>
      </c>
      <c r="H101" s="4">
        <v>0</v>
      </c>
      <c r="I101" s="6">
        <f t="shared" si="18"/>
        <v>0</v>
      </c>
      <c r="J101" s="4">
        <v>45</v>
      </c>
      <c r="K101" s="5">
        <v>12</v>
      </c>
      <c r="L101" s="15">
        <f>D101*J101*K101</f>
        <v>8100</v>
      </c>
      <c r="M101" s="15">
        <f>G101+I101+L101</f>
        <v>8940</v>
      </c>
      <c r="N101" s="312"/>
      <c r="O101" s="4" t="s">
        <v>520</v>
      </c>
      <c r="P101" s="311"/>
    </row>
    <row r="102" spans="1:18" s="10" customFormat="1" ht="22.5" customHeight="1" x14ac:dyDescent="0.15">
      <c r="A102" s="77" t="s">
        <v>612</v>
      </c>
      <c r="B102" s="278"/>
      <c r="C102" s="77"/>
      <c r="D102" s="77"/>
      <c r="E102" s="77"/>
      <c r="F102" s="77"/>
      <c r="G102" s="253">
        <f>SUM(G100:G101)</f>
        <v>1680</v>
      </c>
      <c r="H102" s="77"/>
      <c r="I102" s="77"/>
      <c r="J102" s="77"/>
      <c r="K102" s="77"/>
      <c r="L102" s="253">
        <f>SUM(L100:L101)</f>
        <v>16200</v>
      </c>
      <c r="M102" s="253">
        <f>SUM(M100:M101)</f>
        <v>17880</v>
      </c>
      <c r="N102" s="829"/>
      <c r="O102" s="1"/>
      <c r="P102" s="315"/>
    </row>
    <row r="103" spans="1:18" s="3" customFormat="1" ht="24.75" customHeight="1" x14ac:dyDescent="0.15">
      <c r="A103" s="155"/>
      <c r="B103" s="11" t="s">
        <v>173</v>
      </c>
      <c r="C103" s="11">
        <v>3</v>
      </c>
      <c r="D103" s="11">
        <v>66</v>
      </c>
      <c r="E103" s="11" t="s">
        <v>7</v>
      </c>
      <c r="F103" s="200">
        <v>56</v>
      </c>
      <c r="G103" s="189">
        <f>D103*F103</f>
        <v>3696</v>
      </c>
      <c r="H103" s="200">
        <v>0</v>
      </c>
      <c r="I103" s="231">
        <f>D103*H103</f>
        <v>0</v>
      </c>
      <c r="J103" s="200">
        <v>45</v>
      </c>
      <c r="K103" s="200">
        <v>12</v>
      </c>
      <c r="L103" s="231">
        <f>D103*J103*K103</f>
        <v>35640</v>
      </c>
      <c r="M103" s="231">
        <f>L103+I103+G103</f>
        <v>39336</v>
      </c>
      <c r="N103" s="333"/>
      <c r="O103" s="4" t="s">
        <v>520</v>
      </c>
      <c r="P103" s="53"/>
    </row>
    <row r="104" spans="1:18" s="3" customFormat="1" ht="18" customHeight="1" x14ac:dyDescent="0.15">
      <c r="A104" s="77" t="s">
        <v>47</v>
      </c>
      <c r="B104" s="267"/>
      <c r="C104" s="267"/>
      <c r="D104" s="267"/>
      <c r="E104" s="267"/>
      <c r="F104" s="323"/>
      <c r="G104" s="286">
        <f>SUM(G103)</f>
        <v>3696</v>
      </c>
      <c r="H104" s="323"/>
      <c r="I104" s="281"/>
      <c r="J104" s="323"/>
      <c r="K104" s="323"/>
      <c r="L104" s="281">
        <f>SUM(L103)</f>
        <v>35640</v>
      </c>
      <c r="M104" s="281">
        <f>SUM(M103)</f>
        <v>39336</v>
      </c>
      <c r="N104" s="835"/>
      <c r="O104" s="11"/>
      <c r="P104" s="53"/>
    </row>
    <row r="105" spans="1:18" ht="22.5" customHeight="1" x14ac:dyDescent="0.15">
      <c r="A105" s="11"/>
      <c r="B105" s="90" t="s">
        <v>501</v>
      </c>
      <c r="C105" s="90">
        <v>1.3</v>
      </c>
      <c r="D105" s="90">
        <v>29</v>
      </c>
      <c r="E105" s="90" t="s">
        <v>5</v>
      </c>
      <c r="F105" s="89">
        <v>56</v>
      </c>
      <c r="G105" s="453">
        <f t="shared" ref="G105:G120" si="19">D105*F105</f>
        <v>1624</v>
      </c>
      <c r="H105" s="89">
        <v>0</v>
      </c>
      <c r="I105" s="6">
        <f t="shared" ref="I105:I116" si="20">D105*H105</f>
        <v>0</v>
      </c>
      <c r="J105" s="89">
        <v>45</v>
      </c>
      <c r="K105" s="101">
        <v>12</v>
      </c>
      <c r="L105" s="341">
        <f t="shared" ref="L105:L125" si="21">D105*J105*K105</f>
        <v>15660</v>
      </c>
      <c r="M105" s="342">
        <f t="shared" ref="M105:M125" si="22">G105+I105+L105</f>
        <v>17284</v>
      </c>
      <c r="N105" s="312"/>
      <c r="O105" s="90" t="s">
        <v>65</v>
      </c>
      <c r="P105" s="343"/>
    </row>
    <row r="106" spans="1:18" ht="22.5" customHeight="1" x14ac:dyDescent="0.15">
      <c r="A106" s="11"/>
      <c r="B106" s="90" t="s">
        <v>502</v>
      </c>
      <c r="C106" s="90">
        <v>1</v>
      </c>
      <c r="D106" s="90">
        <v>22</v>
      </c>
      <c r="E106" s="90" t="s">
        <v>5</v>
      </c>
      <c r="F106" s="89">
        <v>56</v>
      </c>
      <c r="G106" s="453">
        <f t="shared" si="19"/>
        <v>1232</v>
      </c>
      <c r="H106" s="89">
        <v>0</v>
      </c>
      <c r="I106" s="6">
        <f t="shared" si="20"/>
        <v>0</v>
      </c>
      <c r="J106" s="89">
        <v>45</v>
      </c>
      <c r="K106" s="101">
        <v>12</v>
      </c>
      <c r="L106" s="341">
        <f t="shared" si="21"/>
        <v>11880</v>
      </c>
      <c r="M106" s="342">
        <f t="shared" si="22"/>
        <v>13112</v>
      </c>
      <c r="N106" s="312"/>
      <c r="O106" s="89" t="s">
        <v>503</v>
      </c>
      <c r="P106" s="343"/>
    </row>
    <row r="107" spans="1:18" ht="22.5" customHeight="1" x14ac:dyDescent="0.15">
      <c r="A107" s="11"/>
      <c r="B107" s="89" t="s">
        <v>499</v>
      </c>
      <c r="C107" s="90">
        <v>2</v>
      </c>
      <c r="D107" s="90">
        <v>44</v>
      </c>
      <c r="E107" s="89" t="s">
        <v>5</v>
      </c>
      <c r="F107" s="89">
        <v>56</v>
      </c>
      <c r="G107" s="453">
        <f t="shared" si="19"/>
        <v>2464</v>
      </c>
      <c r="H107" s="89">
        <v>0</v>
      </c>
      <c r="I107" s="6">
        <f t="shared" si="20"/>
        <v>0</v>
      </c>
      <c r="J107" s="89">
        <v>45</v>
      </c>
      <c r="K107" s="101">
        <v>12</v>
      </c>
      <c r="L107" s="341">
        <f t="shared" si="21"/>
        <v>23760</v>
      </c>
      <c r="M107" s="342">
        <f t="shared" si="22"/>
        <v>26224</v>
      </c>
      <c r="N107" s="312"/>
      <c r="O107" s="89" t="s">
        <v>65</v>
      </c>
      <c r="P107" s="344"/>
    </row>
    <row r="108" spans="1:18" ht="22.5" customHeight="1" x14ac:dyDescent="0.15">
      <c r="A108" s="11"/>
      <c r="B108" s="89" t="s">
        <v>500</v>
      </c>
      <c r="C108" s="89">
        <v>1</v>
      </c>
      <c r="D108" s="89">
        <v>22</v>
      </c>
      <c r="E108" s="89" t="s">
        <v>5</v>
      </c>
      <c r="F108" s="89">
        <v>56</v>
      </c>
      <c r="G108" s="453">
        <f t="shared" si="19"/>
        <v>1232</v>
      </c>
      <c r="H108" s="89">
        <v>0</v>
      </c>
      <c r="I108" s="6">
        <f t="shared" si="20"/>
        <v>0</v>
      </c>
      <c r="J108" s="89">
        <v>45</v>
      </c>
      <c r="K108" s="101">
        <v>12</v>
      </c>
      <c r="L108" s="341">
        <f t="shared" si="21"/>
        <v>11880</v>
      </c>
      <c r="M108" s="342">
        <f t="shared" si="22"/>
        <v>13112</v>
      </c>
      <c r="N108" s="312"/>
      <c r="O108" s="89" t="s">
        <v>65</v>
      </c>
      <c r="P108" s="344"/>
    </row>
    <row r="109" spans="1:18" ht="22.5" customHeight="1" x14ac:dyDescent="0.15">
      <c r="A109" s="11"/>
      <c r="B109" s="89" t="s">
        <v>86</v>
      </c>
      <c r="C109" s="89">
        <v>1</v>
      </c>
      <c r="D109" s="89">
        <v>22</v>
      </c>
      <c r="E109" s="89" t="s">
        <v>5</v>
      </c>
      <c r="F109" s="89">
        <v>56</v>
      </c>
      <c r="G109" s="453">
        <f t="shared" si="19"/>
        <v>1232</v>
      </c>
      <c r="H109" s="89">
        <v>0</v>
      </c>
      <c r="I109" s="6">
        <f t="shared" si="20"/>
        <v>0</v>
      </c>
      <c r="J109" s="89">
        <v>45</v>
      </c>
      <c r="K109" s="101">
        <v>12</v>
      </c>
      <c r="L109" s="341">
        <f t="shared" si="21"/>
        <v>11880</v>
      </c>
      <c r="M109" s="342">
        <f t="shared" si="22"/>
        <v>13112</v>
      </c>
      <c r="N109" s="312"/>
      <c r="O109" s="89" t="s">
        <v>65</v>
      </c>
      <c r="P109" s="344"/>
    </row>
    <row r="110" spans="1:18" s="167" customFormat="1" ht="22.5" customHeight="1" x14ac:dyDescent="0.15">
      <c r="A110" s="11"/>
      <c r="B110" s="90" t="s">
        <v>64</v>
      </c>
      <c r="C110" s="90">
        <v>1</v>
      </c>
      <c r="D110" s="90">
        <v>22</v>
      </c>
      <c r="E110" s="90" t="s">
        <v>5</v>
      </c>
      <c r="F110" s="89">
        <v>56</v>
      </c>
      <c r="G110" s="453">
        <f t="shared" si="19"/>
        <v>1232</v>
      </c>
      <c r="H110" s="89">
        <v>0</v>
      </c>
      <c r="I110" s="6">
        <f t="shared" si="20"/>
        <v>0</v>
      </c>
      <c r="J110" s="89">
        <v>45</v>
      </c>
      <c r="K110" s="101">
        <v>12</v>
      </c>
      <c r="L110" s="341">
        <f t="shared" si="21"/>
        <v>11880</v>
      </c>
      <c r="M110" s="342">
        <f t="shared" si="22"/>
        <v>13112</v>
      </c>
      <c r="N110" s="312"/>
      <c r="O110" s="89" t="s">
        <v>65</v>
      </c>
      <c r="P110" s="344"/>
      <c r="Q110" s="66"/>
      <c r="R110" s="66"/>
    </row>
    <row r="111" spans="1:18" s="167" customFormat="1" ht="22.5" customHeight="1" x14ac:dyDescent="0.15">
      <c r="A111" s="11"/>
      <c r="B111" s="89" t="s">
        <v>72</v>
      </c>
      <c r="C111" s="89">
        <v>1</v>
      </c>
      <c r="D111" s="89">
        <v>22</v>
      </c>
      <c r="E111" s="89" t="s">
        <v>5</v>
      </c>
      <c r="F111" s="89">
        <v>56</v>
      </c>
      <c r="G111" s="453">
        <f t="shared" si="19"/>
        <v>1232</v>
      </c>
      <c r="H111" s="89">
        <v>0</v>
      </c>
      <c r="I111" s="6">
        <f t="shared" si="20"/>
        <v>0</v>
      </c>
      <c r="J111" s="89">
        <v>45</v>
      </c>
      <c r="K111" s="101">
        <v>12</v>
      </c>
      <c r="L111" s="341">
        <f t="shared" si="21"/>
        <v>11880</v>
      </c>
      <c r="M111" s="342">
        <f t="shared" si="22"/>
        <v>13112</v>
      </c>
      <c r="N111" s="312"/>
      <c r="O111" s="89" t="s">
        <v>65</v>
      </c>
      <c r="P111" s="344"/>
      <c r="Q111" s="66"/>
      <c r="R111" s="66"/>
    </row>
    <row r="112" spans="1:18" ht="22.5" customHeight="1" x14ac:dyDescent="0.15">
      <c r="A112" s="11"/>
      <c r="B112" s="89" t="s">
        <v>87</v>
      </c>
      <c r="C112" s="89">
        <v>2</v>
      </c>
      <c r="D112" s="89">
        <v>44</v>
      </c>
      <c r="E112" s="89" t="s">
        <v>88</v>
      </c>
      <c r="F112" s="89">
        <v>56</v>
      </c>
      <c r="G112" s="453">
        <f t="shared" si="19"/>
        <v>2464</v>
      </c>
      <c r="H112" s="89">
        <v>0</v>
      </c>
      <c r="I112" s="6">
        <f t="shared" si="20"/>
        <v>0</v>
      </c>
      <c r="J112" s="89">
        <v>45</v>
      </c>
      <c r="K112" s="101">
        <v>12</v>
      </c>
      <c r="L112" s="341">
        <f t="shared" si="21"/>
        <v>23760</v>
      </c>
      <c r="M112" s="342">
        <f t="shared" si="22"/>
        <v>26224</v>
      </c>
      <c r="N112" s="312"/>
      <c r="O112" s="89" t="s">
        <v>65</v>
      </c>
      <c r="P112" s="344"/>
    </row>
    <row r="113" spans="1:19" ht="22.5" customHeight="1" x14ac:dyDescent="0.15">
      <c r="A113" s="11"/>
      <c r="B113" s="89" t="s">
        <v>89</v>
      </c>
      <c r="C113" s="89">
        <v>1</v>
      </c>
      <c r="D113" s="89">
        <v>22</v>
      </c>
      <c r="E113" s="89" t="s">
        <v>5</v>
      </c>
      <c r="F113" s="89">
        <v>56</v>
      </c>
      <c r="G113" s="453">
        <f t="shared" si="19"/>
        <v>1232</v>
      </c>
      <c r="H113" s="89">
        <v>0</v>
      </c>
      <c r="I113" s="6">
        <f t="shared" si="20"/>
        <v>0</v>
      </c>
      <c r="J113" s="89">
        <v>45</v>
      </c>
      <c r="K113" s="101">
        <v>12</v>
      </c>
      <c r="L113" s="341">
        <f t="shared" si="21"/>
        <v>11880</v>
      </c>
      <c r="M113" s="342">
        <f t="shared" si="22"/>
        <v>13112</v>
      </c>
      <c r="N113" s="312"/>
      <c r="O113" s="89" t="s">
        <v>65</v>
      </c>
      <c r="P113" s="344"/>
    </row>
    <row r="114" spans="1:19" s="167" customFormat="1" ht="22.5" customHeight="1" x14ac:dyDescent="0.15">
      <c r="A114" s="11"/>
      <c r="B114" s="89" t="s">
        <v>90</v>
      </c>
      <c r="C114" s="89">
        <v>1</v>
      </c>
      <c r="D114" s="89">
        <v>22</v>
      </c>
      <c r="E114" s="89" t="s">
        <v>7</v>
      </c>
      <c r="F114" s="89">
        <v>56</v>
      </c>
      <c r="G114" s="453">
        <f t="shared" si="19"/>
        <v>1232</v>
      </c>
      <c r="H114" s="89">
        <v>0</v>
      </c>
      <c r="I114" s="6">
        <f t="shared" si="20"/>
        <v>0</v>
      </c>
      <c r="J114" s="89">
        <v>45</v>
      </c>
      <c r="K114" s="101">
        <v>12</v>
      </c>
      <c r="L114" s="341">
        <f t="shared" si="21"/>
        <v>11880</v>
      </c>
      <c r="M114" s="342">
        <f t="shared" si="22"/>
        <v>13112</v>
      </c>
      <c r="N114" s="312"/>
      <c r="O114" s="89" t="s">
        <v>65</v>
      </c>
      <c r="P114" s="344"/>
      <c r="Q114" s="58"/>
      <c r="R114" s="58"/>
    </row>
    <row r="115" spans="1:19" s="167" customFormat="1" ht="22.5" customHeight="1" x14ac:dyDescent="0.15">
      <c r="A115" s="11"/>
      <c r="B115" s="89" t="s">
        <v>91</v>
      </c>
      <c r="C115" s="89">
        <v>1</v>
      </c>
      <c r="D115" s="89">
        <v>22</v>
      </c>
      <c r="E115" s="89" t="s">
        <v>7</v>
      </c>
      <c r="F115" s="89">
        <v>56</v>
      </c>
      <c r="G115" s="453">
        <f t="shared" si="19"/>
        <v>1232</v>
      </c>
      <c r="H115" s="89">
        <v>0</v>
      </c>
      <c r="I115" s="6">
        <f t="shared" si="20"/>
        <v>0</v>
      </c>
      <c r="J115" s="89">
        <v>45</v>
      </c>
      <c r="K115" s="101">
        <v>12</v>
      </c>
      <c r="L115" s="341">
        <f t="shared" si="21"/>
        <v>11880</v>
      </c>
      <c r="M115" s="342">
        <f t="shared" si="22"/>
        <v>13112</v>
      </c>
      <c r="N115" s="312"/>
      <c r="O115" s="89" t="s">
        <v>65</v>
      </c>
      <c r="P115" s="344"/>
      <c r="Q115" s="58"/>
      <c r="R115" s="58"/>
    </row>
    <row r="116" spans="1:19" ht="22.5" customHeight="1" x14ac:dyDescent="0.15">
      <c r="A116" s="11"/>
      <c r="B116" s="345" t="s">
        <v>93</v>
      </c>
      <c r="C116" s="345">
        <v>0.5</v>
      </c>
      <c r="D116" s="345">
        <v>11</v>
      </c>
      <c r="E116" s="345"/>
      <c r="F116" s="89">
        <v>56</v>
      </c>
      <c r="G116" s="453">
        <f t="shared" si="19"/>
        <v>616</v>
      </c>
      <c r="H116" s="89">
        <v>0</v>
      </c>
      <c r="I116" s="6">
        <f t="shared" si="20"/>
        <v>0</v>
      </c>
      <c r="J116" s="89">
        <v>45</v>
      </c>
      <c r="K116" s="101">
        <v>12</v>
      </c>
      <c r="L116" s="346">
        <f t="shared" si="21"/>
        <v>5940</v>
      </c>
      <c r="M116" s="342">
        <f t="shared" si="22"/>
        <v>6556</v>
      </c>
      <c r="N116" s="312"/>
      <c r="O116" s="89" t="s">
        <v>503</v>
      </c>
      <c r="P116" s="344"/>
    </row>
    <row r="117" spans="1:19" s="3" customFormat="1" ht="22.5" customHeight="1" x14ac:dyDescent="0.15">
      <c r="A117" s="11"/>
      <c r="B117" s="4" t="s">
        <v>666</v>
      </c>
      <c r="C117" s="4">
        <v>2</v>
      </c>
      <c r="D117" s="4">
        <v>50</v>
      </c>
      <c r="E117" s="4"/>
      <c r="F117" s="4">
        <v>56</v>
      </c>
      <c r="G117" s="6">
        <f t="shared" si="19"/>
        <v>2800</v>
      </c>
      <c r="H117" s="4">
        <v>0</v>
      </c>
      <c r="I117" s="6">
        <v>0</v>
      </c>
      <c r="J117" s="4">
        <v>45</v>
      </c>
      <c r="K117" s="5">
        <v>12</v>
      </c>
      <c r="L117" s="15">
        <f t="shared" si="21"/>
        <v>27000</v>
      </c>
      <c r="M117" s="342">
        <f t="shared" si="22"/>
        <v>29800</v>
      </c>
      <c r="N117" s="312"/>
      <c r="O117" s="26" t="s">
        <v>556</v>
      </c>
      <c r="P117" s="18"/>
    </row>
    <row r="118" spans="1:19" ht="22.5" customHeight="1" x14ac:dyDescent="0.15">
      <c r="A118" s="11"/>
      <c r="B118" s="89" t="s">
        <v>506</v>
      </c>
      <c r="C118" s="90">
        <v>1</v>
      </c>
      <c r="D118" s="89">
        <v>31.36</v>
      </c>
      <c r="E118" s="89" t="s">
        <v>5</v>
      </c>
      <c r="F118" s="89">
        <v>56</v>
      </c>
      <c r="G118" s="453">
        <f t="shared" si="19"/>
        <v>1756.1599999999999</v>
      </c>
      <c r="H118" s="89">
        <v>0</v>
      </c>
      <c r="I118" s="6">
        <f t="shared" ref="I118:I125" si="23">D118*H118</f>
        <v>0</v>
      </c>
      <c r="J118" s="89">
        <v>45</v>
      </c>
      <c r="K118" s="101">
        <v>12</v>
      </c>
      <c r="L118" s="341">
        <f t="shared" si="21"/>
        <v>16934.400000000001</v>
      </c>
      <c r="M118" s="342">
        <f t="shared" si="22"/>
        <v>18690.560000000001</v>
      </c>
      <c r="N118" s="312"/>
      <c r="O118" s="89" t="s">
        <v>503</v>
      </c>
      <c r="P118" s="344"/>
    </row>
    <row r="119" spans="1:19" ht="22.5" customHeight="1" x14ac:dyDescent="0.15">
      <c r="A119" s="11"/>
      <c r="B119" s="89" t="s">
        <v>296</v>
      </c>
      <c r="C119" s="90">
        <v>1</v>
      </c>
      <c r="D119" s="89">
        <v>42.56</v>
      </c>
      <c r="E119" s="89" t="s">
        <v>264</v>
      </c>
      <c r="F119" s="89">
        <v>56</v>
      </c>
      <c r="G119" s="453">
        <f t="shared" si="19"/>
        <v>2383.36</v>
      </c>
      <c r="H119" s="89">
        <v>0</v>
      </c>
      <c r="I119" s="6">
        <f t="shared" si="23"/>
        <v>0</v>
      </c>
      <c r="J119" s="89">
        <v>45</v>
      </c>
      <c r="K119" s="101">
        <v>12</v>
      </c>
      <c r="L119" s="341">
        <f t="shared" si="21"/>
        <v>22982.400000000001</v>
      </c>
      <c r="M119" s="342">
        <f t="shared" si="22"/>
        <v>25365.760000000002</v>
      </c>
      <c r="N119" s="312"/>
      <c r="O119" s="89" t="s">
        <v>503</v>
      </c>
      <c r="P119" s="344"/>
    </row>
    <row r="120" spans="1:19" ht="22.5" customHeight="1" x14ac:dyDescent="0.15">
      <c r="A120" s="11"/>
      <c r="B120" s="90" t="s">
        <v>507</v>
      </c>
      <c r="C120" s="90">
        <v>3</v>
      </c>
      <c r="D120" s="90">
        <v>324</v>
      </c>
      <c r="E120" s="90"/>
      <c r="F120" s="89">
        <v>56</v>
      </c>
      <c r="G120" s="453">
        <f t="shared" si="19"/>
        <v>18144</v>
      </c>
      <c r="H120" s="89">
        <v>0</v>
      </c>
      <c r="I120" s="6">
        <f t="shared" si="23"/>
        <v>0</v>
      </c>
      <c r="J120" s="89">
        <f>45/2</f>
        <v>22.5</v>
      </c>
      <c r="K120" s="101">
        <v>12</v>
      </c>
      <c r="L120" s="341">
        <f t="shared" si="21"/>
        <v>87480</v>
      </c>
      <c r="M120" s="342">
        <f t="shared" si="22"/>
        <v>105624</v>
      </c>
      <c r="N120" s="312"/>
      <c r="O120" s="89" t="s">
        <v>503</v>
      </c>
      <c r="P120" s="344"/>
    </row>
    <row r="121" spans="1:19" s="3" customFormat="1" ht="22.5" customHeight="1" x14ac:dyDescent="0.15">
      <c r="A121" s="11"/>
      <c r="B121" s="4" t="s">
        <v>585</v>
      </c>
      <c r="C121" s="4">
        <v>1</v>
      </c>
      <c r="D121" s="4">
        <v>15</v>
      </c>
      <c r="E121" s="4"/>
      <c r="F121" s="4">
        <v>0</v>
      </c>
      <c r="G121" s="6">
        <v>0</v>
      </c>
      <c r="H121" s="89">
        <v>0</v>
      </c>
      <c r="I121" s="6">
        <f t="shared" si="23"/>
        <v>0</v>
      </c>
      <c r="J121" s="4">
        <v>15</v>
      </c>
      <c r="K121" s="5">
        <v>12</v>
      </c>
      <c r="L121" s="15">
        <f t="shared" si="21"/>
        <v>2700</v>
      </c>
      <c r="M121" s="342">
        <f t="shared" si="22"/>
        <v>2700</v>
      </c>
      <c r="N121" s="312"/>
      <c r="O121" s="4" t="s">
        <v>503</v>
      </c>
      <c r="P121" s="311"/>
    </row>
    <row r="122" spans="1:19" s="141" customFormat="1" ht="21.95" customHeight="1" x14ac:dyDescent="0.15">
      <c r="A122" s="11"/>
      <c r="B122" s="142" t="s">
        <v>322</v>
      </c>
      <c r="C122" s="148">
        <v>1</v>
      </c>
      <c r="D122" s="148">
        <v>25</v>
      </c>
      <c r="E122" s="149" t="s">
        <v>5</v>
      </c>
      <c r="F122" s="148" t="s">
        <v>809</v>
      </c>
      <c r="G122" s="454">
        <f>D122*F122</f>
        <v>1400</v>
      </c>
      <c r="H122" s="4">
        <v>0</v>
      </c>
      <c r="I122" s="6">
        <f t="shared" si="23"/>
        <v>0</v>
      </c>
      <c r="J122" s="148">
        <v>45</v>
      </c>
      <c r="K122" s="5">
        <v>12</v>
      </c>
      <c r="L122" s="148">
        <f t="shared" si="21"/>
        <v>13500</v>
      </c>
      <c r="M122" s="15">
        <f t="shared" si="22"/>
        <v>14900</v>
      </c>
      <c r="N122" s="312"/>
      <c r="O122" s="4" t="s">
        <v>503</v>
      </c>
      <c r="P122" s="175"/>
      <c r="Q122" s="347"/>
      <c r="R122" s="143"/>
      <c r="S122" s="144"/>
    </row>
    <row r="123" spans="1:19" s="141" customFormat="1" ht="21.95" customHeight="1" x14ac:dyDescent="0.15">
      <c r="A123" s="11"/>
      <c r="B123" s="142" t="s">
        <v>323</v>
      </c>
      <c r="C123" s="148">
        <v>1</v>
      </c>
      <c r="D123" s="148">
        <v>25</v>
      </c>
      <c r="E123" s="149" t="s">
        <v>5</v>
      </c>
      <c r="F123" s="148" t="s">
        <v>810</v>
      </c>
      <c r="G123" s="454">
        <f>D123*F123</f>
        <v>1425</v>
      </c>
      <c r="H123" s="4">
        <v>0</v>
      </c>
      <c r="I123" s="6">
        <f t="shared" si="23"/>
        <v>0</v>
      </c>
      <c r="J123" s="148">
        <v>45</v>
      </c>
      <c r="K123" s="5">
        <v>12</v>
      </c>
      <c r="L123" s="148">
        <f t="shared" si="21"/>
        <v>13500</v>
      </c>
      <c r="M123" s="15">
        <f t="shared" si="22"/>
        <v>14925</v>
      </c>
      <c r="N123" s="312"/>
      <c r="O123" s="4" t="s">
        <v>503</v>
      </c>
      <c r="P123" s="175"/>
      <c r="Q123" s="347"/>
      <c r="R123" s="144"/>
      <c r="S123" s="144"/>
    </row>
    <row r="124" spans="1:19" s="141" customFormat="1" ht="21.95" customHeight="1" x14ac:dyDescent="0.15">
      <c r="A124" s="11"/>
      <c r="B124" s="142" t="s">
        <v>318</v>
      </c>
      <c r="C124" s="148">
        <v>1</v>
      </c>
      <c r="D124" s="148">
        <v>25</v>
      </c>
      <c r="E124" s="149" t="s">
        <v>7</v>
      </c>
      <c r="F124" s="148" t="s">
        <v>811</v>
      </c>
      <c r="G124" s="454">
        <f>D124*F124</f>
        <v>1450</v>
      </c>
      <c r="H124" s="4">
        <v>0</v>
      </c>
      <c r="I124" s="6">
        <f t="shared" si="23"/>
        <v>0</v>
      </c>
      <c r="J124" s="148">
        <v>45</v>
      </c>
      <c r="K124" s="5">
        <v>12</v>
      </c>
      <c r="L124" s="148">
        <f t="shared" si="21"/>
        <v>13500</v>
      </c>
      <c r="M124" s="15">
        <f t="shared" si="22"/>
        <v>14950</v>
      </c>
      <c r="N124" s="312"/>
      <c r="O124" s="4" t="s">
        <v>503</v>
      </c>
      <c r="P124" s="175"/>
      <c r="Q124" s="347"/>
      <c r="R124" s="143"/>
      <c r="S124" s="144"/>
    </row>
    <row r="125" spans="1:19" s="141" customFormat="1" ht="21.95" customHeight="1" x14ac:dyDescent="0.15">
      <c r="A125" s="11"/>
      <c r="B125" s="142" t="s">
        <v>691</v>
      </c>
      <c r="C125" s="148">
        <v>1</v>
      </c>
      <c r="D125" s="148">
        <v>25</v>
      </c>
      <c r="E125" s="149" t="s">
        <v>5</v>
      </c>
      <c r="F125" s="148" t="s">
        <v>812</v>
      </c>
      <c r="G125" s="454">
        <f>D125*F125</f>
        <v>1475</v>
      </c>
      <c r="H125" s="4">
        <v>0</v>
      </c>
      <c r="I125" s="6">
        <f t="shared" si="23"/>
        <v>0</v>
      </c>
      <c r="J125" s="148">
        <v>45</v>
      </c>
      <c r="K125" s="5">
        <v>12</v>
      </c>
      <c r="L125" s="148">
        <f t="shared" si="21"/>
        <v>13500</v>
      </c>
      <c r="M125" s="15">
        <f t="shared" si="22"/>
        <v>14975</v>
      </c>
      <c r="N125" s="312"/>
      <c r="O125" s="4" t="s">
        <v>503</v>
      </c>
      <c r="P125" s="175"/>
      <c r="Q125" s="347"/>
      <c r="R125" s="143"/>
      <c r="S125" s="144"/>
    </row>
    <row r="126" spans="1:19" s="3" customFormat="1" ht="22.5" customHeight="1" x14ac:dyDescent="0.15">
      <c r="A126" s="77" t="s">
        <v>47</v>
      </c>
      <c r="B126" s="275"/>
      <c r="C126" s="267"/>
      <c r="D126" s="267"/>
      <c r="E126" s="267"/>
      <c r="F126" s="267"/>
      <c r="G126" s="254">
        <f>SUM(G105:G125)</f>
        <v>47857.520000000004</v>
      </c>
      <c r="H126" s="267"/>
      <c r="I126" s="267"/>
      <c r="J126" s="267"/>
      <c r="K126" s="267"/>
      <c r="L126" s="268">
        <f>SUM(L105:L125)</f>
        <v>375256.8</v>
      </c>
      <c r="M126" s="254">
        <f>SUM(M105:M125)</f>
        <v>423114.32</v>
      </c>
      <c r="N126" s="829"/>
      <c r="O126" s="13"/>
      <c r="P126" s="168"/>
    </row>
    <row r="127" spans="1:19" s="3" customFormat="1" ht="22.5" customHeight="1" x14ac:dyDescent="0.15">
      <c r="A127" s="348"/>
      <c r="B127" s="4" t="s">
        <v>246</v>
      </c>
      <c r="C127" s="4">
        <v>1</v>
      </c>
      <c r="D127" s="4">
        <v>22</v>
      </c>
      <c r="E127" s="4" t="s">
        <v>6</v>
      </c>
      <c r="F127" s="5">
        <v>56</v>
      </c>
      <c r="G127" s="454">
        <f>D127*F127</f>
        <v>1232</v>
      </c>
      <c r="H127" s="5">
        <v>0</v>
      </c>
      <c r="I127" s="6">
        <f t="shared" ref="I127:I128" si="24">D127*H127</f>
        <v>0</v>
      </c>
      <c r="J127" s="5">
        <v>45</v>
      </c>
      <c r="K127" s="5">
        <v>12</v>
      </c>
      <c r="L127" s="5">
        <f>D127*J127*K127</f>
        <v>11880</v>
      </c>
      <c r="M127" s="5">
        <f>L127+I127+G127</f>
        <v>13112</v>
      </c>
      <c r="N127" s="349"/>
      <c r="O127" s="4" t="s">
        <v>509</v>
      </c>
      <c r="P127" s="7"/>
      <c r="R127" s="38"/>
    </row>
    <row r="128" spans="1:19" s="3" customFormat="1" ht="22.5" customHeight="1" x14ac:dyDescent="0.15">
      <c r="A128" s="348"/>
      <c r="B128" s="4" t="s">
        <v>247</v>
      </c>
      <c r="C128" s="4">
        <v>1</v>
      </c>
      <c r="D128" s="4">
        <v>22</v>
      </c>
      <c r="E128" s="4" t="s">
        <v>6</v>
      </c>
      <c r="F128" s="5">
        <v>56</v>
      </c>
      <c r="G128" s="454">
        <f>D128*F128</f>
        <v>1232</v>
      </c>
      <c r="H128" s="5">
        <v>0</v>
      </c>
      <c r="I128" s="6">
        <f t="shared" si="24"/>
        <v>0</v>
      </c>
      <c r="J128" s="5">
        <v>45</v>
      </c>
      <c r="K128" s="5">
        <v>12</v>
      </c>
      <c r="L128" s="5">
        <f>D128*J128*K128</f>
        <v>11880</v>
      </c>
      <c r="M128" s="5">
        <f>L128+I128+G128</f>
        <v>13112</v>
      </c>
      <c r="N128" s="349"/>
      <c r="O128" s="4" t="s">
        <v>509</v>
      </c>
      <c r="P128" s="7"/>
      <c r="R128" s="38"/>
    </row>
    <row r="129" spans="1:19" s="10" customFormat="1" ht="22.5" customHeight="1" x14ac:dyDescent="0.15">
      <c r="A129" s="77" t="s">
        <v>47</v>
      </c>
      <c r="B129" s="267"/>
      <c r="C129" s="267"/>
      <c r="D129" s="267"/>
      <c r="E129" s="267"/>
      <c r="F129" s="323"/>
      <c r="G129" s="286">
        <f>SUM(G127:G128)</f>
        <v>2464</v>
      </c>
      <c r="H129" s="323"/>
      <c r="I129" s="323"/>
      <c r="J129" s="323"/>
      <c r="K129" s="323"/>
      <c r="L129" s="323">
        <f>SUM(L127:L128)</f>
        <v>23760</v>
      </c>
      <c r="M129" s="323">
        <f>SUM(M127:M128)</f>
        <v>26224</v>
      </c>
      <c r="N129" s="830"/>
      <c r="O129" s="13"/>
      <c r="P129" s="56"/>
      <c r="R129" s="223"/>
    </row>
    <row r="130" spans="1:19" s="3" customFormat="1" ht="22.5" customHeight="1" x14ac:dyDescent="0.15">
      <c r="A130" s="350"/>
      <c r="B130" s="4" t="s">
        <v>508</v>
      </c>
      <c r="C130" s="4">
        <v>2.5</v>
      </c>
      <c r="D130" s="4">
        <v>55</v>
      </c>
      <c r="E130" s="4"/>
      <c r="F130" s="4">
        <v>56</v>
      </c>
      <c r="G130" s="6">
        <f>D130*F130</f>
        <v>3080</v>
      </c>
      <c r="H130" s="4">
        <v>0</v>
      </c>
      <c r="I130" s="6">
        <f t="shared" ref="I130" si="25">D130*H130</f>
        <v>0</v>
      </c>
      <c r="J130" s="4">
        <v>45</v>
      </c>
      <c r="K130" s="5">
        <v>12</v>
      </c>
      <c r="L130" s="16">
        <f>D130*J130*K130</f>
        <v>29700</v>
      </c>
      <c r="M130" s="15">
        <f>G130+I130+L130</f>
        <v>32780</v>
      </c>
      <c r="N130" s="312"/>
      <c r="O130" s="4" t="s">
        <v>509</v>
      </c>
      <c r="P130" s="311"/>
    </row>
    <row r="131" spans="1:19" s="10" customFormat="1" ht="22.5" customHeight="1" x14ac:dyDescent="0.15">
      <c r="A131" s="77" t="s">
        <v>47</v>
      </c>
      <c r="B131" s="267"/>
      <c r="C131" s="267"/>
      <c r="D131" s="267"/>
      <c r="E131" s="267"/>
      <c r="F131" s="267"/>
      <c r="G131" s="254">
        <f>SUM(G130)</f>
        <v>3080</v>
      </c>
      <c r="H131" s="267"/>
      <c r="I131" s="267"/>
      <c r="J131" s="267"/>
      <c r="K131" s="323"/>
      <c r="L131" s="281">
        <f>SUM(L130)</f>
        <v>29700</v>
      </c>
      <c r="M131" s="286">
        <f>SUM(M130)</f>
        <v>32780</v>
      </c>
      <c r="N131" s="831"/>
      <c r="O131" s="13"/>
      <c r="P131" s="168"/>
    </row>
    <row r="132" spans="1:19" s="3" customFormat="1" ht="22.5" customHeight="1" x14ac:dyDescent="0.15">
      <c r="A132" s="332"/>
      <c r="B132" s="4" t="s">
        <v>510</v>
      </c>
      <c r="C132" s="4">
        <v>2</v>
      </c>
      <c r="D132" s="4">
        <v>44</v>
      </c>
      <c r="E132" s="4"/>
      <c r="F132" s="4">
        <v>56</v>
      </c>
      <c r="G132" s="6">
        <f>D132*F132</f>
        <v>2464</v>
      </c>
      <c r="H132" s="4">
        <v>0</v>
      </c>
      <c r="I132" s="6">
        <f t="shared" ref="I132" si="26">D132*H132</f>
        <v>0</v>
      </c>
      <c r="J132" s="4">
        <v>45</v>
      </c>
      <c r="K132" s="5">
        <v>12</v>
      </c>
      <c r="L132" s="16">
        <f>D132*J132*K132</f>
        <v>23760</v>
      </c>
      <c r="M132" s="15">
        <f>G132+I132+L132</f>
        <v>26224</v>
      </c>
      <c r="N132" s="312"/>
      <c r="O132" s="4" t="s">
        <v>509</v>
      </c>
      <c r="P132" s="311"/>
    </row>
    <row r="133" spans="1:19" s="10" customFormat="1" ht="22.5" customHeight="1" x14ac:dyDescent="0.15">
      <c r="A133" s="251" t="s">
        <v>658</v>
      </c>
      <c r="B133" s="260"/>
      <c r="C133" s="260"/>
      <c r="D133" s="260"/>
      <c r="E133" s="260"/>
      <c r="F133" s="260"/>
      <c r="G133" s="262">
        <f>SUM(G132)</f>
        <v>2464</v>
      </c>
      <c r="H133" s="260"/>
      <c r="I133" s="260"/>
      <c r="J133" s="260"/>
      <c r="K133" s="280"/>
      <c r="L133" s="272">
        <f>SUM(L132)</f>
        <v>23760</v>
      </c>
      <c r="M133" s="285">
        <f>SUM(M132)</f>
        <v>26224</v>
      </c>
      <c r="N133" s="831"/>
      <c r="O133" s="29"/>
      <c r="P133" s="315"/>
    </row>
    <row r="134" spans="1:19" s="3" customFormat="1" ht="22.5" customHeight="1" x14ac:dyDescent="0.15">
      <c r="A134" s="332"/>
      <c r="B134" s="4" t="s">
        <v>511</v>
      </c>
      <c r="C134" s="4">
        <v>1</v>
      </c>
      <c r="D134" s="4">
        <v>25</v>
      </c>
      <c r="E134" s="4"/>
      <c r="F134" s="4">
        <v>56</v>
      </c>
      <c r="G134" s="6">
        <f>D134*F134</f>
        <v>1400</v>
      </c>
      <c r="H134" s="4">
        <v>0</v>
      </c>
      <c r="I134" s="6">
        <f t="shared" ref="I134" si="27">D134*H134</f>
        <v>0</v>
      </c>
      <c r="J134" s="4">
        <v>45</v>
      </c>
      <c r="K134" s="5">
        <v>12</v>
      </c>
      <c r="L134" s="16">
        <f>D134*J134*K134</f>
        <v>13500</v>
      </c>
      <c r="M134" s="15">
        <f>G134+I134+L134</f>
        <v>14900</v>
      </c>
      <c r="N134" s="312"/>
      <c r="O134" s="4" t="s">
        <v>509</v>
      </c>
      <c r="P134" s="311"/>
    </row>
    <row r="135" spans="1:19" s="10" customFormat="1" ht="22.5" customHeight="1" x14ac:dyDescent="0.15">
      <c r="A135" s="77" t="s">
        <v>612</v>
      </c>
      <c r="B135" s="296"/>
      <c r="C135" s="77"/>
      <c r="D135" s="77"/>
      <c r="E135" s="77">
        <f>SUM(E127:E134)</f>
        <v>0</v>
      </c>
      <c r="F135" s="77"/>
      <c r="G135" s="253">
        <f>SUM(G134)</f>
        <v>1400</v>
      </c>
      <c r="H135" s="77"/>
      <c r="I135" s="77"/>
      <c r="J135" s="77"/>
      <c r="K135" s="77"/>
      <c r="L135" s="252">
        <f>SUM(L134)</f>
        <v>13500</v>
      </c>
      <c r="M135" s="253">
        <f>SUM(M134)</f>
        <v>14900</v>
      </c>
      <c r="N135" s="829"/>
      <c r="O135" s="1"/>
      <c r="P135" s="315"/>
    </row>
    <row r="136" spans="1:19" s="3" customFormat="1" ht="22.5" customHeight="1" x14ac:dyDescent="0.15">
      <c r="A136" s="17"/>
      <c r="B136" s="4" t="s">
        <v>92</v>
      </c>
      <c r="C136" s="4">
        <v>1</v>
      </c>
      <c r="D136" s="4">
        <v>22</v>
      </c>
      <c r="E136" s="4" t="s">
        <v>5</v>
      </c>
      <c r="F136" s="4">
        <v>56</v>
      </c>
      <c r="G136" s="6">
        <f>D136*F136</f>
        <v>1232</v>
      </c>
      <c r="H136" s="4">
        <v>0</v>
      </c>
      <c r="I136" s="6">
        <f t="shared" ref="I136:I139" si="28">D136*H136</f>
        <v>0</v>
      </c>
      <c r="J136" s="4">
        <v>45</v>
      </c>
      <c r="K136" s="5">
        <v>12</v>
      </c>
      <c r="L136" s="15">
        <f>D136*J136*K136</f>
        <v>11880</v>
      </c>
      <c r="M136" s="15">
        <f>L136+I136+G136</f>
        <v>13112</v>
      </c>
      <c r="N136" s="312"/>
      <c r="O136" s="4" t="s">
        <v>513</v>
      </c>
      <c r="P136" s="311"/>
    </row>
    <row r="137" spans="1:19" s="3" customFormat="1" ht="22.5" customHeight="1" x14ac:dyDescent="0.15">
      <c r="A137" s="17"/>
      <c r="B137" s="319" t="s">
        <v>511</v>
      </c>
      <c r="C137" s="319">
        <v>3</v>
      </c>
      <c r="D137" s="319">
        <v>75</v>
      </c>
      <c r="E137" s="319"/>
      <c r="F137" s="4">
        <v>56</v>
      </c>
      <c r="G137" s="6">
        <f>D137*F137</f>
        <v>4200</v>
      </c>
      <c r="H137" s="4">
        <v>0</v>
      </c>
      <c r="I137" s="6">
        <f t="shared" si="28"/>
        <v>0</v>
      </c>
      <c r="J137" s="4">
        <v>45</v>
      </c>
      <c r="K137" s="5">
        <v>12</v>
      </c>
      <c r="L137" s="15">
        <f>D137*J137*K137</f>
        <v>40500</v>
      </c>
      <c r="M137" s="15">
        <f>L137+I137+G137</f>
        <v>44700</v>
      </c>
      <c r="N137" s="312"/>
      <c r="O137" s="4" t="s">
        <v>513</v>
      </c>
      <c r="P137" s="311"/>
    </row>
    <row r="138" spans="1:19" s="3" customFormat="1" ht="22.5" customHeight="1" x14ac:dyDescent="0.15">
      <c r="A138" s="17"/>
      <c r="B138" s="4" t="s">
        <v>505</v>
      </c>
      <c r="C138" s="4">
        <v>1</v>
      </c>
      <c r="D138" s="4">
        <v>7.5</v>
      </c>
      <c r="E138" s="4" t="s">
        <v>5</v>
      </c>
      <c r="F138" s="4">
        <v>56</v>
      </c>
      <c r="G138" s="6">
        <f>D138*F138</f>
        <v>420</v>
      </c>
      <c r="H138" s="4">
        <v>0</v>
      </c>
      <c r="I138" s="6">
        <f t="shared" si="28"/>
        <v>0</v>
      </c>
      <c r="J138" s="4">
        <v>45</v>
      </c>
      <c r="K138" s="5">
        <v>12</v>
      </c>
      <c r="L138" s="16">
        <f>D138*J138*K138</f>
        <v>4050</v>
      </c>
      <c r="M138" s="15">
        <f>G138+I138+L138</f>
        <v>4470</v>
      </c>
      <c r="N138" s="312"/>
      <c r="O138" s="4" t="s">
        <v>513</v>
      </c>
      <c r="P138" s="311"/>
    </row>
    <row r="139" spans="1:19" s="3" customFormat="1" ht="22.5" customHeight="1" x14ac:dyDescent="0.15">
      <c r="A139" s="17"/>
      <c r="B139" s="4" t="s">
        <v>511</v>
      </c>
      <c r="C139" s="4">
        <v>1</v>
      </c>
      <c r="D139" s="4">
        <v>25</v>
      </c>
      <c r="E139" s="4"/>
      <c r="F139" s="4">
        <v>56</v>
      </c>
      <c r="G139" s="6">
        <f>D139*F139</f>
        <v>1400</v>
      </c>
      <c r="H139" s="4">
        <v>0</v>
      </c>
      <c r="I139" s="6">
        <f t="shared" si="28"/>
        <v>0</v>
      </c>
      <c r="J139" s="4">
        <v>45</v>
      </c>
      <c r="K139" s="5">
        <v>12</v>
      </c>
      <c r="L139" s="15">
        <f>D139*J139*K139</f>
        <v>13500</v>
      </c>
      <c r="M139" s="15">
        <f>L139+I139+G139</f>
        <v>14900</v>
      </c>
      <c r="N139" s="312"/>
      <c r="O139" s="4" t="s">
        <v>513</v>
      </c>
      <c r="P139" s="311"/>
    </row>
    <row r="140" spans="1:19" s="3" customFormat="1" ht="22.5" customHeight="1" x14ac:dyDescent="0.15">
      <c r="A140" s="77" t="s">
        <v>47</v>
      </c>
      <c r="B140" s="267"/>
      <c r="C140" s="267"/>
      <c r="D140" s="267"/>
      <c r="E140" s="267"/>
      <c r="F140" s="267"/>
      <c r="G140" s="254">
        <f>SUM(G136:G139)</f>
        <v>7252</v>
      </c>
      <c r="H140" s="267"/>
      <c r="I140" s="267"/>
      <c r="J140" s="267"/>
      <c r="K140" s="323"/>
      <c r="L140" s="286">
        <f>SUM(L136:L139)</f>
        <v>69930</v>
      </c>
      <c r="M140" s="286">
        <f>SUM(M136:M139)</f>
        <v>77182</v>
      </c>
      <c r="N140" s="831"/>
      <c r="O140" s="13"/>
      <c r="P140" s="320"/>
    </row>
    <row r="141" spans="1:19" s="141" customFormat="1" ht="21.95" customHeight="1" x14ac:dyDescent="0.15">
      <c r="A141" s="145"/>
      <c r="B141" s="151" t="s">
        <v>317</v>
      </c>
      <c r="C141" s="150">
        <v>1</v>
      </c>
      <c r="D141" s="150">
        <v>25</v>
      </c>
      <c r="E141" s="148" t="s">
        <v>8</v>
      </c>
      <c r="F141" s="148" t="s">
        <v>809</v>
      </c>
      <c r="G141" s="454">
        <f t="shared" ref="G141:G148" si="29">D141*F141</f>
        <v>1400</v>
      </c>
      <c r="H141" s="4">
        <v>0</v>
      </c>
      <c r="I141" s="6">
        <f t="shared" ref="I141:I152" si="30">D141*H141</f>
        <v>0</v>
      </c>
      <c r="J141" s="148">
        <v>45</v>
      </c>
      <c r="K141" s="148" t="s">
        <v>813</v>
      </c>
      <c r="L141" s="134">
        <f t="shared" ref="L141:L148" si="31">D141*J141*K141</f>
        <v>13500</v>
      </c>
      <c r="M141" s="134">
        <f t="shared" ref="M141:M149" si="32">L141+I141+G141</f>
        <v>14900</v>
      </c>
      <c r="N141" s="181"/>
      <c r="O141" s="142"/>
      <c r="P141" s="175"/>
      <c r="R141" s="143"/>
      <c r="S141" s="144"/>
    </row>
    <row r="142" spans="1:19" s="141" customFormat="1" ht="21.95" customHeight="1" x14ac:dyDescent="0.15">
      <c r="A142" s="145"/>
      <c r="B142" s="151" t="s">
        <v>317</v>
      </c>
      <c r="C142" s="150">
        <v>1</v>
      </c>
      <c r="D142" s="150">
        <v>25</v>
      </c>
      <c r="E142" s="148" t="s">
        <v>8</v>
      </c>
      <c r="F142" s="148" t="s">
        <v>809</v>
      </c>
      <c r="G142" s="454">
        <f t="shared" si="29"/>
        <v>1400</v>
      </c>
      <c r="H142" s="4">
        <v>0</v>
      </c>
      <c r="I142" s="6">
        <f t="shared" si="30"/>
        <v>0</v>
      </c>
      <c r="J142" s="148">
        <v>45</v>
      </c>
      <c r="K142" s="148" t="s">
        <v>813</v>
      </c>
      <c r="L142" s="134">
        <f t="shared" si="31"/>
        <v>13500</v>
      </c>
      <c r="M142" s="134">
        <f t="shared" si="32"/>
        <v>14900</v>
      </c>
      <c r="N142" s="181"/>
      <c r="O142" s="142"/>
      <c r="P142" s="175"/>
      <c r="R142" s="143"/>
      <c r="S142" s="144"/>
    </row>
    <row r="143" spans="1:19" s="141" customFormat="1" ht="21.95" customHeight="1" x14ac:dyDescent="0.15">
      <c r="A143" s="145"/>
      <c r="B143" s="152" t="s">
        <v>317</v>
      </c>
      <c r="C143" s="150">
        <v>1</v>
      </c>
      <c r="D143" s="150">
        <v>25</v>
      </c>
      <c r="E143" s="148" t="s">
        <v>8</v>
      </c>
      <c r="F143" s="148" t="s">
        <v>809</v>
      </c>
      <c r="G143" s="454">
        <f t="shared" si="29"/>
        <v>1400</v>
      </c>
      <c r="H143" s="4">
        <v>0</v>
      </c>
      <c r="I143" s="6">
        <f t="shared" si="30"/>
        <v>0</v>
      </c>
      <c r="J143" s="148">
        <v>45</v>
      </c>
      <c r="K143" s="148" t="s">
        <v>813</v>
      </c>
      <c r="L143" s="134">
        <f t="shared" si="31"/>
        <v>13500</v>
      </c>
      <c r="M143" s="134">
        <f t="shared" si="32"/>
        <v>14900</v>
      </c>
      <c r="N143" s="181"/>
      <c r="O143" s="142"/>
      <c r="P143" s="175"/>
      <c r="R143" s="143"/>
      <c r="S143" s="144"/>
    </row>
    <row r="144" spans="1:19" s="141" customFormat="1" ht="21.95" customHeight="1" x14ac:dyDescent="0.15">
      <c r="A144" s="145"/>
      <c r="B144" s="151" t="s">
        <v>317</v>
      </c>
      <c r="C144" s="150">
        <v>1</v>
      </c>
      <c r="D144" s="150">
        <v>25</v>
      </c>
      <c r="E144" s="148" t="s">
        <v>8</v>
      </c>
      <c r="F144" s="148" t="s">
        <v>809</v>
      </c>
      <c r="G144" s="454">
        <f t="shared" si="29"/>
        <v>1400</v>
      </c>
      <c r="H144" s="4">
        <v>0</v>
      </c>
      <c r="I144" s="6">
        <f t="shared" si="30"/>
        <v>0</v>
      </c>
      <c r="J144" s="148">
        <v>45</v>
      </c>
      <c r="K144" s="148" t="s">
        <v>813</v>
      </c>
      <c r="L144" s="134">
        <f t="shared" si="31"/>
        <v>13500</v>
      </c>
      <c r="M144" s="134">
        <f t="shared" si="32"/>
        <v>14900</v>
      </c>
      <c r="N144" s="181"/>
      <c r="O144" s="142"/>
      <c r="P144" s="175"/>
      <c r="R144" s="143"/>
      <c r="S144" s="144"/>
    </row>
    <row r="145" spans="1:19" s="141" customFormat="1" ht="21.95" customHeight="1" x14ac:dyDescent="0.15">
      <c r="A145" s="145"/>
      <c r="B145" s="152" t="s">
        <v>317</v>
      </c>
      <c r="C145" s="150">
        <v>1</v>
      </c>
      <c r="D145" s="150">
        <v>25</v>
      </c>
      <c r="E145" s="148" t="s">
        <v>8</v>
      </c>
      <c r="F145" s="148" t="s">
        <v>809</v>
      </c>
      <c r="G145" s="454">
        <f t="shared" si="29"/>
        <v>1400</v>
      </c>
      <c r="H145" s="4">
        <v>0</v>
      </c>
      <c r="I145" s="6">
        <f t="shared" si="30"/>
        <v>0</v>
      </c>
      <c r="J145" s="148">
        <v>45</v>
      </c>
      <c r="K145" s="148" t="s">
        <v>813</v>
      </c>
      <c r="L145" s="134">
        <f t="shared" si="31"/>
        <v>13500</v>
      </c>
      <c r="M145" s="134">
        <f t="shared" si="32"/>
        <v>14900</v>
      </c>
      <c r="N145" s="181"/>
      <c r="O145" s="142"/>
      <c r="P145" s="175"/>
      <c r="R145" s="143"/>
      <c r="S145" s="144"/>
    </row>
    <row r="146" spans="1:19" s="141" customFormat="1" ht="21.95" customHeight="1" x14ac:dyDescent="0.15">
      <c r="A146" s="145"/>
      <c r="B146" s="151" t="s">
        <v>317</v>
      </c>
      <c r="C146" s="150">
        <v>1</v>
      </c>
      <c r="D146" s="150">
        <v>25</v>
      </c>
      <c r="E146" s="148" t="s">
        <v>8</v>
      </c>
      <c r="F146" s="148" t="s">
        <v>809</v>
      </c>
      <c r="G146" s="454">
        <f t="shared" si="29"/>
        <v>1400</v>
      </c>
      <c r="H146" s="4">
        <v>0</v>
      </c>
      <c r="I146" s="6">
        <f t="shared" si="30"/>
        <v>0</v>
      </c>
      <c r="J146" s="148">
        <v>45</v>
      </c>
      <c r="K146" s="148" t="s">
        <v>813</v>
      </c>
      <c r="L146" s="134">
        <f t="shared" si="31"/>
        <v>13500</v>
      </c>
      <c r="M146" s="134">
        <f t="shared" si="32"/>
        <v>14900</v>
      </c>
      <c r="N146" s="181"/>
      <c r="O146" s="142"/>
      <c r="P146" s="175"/>
      <c r="R146" s="143"/>
      <c r="S146" s="144"/>
    </row>
    <row r="147" spans="1:19" s="141" customFormat="1" ht="21.95" customHeight="1" x14ac:dyDescent="0.15">
      <c r="A147" s="145"/>
      <c r="B147" s="151" t="s">
        <v>317</v>
      </c>
      <c r="C147" s="150">
        <v>1</v>
      </c>
      <c r="D147" s="150">
        <v>25</v>
      </c>
      <c r="E147" s="148" t="s">
        <v>8</v>
      </c>
      <c r="F147" s="148" t="s">
        <v>809</v>
      </c>
      <c r="G147" s="454">
        <f t="shared" si="29"/>
        <v>1400</v>
      </c>
      <c r="H147" s="4">
        <v>0</v>
      </c>
      <c r="I147" s="6">
        <f t="shared" si="30"/>
        <v>0</v>
      </c>
      <c r="J147" s="148">
        <v>45</v>
      </c>
      <c r="K147" s="148" t="s">
        <v>813</v>
      </c>
      <c r="L147" s="134">
        <f t="shared" si="31"/>
        <v>13500</v>
      </c>
      <c r="M147" s="134">
        <f t="shared" si="32"/>
        <v>14900</v>
      </c>
      <c r="N147" s="181"/>
      <c r="O147" s="142"/>
      <c r="P147" s="175"/>
      <c r="R147" s="143"/>
      <c r="S147" s="144"/>
    </row>
    <row r="148" spans="1:19" s="141" customFormat="1" ht="21.95" customHeight="1" x14ac:dyDescent="0.15">
      <c r="A148" s="145"/>
      <c r="B148" s="151" t="s">
        <v>317</v>
      </c>
      <c r="C148" s="150">
        <v>1</v>
      </c>
      <c r="D148" s="150">
        <v>25</v>
      </c>
      <c r="E148" s="148" t="s">
        <v>8</v>
      </c>
      <c r="F148" s="148" t="s">
        <v>809</v>
      </c>
      <c r="G148" s="454">
        <f t="shared" si="29"/>
        <v>1400</v>
      </c>
      <c r="H148" s="4">
        <v>0</v>
      </c>
      <c r="I148" s="6">
        <f t="shared" si="30"/>
        <v>0</v>
      </c>
      <c r="J148" s="148">
        <v>45</v>
      </c>
      <c r="K148" s="148" t="s">
        <v>813</v>
      </c>
      <c r="L148" s="134">
        <f t="shared" si="31"/>
        <v>13500</v>
      </c>
      <c r="M148" s="134">
        <f t="shared" si="32"/>
        <v>14900</v>
      </c>
      <c r="N148" s="181"/>
      <c r="O148" s="142"/>
      <c r="P148" s="175"/>
      <c r="R148" s="143"/>
      <c r="S148" s="144"/>
    </row>
    <row r="149" spans="1:19" s="141" customFormat="1" ht="21.95" customHeight="1" x14ac:dyDescent="0.15">
      <c r="A149" s="145"/>
      <c r="B149" s="142" t="s">
        <v>320</v>
      </c>
      <c r="C149" s="148">
        <v>1</v>
      </c>
      <c r="D149" s="148">
        <v>25</v>
      </c>
      <c r="E149" s="149" t="s">
        <v>5</v>
      </c>
      <c r="F149" s="148" t="s">
        <v>809</v>
      </c>
      <c r="G149" s="454">
        <f>D149*F149</f>
        <v>1400</v>
      </c>
      <c r="H149" s="4">
        <v>0</v>
      </c>
      <c r="I149" s="6">
        <f t="shared" si="30"/>
        <v>0</v>
      </c>
      <c r="J149" s="148">
        <v>45</v>
      </c>
      <c r="K149" s="148" t="s">
        <v>813</v>
      </c>
      <c r="L149" s="134">
        <f>D149*J149*K149</f>
        <v>13500</v>
      </c>
      <c r="M149" s="134">
        <f t="shared" si="32"/>
        <v>14900</v>
      </c>
      <c r="N149" s="181"/>
      <c r="O149" s="142"/>
      <c r="P149" s="175"/>
      <c r="R149" s="143"/>
      <c r="S149" s="144"/>
    </row>
    <row r="150" spans="1:19" s="141" customFormat="1" ht="21.95" customHeight="1" x14ac:dyDescent="0.15">
      <c r="A150" s="145"/>
      <c r="B150" s="142" t="s">
        <v>319</v>
      </c>
      <c r="C150" s="148">
        <v>1</v>
      </c>
      <c r="D150" s="148">
        <v>25</v>
      </c>
      <c r="E150" s="149" t="s">
        <v>5</v>
      </c>
      <c r="F150" s="148" t="s">
        <v>809</v>
      </c>
      <c r="G150" s="454">
        <f>D150*F150</f>
        <v>1400</v>
      </c>
      <c r="H150" s="4">
        <v>0</v>
      </c>
      <c r="I150" s="6">
        <f t="shared" si="30"/>
        <v>0</v>
      </c>
      <c r="J150" s="148">
        <v>45</v>
      </c>
      <c r="K150" s="148" t="s">
        <v>813</v>
      </c>
      <c r="L150" s="134">
        <f>D150*J150*K150</f>
        <v>13500</v>
      </c>
      <c r="M150" s="134">
        <f t="shared" ref="M150:M151" si="33">L150+I150+G150</f>
        <v>14900</v>
      </c>
      <c r="N150" s="181"/>
      <c r="O150" s="142"/>
      <c r="P150" s="175"/>
      <c r="R150" s="143"/>
      <c r="S150" s="144"/>
    </row>
    <row r="151" spans="1:19" s="141" customFormat="1" ht="21.95" customHeight="1" x14ac:dyDescent="0.15">
      <c r="A151" s="145"/>
      <c r="B151" s="142" t="s">
        <v>321</v>
      </c>
      <c r="C151" s="148">
        <v>1</v>
      </c>
      <c r="D151" s="148">
        <v>25</v>
      </c>
      <c r="E151" s="149" t="s">
        <v>5</v>
      </c>
      <c r="F151" s="148" t="s">
        <v>809</v>
      </c>
      <c r="G151" s="454">
        <f>D151*F151</f>
        <v>1400</v>
      </c>
      <c r="H151" s="4">
        <v>0</v>
      </c>
      <c r="I151" s="6">
        <f t="shared" si="30"/>
        <v>0</v>
      </c>
      <c r="J151" s="148">
        <v>45</v>
      </c>
      <c r="K151" s="148" t="s">
        <v>813</v>
      </c>
      <c r="L151" s="134">
        <f>D141*J141*K141</f>
        <v>13500</v>
      </c>
      <c r="M151" s="134">
        <f t="shared" si="33"/>
        <v>14900</v>
      </c>
      <c r="N151" s="181"/>
      <c r="O151" s="142"/>
      <c r="P151" s="175"/>
      <c r="R151" s="143"/>
      <c r="S151" s="144"/>
    </row>
    <row r="152" spans="1:19" s="141" customFormat="1" ht="21.95" customHeight="1" x14ac:dyDescent="0.15">
      <c r="A152" s="145"/>
      <c r="B152" s="142" t="s">
        <v>318</v>
      </c>
      <c r="C152" s="148" t="s">
        <v>725</v>
      </c>
      <c r="D152" s="148" t="s">
        <v>726</v>
      </c>
      <c r="E152" s="149" t="s">
        <v>7</v>
      </c>
      <c r="F152" s="148" t="s">
        <v>809</v>
      </c>
      <c r="G152" s="454">
        <f>D152*F152</f>
        <v>1400</v>
      </c>
      <c r="H152" s="4">
        <v>0</v>
      </c>
      <c r="I152" s="6">
        <f t="shared" si="30"/>
        <v>0</v>
      </c>
      <c r="J152" s="148">
        <v>45</v>
      </c>
      <c r="K152" s="148" t="s">
        <v>813</v>
      </c>
      <c r="L152" s="134">
        <f>D152*J152*K152</f>
        <v>13500</v>
      </c>
      <c r="M152" s="134">
        <f>L152+I152+G152</f>
        <v>14900</v>
      </c>
      <c r="N152" s="181"/>
      <c r="O152" s="142"/>
      <c r="P152" s="175"/>
      <c r="R152" s="143"/>
      <c r="S152" s="144"/>
    </row>
    <row r="153" spans="1:19" s="141" customFormat="1" ht="21.95" customHeight="1" x14ac:dyDescent="0.15">
      <c r="A153" s="351" t="s">
        <v>47</v>
      </c>
      <c r="B153" s="156"/>
      <c r="C153" s="157"/>
      <c r="D153" s="157"/>
      <c r="E153" s="158"/>
      <c r="F153" s="157"/>
      <c r="G153" s="455">
        <f>SUM(G141:G152)</f>
        <v>16800</v>
      </c>
      <c r="H153" s="159"/>
      <c r="I153" s="159"/>
      <c r="J153" s="159"/>
      <c r="K153" s="159"/>
      <c r="L153" s="147">
        <f>SUM(L141:L152)</f>
        <v>162000</v>
      </c>
      <c r="M153" s="147">
        <f>L153+I153+G153</f>
        <v>178800</v>
      </c>
      <c r="N153" s="832"/>
      <c r="O153" s="160"/>
      <c r="P153" s="175"/>
      <c r="R153" s="143"/>
      <c r="S153" s="144"/>
    </row>
    <row r="154" spans="1:19" s="73" customFormat="1" ht="21.95" customHeight="1" x14ac:dyDescent="0.15">
      <c r="A154" s="77" t="s">
        <v>613</v>
      </c>
      <c r="B154" s="78"/>
      <c r="C154" s="421"/>
      <c r="D154" s="421"/>
      <c r="E154" s="421">
        <f>E135+E121+E102+E92+E76+E55+E45</f>
        <v>0</v>
      </c>
      <c r="F154" s="421">
        <f>F135+F121+F102+F92+F76+F55+F45</f>
        <v>0</v>
      </c>
      <c r="G154" s="422">
        <f>G13+G19+G24+G30+G35+G37+G39+G42+G45+G49+G52+G55+G59+G63+G65+G69+G74+G76+G85+G89+G92+G94+G97+G99+G102+G104+G126+G129+G131+G133+G135+G140+G153</f>
        <v>209967.44</v>
      </c>
      <c r="H154" s="422">
        <f t="shared" ref="H154:M154" si="34">H13+H19+H24+H30+H35+H37+H39+H42+H45+H49+H52+H55+H59+H63+H65+H69+H74+H76+H85+H89+H92+H94+H97+H99+H102+H104+H126+H129+H131+H133+H135+H140+H153</f>
        <v>0</v>
      </c>
      <c r="I154" s="422">
        <f t="shared" si="34"/>
        <v>4971.78</v>
      </c>
      <c r="J154" s="422">
        <f t="shared" si="34"/>
        <v>0</v>
      </c>
      <c r="K154" s="422">
        <f t="shared" si="34"/>
        <v>0</v>
      </c>
      <c r="L154" s="422">
        <f t="shared" si="34"/>
        <v>1955289.6</v>
      </c>
      <c r="M154" s="422">
        <f t="shared" si="34"/>
        <v>2170228.8200000003</v>
      </c>
      <c r="N154" s="833"/>
      <c r="O154" s="870" t="s">
        <v>614</v>
      </c>
      <c r="P154" s="871"/>
    </row>
    <row r="155" spans="1:19" s="88" customFormat="1" ht="33.6" customHeight="1" x14ac:dyDescent="0.15">
      <c r="A155" s="865" t="s">
        <v>299</v>
      </c>
      <c r="B155" s="865"/>
      <c r="C155" s="865"/>
      <c r="D155" s="865"/>
      <c r="E155" s="865"/>
      <c r="F155" s="865"/>
      <c r="G155" s="865"/>
      <c r="H155" s="865"/>
      <c r="I155" s="865"/>
      <c r="J155" s="865"/>
      <c r="K155" s="865"/>
      <c r="L155" s="865"/>
      <c r="M155" s="865"/>
      <c r="N155" s="865"/>
      <c r="O155" s="865"/>
      <c r="P155" s="865"/>
      <c r="Q155" s="865"/>
    </row>
    <row r="156" spans="1:19" ht="23.25" customHeight="1" x14ac:dyDescent="0.15">
      <c r="A156" s="58" t="s">
        <v>300</v>
      </c>
      <c r="K156" s="58"/>
      <c r="P156" s="58"/>
    </row>
    <row r="157" spans="1:19" ht="31.5" customHeight="1" x14ac:dyDescent="0.15">
      <c r="G157" s="73" t="s">
        <v>750</v>
      </c>
      <c r="H157" s="352">
        <f>G41+G43+G58+G91</f>
        <v>8568</v>
      </c>
      <c r="I157" s="73" t="s">
        <v>844</v>
      </c>
      <c r="K157" s="352">
        <f>I154</f>
        <v>4971.78</v>
      </c>
    </row>
    <row r="158" spans="1:19" x14ac:dyDescent="0.15">
      <c r="G158" s="73" t="s">
        <v>751</v>
      </c>
      <c r="H158" s="352">
        <f>G154-H157</f>
        <v>201399.44</v>
      </c>
    </row>
  </sheetData>
  <mergeCells count="4">
    <mergeCell ref="A155:Q155"/>
    <mergeCell ref="A1:P1"/>
    <mergeCell ref="P3:P6"/>
    <mergeCell ref="O154:P154"/>
  </mergeCells>
  <phoneticPr fontId="10" type="noConversion"/>
  <pageMargins left="0.74803149606299213" right="0.35433070866141736" top="0.51181102362204722" bottom="0.35433070866141736" header="0.39370078740157483" footer="0.23622047244094491"/>
  <pageSetup paperSize="8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E1" zoomScaleNormal="100" workbookViewId="0">
      <selection activeCell="P41" sqref="P41:P43"/>
    </sheetView>
  </sheetViews>
  <sheetFormatPr defaultRowHeight="16.5" x14ac:dyDescent="0.15"/>
  <cols>
    <col min="1" max="1" width="18.5" style="66" customWidth="1"/>
    <col min="2" max="2" width="9.25" style="66" customWidth="1"/>
    <col min="3" max="3" width="8" style="66" customWidth="1"/>
    <col min="4" max="4" width="7.625" style="66" customWidth="1"/>
    <col min="5" max="5" width="13.125" style="66" customWidth="1"/>
    <col min="6" max="6" width="6.75" style="66" customWidth="1"/>
    <col min="7" max="7" width="9.375" style="66" customWidth="1"/>
    <col min="8" max="8" width="10.25" style="66" customWidth="1"/>
    <col min="9" max="9" width="10.875" style="66" customWidth="1"/>
    <col min="10" max="10" width="8.875" style="66" customWidth="1"/>
    <col min="11" max="11" width="10.125" style="66" customWidth="1"/>
    <col min="12" max="12" width="13.125" style="66" customWidth="1"/>
    <col min="13" max="14" width="17" style="66" customWidth="1"/>
    <col min="15" max="15" width="11.625" style="66" customWidth="1"/>
    <col min="16" max="16" width="13.75" style="66" customWidth="1"/>
    <col min="17" max="17" width="9.375" style="58" bestFit="1" customWidth="1"/>
    <col min="18" max="16384" width="9" style="58"/>
  </cols>
  <sheetData>
    <row r="1" spans="1:18" ht="36" customHeight="1" thickBot="1" x14ac:dyDescent="0.2">
      <c r="A1" s="872" t="s">
        <v>800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0"/>
      <c r="R1" s="80"/>
    </row>
    <row r="2" spans="1:18" ht="74.25" customHeight="1" x14ac:dyDescent="0.15">
      <c r="A2" s="299" t="s">
        <v>833</v>
      </c>
      <c r="B2" s="355" t="s">
        <v>0</v>
      </c>
      <c r="C2" s="355" t="s">
        <v>1</v>
      </c>
      <c r="D2" s="355" t="s">
        <v>2</v>
      </c>
      <c r="E2" s="796" t="s">
        <v>3</v>
      </c>
      <c r="F2" s="356" t="s">
        <v>302</v>
      </c>
      <c r="G2" s="356" t="s">
        <v>309</v>
      </c>
      <c r="H2" s="356" t="s">
        <v>303</v>
      </c>
      <c r="I2" s="357" t="s">
        <v>307</v>
      </c>
      <c r="J2" s="303" t="s">
        <v>305</v>
      </c>
      <c r="K2" s="303" t="s">
        <v>304</v>
      </c>
      <c r="L2" s="358" t="s">
        <v>308</v>
      </c>
      <c r="M2" s="358" t="s">
        <v>310</v>
      </c>
      <c r="N2" s="190" t="s">
        <v>788</v>
      </c>
      <c r="O2" s="191" t="s">
        <v>790</v>
      </c>
      <c r="P2" s="359" t="s">
        <v>4</v>
      </c>
      <c r="Q2" s="80"/>
      <c r="R2" s="80"/>
    </row>
    <row r="3" spans="1:18" ht="22.5" customHeight="1" x14ac:dyDescent="0.15">
      <c r="A3" s="815" t="s">
        <v>749</v>
      </c>
      <c r="B3" s="816"/>
      <c r="C3" s="817">
        <v>1</v>
      </c>
      <c r="D3" s="817">
        <v>22</v>
      </c>
      <c r="E3" s="808" t="s">
        <v>5</v>
      </c>
      <c r="F3" s="817">
        <v>0</v>
      </c>
      <c r="G3" s="809">
        <v>0</v>
      </c>
      <c r="H3" s="810">
        <v>0</v>
      </c>
      <c r="I3" s="811">
        <f>D3*H3</f>
        <v>0</v>
      </c>
      <c r="J3" s="808">
        <v>0</v>
      </c>
      <c r="K3" s="812">
        <v>0</v>
      </c>
      <c r="L3" s="813">
        <v>0</v>
      </c>
      <c r="M3" s="814">
        <f>L3+I3+G3</f>
        <v>0</v>
      </c>
      <c r="N3" s="817"/>
      <c r="O3" s="836" t="s">
        <v>855</v>
      </c>
      <c r="P3" s="362" t="s">
        <v>851</v>
      </c>
    </row>
    <row r="4" spans="1:18" ht="22.5" customHeight="1" x14ac:dyDescent="0.15">
      <c r="A4" s="821" t="s">
        <v>856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19"/>
      <c r="O4" s="820"/>
      <c r="P4" s="362"/>
    </row>
    <row r="5" spans="1:18" ht="22.5" customHeight="1" x14ac:dyDescent="0.15">
      <c r="A5" s="818"/>
      <c r="B5" s="807" t="s">
        <v>211</v>
      </c>
      <c r="C5" s="807">
        <v>1</v>
      </c>
      <c r="D5" s="807">
        <v>22</v>
      </c>
      <c r="E5" s="808" t="s">
        <v>5</v>
      </c>
      <c r="F5" s="808">
        <v>0</v>
      </c>
      <c r="G5" s="809">
        <v>0</v>
      </c>
      <c r="H5" s="810">
        <v>0</v>
      </c>
      <c r="I5" s="811">
        <f>D5*H5</f>
        <v>0</v>
      </c>
      <c r="J5" s="808">
        <v>0</v>
      </c>
      <c r="K5" s="812">
        <v>0</v>
      </c>
      <c r="L5" s="813">
        <v>0</v>
      </c>
      <c r="M5" s="814">
        <f>L5+I5+G5</f>
        <v>0</v>
      </c>
      <c r="N5" s="814"/>
      <c r="O5" s="808" t="s">
        <v>212</v>
      </c>
      <c r="P5" s="362"/>
    </row>
    <row r="6" spans="1:18" ht="22.5" customHeight="1" x14ac:dyDescent="0.15">
      <c r="A6" s="363"/>
      <c r="B6" s="90" t="s">
        <v>480</v>
      </c>
      <c r="C6" s="90">
        <v>1</v>
      </c>
      <c r="D6" s="90">
        <v>22</v>
      </c>
      <c r="E6" s="90" t="s">
        <v>5</v>
      </c>
      <c r="F6" s="99">
        <v>56</v>
      </c>
      <c r="G6" s="457">
        <f t="shared" ref="G6:G14" si="0">D6*F6</f>
        <v>1232</v>
      </c>
      <c r="H6" s="99">
        <v>0</v>
      </c>
      <c r="I6" s="360">
        <f>D6*H6</f>
        <v>0</v>
      </c>
      <c r="J6" s="99">
        <v>45</v>
      </c>
      <c r="K6" s="101">
        <v>12</v>
      </c>
      <c r="L6" s="364">
        <f t="shared" ref="L6:L14" si="1">D6*J6*K6</f>
        <v>11880</v>
      </c>
      <c r="M6" s="364">
        <f t="shared" ref="M6" si="2">L6+H6+I6+G6</f>
        <v>13112</v>
      </c>
      <c r="N6" s="365"/>
      <c r="O6" s="90" t="s">
        <v>479</v>
      </c>
      <c r="P6" s="362"/>
    </row>
    <row r="7" spans="1:18" ht="22.5" customHeight="1" x14ac:dyDescent="0.15">
      <c r="A7" s="363"/>
      <c r="B7" s="90" t="s">
        <v>481</v>
      </c>
      <c r="C7" s="90">
        <v>1</v>
      </c>
      <c r="D7" s="90">
        <v>22</v>
      </c>
      <c r="E7" s="90" t="s">
        <v>5</v>
      </c>
      <c r="F7" s="99">
        <v>56</v>
      </c>
      <c r="G7" s="457">
        <f t="shared" si="0"/>
        <v>1232</v>
      </c>
      <c r="H7" s="99">
        <v>0</v>
      </c>
      <c r="I7" s="360">
        <f t="shared" ref="I7:I17" si="3">D7*H7</f>
        <v>0</v>
      </c>
      <c r="J7" s="99">
        <v>45</v>
      </c>
      <c r="K7" s="101">
        <v>12</v>
      </c>
      <c r="L7" s="364">
        <f t="shared" si="1"/>
        <v>11880</v>
      </c>
      <c r="M7" s="361">
        <f t="shared" ref="M7:M34" si="4">L7+I7+G7</f>
        <v>13112</v>
      </c>
      <c r="N7" s="189"/>
      <c r="O7" s="90" t="s">
        <v>479</v>
      </c>
      <c r="P7" s="362"/>
    </row>
    <row r="8" spans="1:18" ht="22.5" customHeight="1" x14ac:dyDescent="0.15">
      <c r="A8" s="363"/>
      <c r="B8" s="90" t="s">
        <v>482</v>
      </c>
      <c r="C8" s="90">
        <v>1</v>
      </c>
      <c r="D8" s="90">
        <v>22</v>
      </c>
      <c r="E8" s="90" t="s">
        <v>5</v>
      </c>
      <c r="F8" s="99">
        <v>56</v>
      </c>
      <c r="G8" s="457">
        <f t="shared" si="0"/>
        <v>1232</v>
      </c>
      <c r="H8" s="99">
        <v>0</v>
      </c>
      <c r="I8" s="360">
        <f t="shared" si="3"/>
        <v>0</v>
      </c>
      <c r="J8" s="99">
        <v>45</v>
      </c>
      <c r="K8" s="101">
        <v>12</v>
      </c>
      <c r="L8" s="364">
        <f t="shared" si="1"/>
        <v>11880</v>
      </c>
      <c r="M8" s="361">
        <f t="shared" si="4"/>
        <v>13112</v>
      </c>
      <c r="N8" s="189"/>
      <c r="O8" s="90" t="s">
        <v>479</v>
      </c>
      <c r="P8" s="362"/>
    </row>
    <row r="9" spans="1:18" ht="22.5" customHeight="1" x14ac:dyDescent="0.15">
      <c r="A9" s="366" t="s">
        <v>651</v>
      </c>
      <c r="B9" s="267"/>
      <c r="C9" s="267"/>
      <c r="D9" s="267"/>
      <c r="E9" s="267"/>
      <c r="F9" s="367"/>
      <c r="G9" s="420">
        <f>SUM(G5:G8)</f>
        <v>3696</v>
      </c>
      <c r="H9" s="367"/>
      <c r="I9" s="268"/>
      <c r="J9" s="367"/>
      <c r="K9" s="323"/>
      <c r="L9" s="286">
        <f>SUM(L5:L8)</f>
        <v>35640</v>
      </c>
      <c r="M9" s="286">
        <f>SUM(M5:M8)</f>
        <v>39336</v>
      </c>
      <c r="N9" s="823"/>
      <c r="O9" s="368"/>
      <c r="P9" s="369"/>
    </row>
    <row r="10" spans="1:18" ht="22.5" customHeight="1" x14ac:dyDescent="0.15">
      <c r="A10" s="363"/>
      <c r="B10" s="90" t="s">
        <v>213</v>
      </c>
      <c r="C10" s="90">
        <v>1</v>
      </c>
      <c r="D10" s="90">
        <v>22</v>
      </c>
      <c r="E10" s="90" t="s">
        <v>5</v>
      </c>
      <c r="F10" s="99">
        <v>56</v>
      </c>
      <c r="G10" s="457">
        <f t="shared" si="0"/>
        <v>1232</v>
      </c>
      <c r="H10" s="99">
        <v>0</v>
      </c>
      <c r="I10" s="360">
        <f t="shared" si="3"/>
        <v>0</v>
      </c>
      <c r="J10" s="99">
        <v>45</v>
      </c>
      <c r="K10" s="101">
        <v>12</v>
      </c>
      <c r="L10" s="364">
        <f t="shared" si="1"/>
        <v>11880</v>
      </c>
      <c r="M10" s="361">
        <f t="shared" si="4"/>
        <v>13112</v>
      </c>
      <c r="N10" s="189"/>
      <c r="O10" s="90" t="s">
        <v>479</v>
      </c>
      <c r="P10" s="362"/>
    </row>
    <row r="11" spans="1:18" s="73" customFormat="1" ht="22.5" customHeight="1" x14ac:dyDescent="0.15">
      <c r="A11" s="366" t="s">
        <v>651</v>
      </c>
      <c r="B11" s="260"/>
      <c r="C11" s="260"/>
      <c r="D11" s="260"/>
      <c r="E11" s="260"/>
      <c r="F11" s="408"/>
      <c r="G11" s="458">
        <f>SUM(G10)</f>
        <v>1232</v>
      </c>
      <c r="H11" s="408"/>
      <c r="I11" s="261"/>
      <c r="J11" s="408"/>
      <c r="K11" s="280"/>
      <c r="L11" s="285">
        <f>SUM(L10)</f>
        <v>11880</v>
      </c>
      <c r="M11" s="285">
        <f>SUM(M10)</f>
        <v>13112</v>
      </c>
      <c r="N11" s="823"/>
      <c r="O11" s="370"/>
      <c r="P11" s="371"/>
    </row>
    <row r="12" spans="1:18" ht="22.5" customHeight="1" x14ac:dyDescent="0.15">
      <c r="A12" s="363"/>
      <c r="B12" s="90" t="s">
        <v>215</v>
      </c>
      <c r="C12" s="90">
        <v>2.5</v>
      </c>
      <c r="D12" s="90">
        <v>55</v>
      </c>
      <c r="E12" s="90" t="s">
        <v>5</v>
      </c>
      <c r="F12" s="99">
        <v>56</v>
      </c>
      <c r="G12" s="457">
        <f t="shared" si="0"/>
        <v>3080</v>
      </c>
      <c r="H12" s="99">
        <v>0</v>
      </c>
      <c r="I12" s="360">
        <f t="shared" si="3"/>
        <v>0</v>
      </c>
      <c r="J12" s="99">
        <v>45</v>
      </c>
      <c r="K12" s="101">
        <v>12</v>
      </c>
      <c r="L12" s="364">
        <f t="shared" si="1"/>
        <v>29700</v>
      </c>
      <c r="M12" s="361">
        <f t="shared" si="4"/>
        <v>32780</v>
      </c>
      <c r="N12" s="189"/>
      <c r="O12" s="90" t="s">
        <v>479</v>
      </c>
      <c r="P12" s="362"/>
    </row>
    <row r="13" spans="1:18" s="73" customFormat="1" ht="22.5" customHeight="1" x14ac:dyDescent="0.15">
      <c r="A13" s="366" t="s">
        <v>651</v>
      </c>
      <c r="B13" s="335"/>
      <c r="C13" s="335"/>
      <c r="D13" s="335"/>
      <c r="E13" s="260"/>
      <c r="F13" s="408"/>
      <c r="G13" s="458">
        <f>SUM(G12)</f>
        <v>3080</v>
      </c>
      <c r="H13" s="408"/>
      <c r="I13" s="261"/>
      <c r="J13" s="408"/>
      <c r="K13" s="280"/>
      <c r="L13" s="285">
        <f>SUM(L12)</f>
        <v>29700</v>
      </c>
      <c r="M13" s="285">
        <f>SUM(M12)</f>
        <v>32780</v>
      </c>
      <c r="N13" s="823"/>
      <c r="O13" s="370"/>
      <c r="P13" s="371"/>
    </row>
    <row r="14" spans="1:18" ht="22.5" customHeight="1" x14ac:dyDescent="0.15">
      <c r="A14" s="363"/>
      <c r="B14" s="110" t="s">
        <v>214</v>
      </c>
      <c r="C14" s="110">
        <v>1</v>
      </c>
      <c r="D14" s="110">
        <v>22</v>
      </c>
      <c r="E14" s="90" t="s">
        <v>5</v>
      </c>
      <c r="F14" s="99">
        <v>56</v>
      </c>
      <c r="G14" s="457">
        <f t="shared" si="0"/>
        <v>1232</v>
      </c>
      <c r="H14" s="99">
        <v>0</v>
      </c>
      <c r="I14" s="360">
        <f t="shared" si="3"/>
        <v>0</v>
      </c>
      <c r="J14" s="99">
        <v>45</v>
      </c>
      <c r="K14" s="101">
        <v>12</v>
      </c>
      <c r="L14" s="364">
        <f t="shared" si="1"/>
        <v>11880</v>
      </c>
      <c r="M14" s="361">
        <f t="shared" si="4"/>
        <v>13112</v>
      </c>
      <c r="N14" s="189"/>
      <c r="O14" s="90" t="s">
        <v>479</v>
      </c>
      <c r="P14" s="362"/>
    </row>
    <row r="15" spans="1:18" ht="22.5" customHeight="1" x14ac:dyDescent="0.15">
      <c r="A15" s="363"/>
      <c r="B15" s="106" t="s">
        <v>715</v>
      </c>
      <c r="C15" s="106">
        <v>1</v>
      </c>
      <c r="D15" s="106">
        <v>22</v>
      </c>
      <c r="E15" s="99" t="s">
        <v>5</v>
      </c>
      <c r="F15" s="99">
        <v>56</v>
      </c>
      <c r="G15" s="457">
        <f>D15*F15</f>
        <v>1232</v>
      </c>
      <c r="H15" s="99">
        <v>0</v>
      </c>
      <c r="I15" s="360">
        <f t="shared" si="3"/>
        <v>0</v>
      </c>
      <c r="J15" s="99">
        <v>45</v>
      </c>
      <c r="K15" s="101">
        <v>12</v>
      </c>
      <c r="L15" s="364">
        <f>D15*J15*K15</f>
        <v>11880</v>
      </c>
      <c r="M15" s="361">
        <f t="shared" si="4"/>
        <v>13112</v>
      </c>
      <c r="N15" s="189"/>
      <c r="O15" s="90" t="s">
        <v>479</v>
      </c>
      <c r="P15" s="372"/>
      <c r="Q15" s="80"/>
      <c r="R15" s="80"/>
    </row>
    <row r="16" spans="1:18" s="73" customFormat="1" ht="22.5" customHeight="1" x14ac:dyDescent="0.15">
      <c r="A16" s="409" t="s">
        <v>47</v>
      </c>
      <c r="B16" s="410"/>
      <c r="C16" s="410"/>
      <c r="D16" s="410"/>
      <c r="E16" s="408"/>
      <c r="F16" s="408"/>
      <c r="G16" s="458">
        <f>SUM(G14:G15)</f>
        <v>2464</v>
      </c>
      <c r="H16" s="408"/>
      <c r="I16" s="261"/>
      <c r="J16" s="408"/>
      <c r="K16" s="280"/>
      <c r="L16" s="285">
        <f>SUM(L14:L15)</f>
        <v>23760</v>
      </c>
      <c r="M16" s="285">
        <f>SUM(M14:M15)</f>
        <v>26224</v>
      </c>
      <c r="N16" s="823"/>
      <c r="O16" s="370"/>
      <c r="P16" s="373"/>
      <c r="Q16" s="374"/>
      <c r="R16" s="374"/>
    </row>
    <row r="17" spans="1:19" s="3" customFormat="1" ht="26.25" customHeight="1" x14ac:dyDescent="0.15">
      <c r="A17" s="48"/>
      <c r="B17" s="375" t="s">
        <v>623</v>
      </c>
      <c r="C17" s="4">
        <v>1</v>
      </c>
      <c r="D17" s="4">
        <v>33</v>
      </c>
      <c r="E17" s="4" t="s">
        <v>5</v>
      </c>
      <c r="F17" s="99">
        <v>56</v>
      </c>
      <c r="G17" s="459">
        <f>D17*F17</f>
        <v>1848</v>
      </c>
      <c r="H17" s="99">
        <v>0</v>
      </c>
      <c r="I17" s="360">
        <f t="shared" si="3"/>
        <v>0</v>
      </c>
      <c r="J17" s="33">
        <v>45</v>
      </c>
      <c r="K17" s="101">
        <v>12</v>
      </c>
      <c r="L17" s="15">
        <f>D17*J17*K17</f>
        <v>17820</v>
      </c>
      <c r="M17" s="361">
        <f t="shared" si="4"/>
        <v>19668</v>
      </c>
      <c r="N17" s="189"/>
      <c r="O17" s="4" t="s">
        <v>212</v>
      </c>
      <c r="P17" s="18"/>
    </row>
    <row r="18" spans="1:19" ht="22.5" customHeight="1" x14ac:dyDescent="0.15">
      <c r="A18" s="48"/>
      <c r="B18" s="89" t="s">
        <v>18</v>
      </c>
      <c r="C18" s="89">
        <v>3</v>
      </c>
      <c r="D18" s="89">
        <v>66</v>
      </c>
      <c r="E18" s="89" t="s">
        <v>6</v>
      </c>
      <c r="F18" s="90">
        <v>56</v>
      </c>
      <c r="G18" s="456">
        <f t="shared" ref="G18" si="5">D18*F18</f>
        <v>3696</v>
      </c>
      <c r="H18" s="90">
        <v>0</v>
      </c>
      <c r="I18" s="360">
        <f t="shared" ref="I18:I26" si="6">D18*H18</f>
        <v>0</v>
      </c>
      <c r="J18" s="90">
        <v>45</v>
      </c>
      <c r="K18" s="90">
        <v>12</v>
      </c>
      <c r="L18" s="360">
        <f t="shared" ref="L18" si="7">D18*J18*K18</f>
        <v>35640</v>
      </c>
      <c r="M18" s="361">
        <f t="shared" si="4"/>
        <v>39336</v>
      </c>
      <c r="N18" s="189"/>
      <c r="O18" s="90" t="s">
        <v>660</v>
      </c>
      <c r="P18" s="376"/>
    </row>
    <row r="19" spans="1:19" s="3" customFormat="1" ht="22.5" customHeight="1" x14ac:dyDescent="0.15">
      <c r="A19" s="409" t="s">
        <v>652</v>
      </c>
      <c r="B19" s="411"/>
      <c r="C19" s="412"/>
      <c r="D19" s="338"/>
      <c r="E19" s="412"/>
      <c r="F19" s="412"/>
      <c r="G19" s="339">
        <f>SUM(G17:G18)</f>
        <v>5544</v>
      </c>
      <c r="H19" s="412"/>
      <c r="I19" s="412"/>
      <c r="J19" s="412"/>
      <c r="K19" s="413"/>
      <c r="L19" s="339">
        <f>SUM(L17:L18)</f>
        <v>53460</v>
      </c>
      <c r="M19" s="414">
        <f>SUM(M17:M18)</f>
        <v>59004</v>
      </c>
      <c r="N19" s="824"/>
      <c r="O19" s="319"/>
      <c r="P19" s="28"/>
      <c r="Q19" s="51"/>
    </row>
    <row r="20" spans="1:19" s="3" customFormat="1" ht="22.5" customHeight="1" x14ac:dyDescent="0.15">
      <c r="A20" s="377"/>
      <c r="B20" s="378" t="s">
        <v>341</v>
      </c>
      <c r="C20" s="378">
        <v>1</v>
      </c>
      <c r="D20" s="378">
        <v>22</v>
      </c>
      <c r="E20" s="378" t="s">
        <v>5</v>
      </c>
      <c r="F20" s="378">
        <v>56</v>
      </c>
      <c r="G20" s="460">
        <f t="shared" ref="G20:G24" si="8">D20*F20</f>
        <v>1232</v>
      </c>
      <c r="H20" s="378">
        <v>0</v>
      </c>
      <c r="I20" s="360">
        <f t="shared" si="6"/>
        <v>0</v>
      </c>
      <c r="J20" s="378">
        <v>45</v>
      </c>
      <c r="K20" s="379">
        <v>12</v>
      </c>
      <c r="L20" s="361">
        <f t="shared" ref="L20:L22" si="9">D20*J20*K20</f>
        <v>11880</v>
      </c>
      <c r="M20" s="361">
        <f t="shared" si="4"/>
        <v>13112</v>
      </c>
      <c r="N20" s="189"/>
      <c r="O20" s="378" t="s">
        <v>627</v>
      </c>
      <c r="P20" s="28"/>
      <c r="Q20" s="85"/>
      <c r="R20" s="85"/>
    </row>
    <row r="21" spans="1:19" s="3" customFormat="1" ht="22.5" customHeight="1" x14ac:dyDescent="0.15">
      <c r="A21" s="377"/>
      <c r="B21" s="4" t="s">
        <v>207</v>
      </c>
      <c r="C21" s="4">
        <v>1</v>
      </c>
      <c r="D21" s="4">
        <v>22</v>
      </c>
      <c r="E21" s="4" t="s">
        <v>5</v>
      </c>
      <c r="F21" s="378">
        <v>56</v>
      </c>
      <c r="G21" s="460">
        <f t="shared" si="8"/>
        <v>1232</v>
      </c>
      <c r="H21" s="4">
        <v>0</v>
      </c>
      <c r="I21" s="360">
        <f t="shared" si="6"/>
        <v>0</v>
      </c>
      <c r="J21" s="33">
        <v>45</v>
      </c>
      <c r="K21" s="379">
        <v>12</v>
      </c>
      <c r="L21" s="15">
        <f t="shared" si="9"/>
        <v>11880</v>
      </c>
      <c r="M21" s="361">
        <f t="shared" si="4"/>
        <v>13112</v>
      </c>
      <c r="N21" s="189"/>
      <c r="O21" s="4" t="s">
        <v>339</v>
      </c>
      <c r="P21" s="18"/>
    </row>
    <row r="22" spans="1:19" ht="22.5" customHeight="1" x14ac:dyDescent="0.15">
      <c r="A22" s="377"/>
      <c r="B22" s="90" t="s">
        <v>210</v>
      </c>
      <c r="C22" s="90">
        <v>1</v>
      </c>
      <c r="D22" s="90">
        <v>22</v>
      </c>
      <c r="E22" s="90" t="s">
        <v>5</v>
      </c>
      <c r="F22" s="99">
        <v>56</v>
      </c>
      <c r="G22" s="460">
        <f t="shared" si="8"/>
        <v>1232</v>
      </c>
      <c r="H22" s="99">
        <v>0</v>
      </c>
      <c r="I22" s="360">
        <f t="shared" si="6"/>
        <v>0</v>
      </c>
      <c r="J22" s="99">
        <v>45</v>
      </c>
      <c r="K22" s="101">
        <v>12</v>
      </c>
      <c r="L22" s="364">
        <f t="shared" si="9"/>
        <v>11880</v>
      </c>
      <c r="M22" s="361">
        <f t="shared" si="4"/>
        <v>13112</v>
      </c>
      <c r="N22" s="189"/>
      <c r="O22" s="90" t="s">
        <v>339</v>
      </c>
      <c r="P22" s="362"/>
    </row>
    <row r="23" spans="1:19" ht="22.5" customHeight="1" x14ac:dyDescent="0.15">
      <c r="A23" s="377"/>
      <c r="B23" s="90" t="s">
        <v>209</v>
      </c>
      <c r="C23" s="90">
        <v>1</v>
      </c>
      <c r="D23" s="90">
        <v>22</v>
      </c>
      <c r="E23" s="90" t="s">
        <v>5</v>
      </c>
      <c r="F23" s="99">
        <v>56</v>
      </c>
      <c r="G23" s="460">
        <f t="shared" si="8"/>
        <v>1232</v>
      </c>
      <c r="H23" s="99">
        <v>0</v>
      </c>
      <c r="I23" s="360">
        <f t="shared" si="6"/>
        <v>0</v>
      </c>
      <c r="J23" s="99">
        <v>45</v>
      </c>
      <c r="K23" s="101">
        <v>12</v>
      </c>
      <c r="L23" s="364">
        <f>D23*J23*K24</f>
        <v>11880</v>
      </c>
      <c r="M23" s="361">
        <f t="shared" si="4"/>
        <v>13112</v>
      </c>
      <c r="N23" s="189"/>
      <c r="O23" s="90" t="s">
        <v>339</v>
      </c>
      <c r="P23" s="362"/>
    </row>
    <row r="24" spans="1:19" ht="22.5" customHeight="1" x14ac:dyDescent="0.15">
      <c r="A24" s="377"/>
      <c r="B24" s="90" t="s">
        <v>208</v>
      </c>
      <c r="C24" s="380">
        <v>1.5</v>
      </c>
      <c r="D24" s="380">
        <v>34.1</v>
      </c>
      <c r="E24" s="90" t="s">
        <v>5</v>
      </c>
      <c r="F24" s="99">
        <v>56</v>
      </c>
      <c r="G24" s="460">
        <f t="shared" si="8"/>
        <v>1909.6000000000001</v>
      </c>
      <c r="H24" s="99">
        <v>0</v>
      </c>
      <c r="I24" s="360">
        <f t="shared" si="6"/>
        <v>0</v>
      </c>
      <c r="J24" s="99">
        <v>45</v>
      </c>
      <c r="K24" s="101">
        <v>12</v>
      </c>
      <c r="L24" s="364">
        <f>D24*J24*K26</f>
        <v>18414</v>
      </c>
      <c r="M24" s="361">
        <f t="shared" si="4"/>
        <v>20323.599999999999</v>
      </c>
      <c r="N24" s="189"/>
      <c r="O24" s="90" t="s">
        <v>339</v>
      </c>
      <c r="P24" s="362"/>
    </row>
    <row r="25" spans="1:19" s="73" customFormat="1" ht="22.5" customHeight="1" x14ac:dyDescent="0.15">
      <c r="A25" s="409" t="s">
        <v>47</v>
      </c>
      <c r="B25" s="260"/>
      <c r="C25" s="278"/>
      <c r="D25" s="260"/>
      <c r="E25" s="260"/>
      <c r="F25" s="408"/>
      <c r="G25" s="458">
        <f>SUM(G20:G24)</f>
        <v>6837.6</v>
      </c>
      <c r="H25" s="408"/>
      <c r="I25" s="260"/>
      <c r="J25" s="408"/>
      <c r="K25" s="280"/>
      <c r="L25" s="285">
        <f>SUM(L20:L24)</f>
        <v>65934</v>
      </c>
      <c r="M25" s="285">
        <f>SUM(M20:M24)</f>
        <v>72771.600000000006</v>
      </c>
      <c r="N25" s="823"/>
      <c r="O25" s="370"/>
      <c r="P25" s="371"/>
    </row>
    <row r="26" spans="1:19" ht="22.5" customHeight="1" x14ac:dyDescent="0.15">
      <c r="A26" s="377"/>
      <c r="B26" s="90" t="s">
        <v>208</v>
      </c>
      <c r="C26" s="90">
        <v>1.5</v>
      </c>
      <c r="D26" s="90">
        <v>31.9</v>
      </c>
      <c r="E26" s="90" t="s">
        <v>5</v>
      </c>
      <c r="F26" s="99">
        <v>56</v>
      </c>
      <c r="G26" s="457">
        <f>D26*F26</f>
        <v>1786.3999999999999</v>
      </c>
      <c r="H26" s="99">
        <v>0</v>
      </c>
      <c r="I26" s="360">
        <f t="shared" si="6"/>
        <v>0</v>
      </c>
      <c r="J26" s="99">
        <v>45</v>
      </c>
      <c r="K26" s="101">
        <v>12</v>
      </c>
      <c r="L26" s="364">
        <f>D26*J26*K26</f>
        <v>17226</v>
      </c>
      <c r="M26" s="361">
        <f>L26+I26+G26</f>
        <v>19012.400000000001</v>
      </c>
      <c r="N26" s="189"/>
      <c r="O26" s="90" t="s">
        <v>339</v>
      </c>
      <c r="P26" s="362"/>
    </row>
    <row r="27" spans="1:19" ht="22.5" customHeight="1" x14ac:dyDescent="0.15">
      <c r="A27" s="381"/>
      <c r="B27" s="382" t="s">
        <v>827</v>
      </c>
      <c r="C27" s="382">
        <v>1</v>
      </c>
      <c r="D27" s="382">
        <v>23</v>
      </c>
      <c r="E27" s="382"/>
      <c r="F27" s="383">
        <v>0</v>
      </c>
      <c r="G27" s="461">
        <v>0</v>
      </c>
      <c r="H27" s="383"/>
      <c r="I27" s="382"/>
      <c r="J27" s="383">
        <v>15</v>
      </c>
      <c r="K27" s="384">
        <v>15</v>
      </c>
      <c r="L27" s="219">
        <f>D27*J27*K27</f>
        <v>5175</v>
      </c>
      <c r="M27" s="385">
        <f>L27+I27+G27</f>
        <v>5175</v>
      </c>
      <c r="N27" s="361"/>
      <c r="O27" s="380"/>
      <c r="P27" s="891" t="s">
        <v>828</v>
      </c>
    </row>
    <row r="28" spans="1:19" s="3" customFormat="1" ht="22.5" customHeight="1" x14ac:dyDescent="0.15">
      <c r="A28" s="409" t="s">
        <v>47</v>
      </c>
      <c r="B28" s="309"/>
      <c r="C28" s="309"/>
      <c r="D28" s="77"/>
      <c r="E28" s="309"/>
      <c r="F28" s="415"/>
      <c r="G28" s="419">
        <f>SUM(G26)</f>
        <v>1786.3999999999999</v>
      </c>
      <c r="H28" s="415">
        <v>0</v>
      </c>
      <c r="I28" s="415"/>
      <c r="J28" s="415"/>
      <c r="K28" s="331"/>
      <c r="L28" s="283">
        <f>SUM(L26:L27)</f>
        <v>22401</v>
      </c>
      <c r="M28" s="283">
        <f>SUM(M26:M27)</f>
        <v>24187.4</v>
      </c>
      <c r="N28" s="823"/>
      <c r="O28" s="1"/>
      <c r="P28" s="18"/>
    </row>
    <row r="29" spans="1:19" ht="22.5" customHeight="1" x14ac:dyDescent="0.15">
      <c r="A29" s="386"/>
      <c r="B29" s="99" t="s">
        <v>107</v>
      </c>
      <c r="C29" s="99">
        <v>2</v>
      </c>
      <c r="D29" s="99">
        <v>44</v>
      </c>
      <c r="E29" s="99" t="s">
        <v>5</v>
      </c>
      <c r="F29" s="99">
        <v>56</v>
      </c>
      <c r="G29" s="457">
        <f t="shared" ref="G29:G31" si="10">D29*F29</f>
        <v>2464</v>
      </c>
      <c r="H29" s="99">
        <v>0</v>
      </c>
      <c r="I29" s="360">
        <f t="shared" ref="I29:I32" si="11">D29*H29</f>
        <v>0</v>
      </c>
      <c r="J29" s="99">
        <v>45</v>
      </c>
      <c r="K29" s="101">
        <v>12</v>
      </c>
      <c r="L29" s="364">
        <f t="shared" ref="L29:L31" si="12">D29*J29*K29</f>
        <v>23760</v>
      </c>
      <c r="M29" s="361">
        <f t="shared" si="4"/>
        <v>26224</v>
      </c>
      <c r="N29" s="189"/>
      <c r="O29" s="99" t="s">
        <v>625</v>
      </c>
      <c r="P29" s="372"/>
      <c r="Q29" s="873"/>
      <c r="R29" s="874"/>
      <c r="S29" s="874"/>
    </row>
    <row r="30" spans="1:19" ht="22.5" customHeight="1" x14ac:dyDescent="0.15">
      <c r="A30" s="386"/>
      <c r="B30" s="99" t="s">
        <v>108</v>
      </c>
      <c r="C30" s="99">
        <v>1</v>
      </c>
      <c r="D30" s="99">
        <v>22</v>
      </c>
      <c r="E30" s="99" t="s">
        <v>5</v>
      </c>
      <c r="F30" s="99">
        <v>56</v>
      </c>
      <c r="G30" s="457">
        <f t="shared" si="10"/>
        <v>1232</v>
      </c>
      <c r="H30" s="99">
        <v>0</v>
      </c>
      <c r="I30" s="360">
        <f t="shared" si="11"/>
        <v>0</v>
      </c>
      <c r="J30" s="99">
        <v>45</v>
      </c>
      <c r="K30" s="101">
        <v>12</v>
      </c>
      <c r="L30" s="364">
        <f t="shared" si="12"/>
        <v>11880</v>
      </c>
      <c r="M30" s="361">
        <f t="shared" si="4"/>
        <v>13112</v>
      </c>
      <c r="N30" s="189"/>
      <c r="O30" s="99" t="s">
        <v>625</v>
      </c>
      <c r="P30" s="372"/>
      <c r="Q30" s="873"/>
      <c r="R30" s="874"/>
      <c r="S30" s="874"/>
    </row>
    <row r="31" spans="1:19" ht="22.5" customHeight="1" x14ac:dyDescent="0.15">
      <c r="A31" s="386"/>
      <c r="B31" s="99" t="s">
        <v>109</v>
      </c>
      <c r="C31" s="99">
        <v>1</v>
      </c>
      <c r="D31" s="99">
        <v>22</v>
      </c>
      <c r="E31" s="99" t="s">
        <v>5</v>
      </c>
      <c r="F31" s="99">
        <v>56</v>
      </c>
      <c r="G31" s="457">
        <f t="shared" si="10"/>
        <v>1232</v>
      </c>
      <c r="H31" s="99">
        <v>0</v>
      </c>
      <c r="I31" s="360">
        <f t="shared" si="11"/>
        <v>0</v>
      </c>
      <c r="J31" s="99">
        <v>45</v>
      </c>
      <c r="K31" s="101">
        <v>12</v>
      </c>
      <c r="L31" s="364">
        <f t="shared" si="12"/>
        <v>11880</v>
      </c>
      <c r="M31" s="361">
        <f t="shared" si="4"/>
        <v>13112</v>
      </c>
      <c r="N31" s="189"/>
      <c r="O31" s="99" t="s">
        <v>625</v>
      </c>
      <c r="P31" s="372"/>
      <c r="Q31" s="873"/>
      <c r="R31" s="874"/>
      <c r="S31" s="874"/>
    </row>
    <row r="32" spans="1:19" ht="22.5" customHeight="1" x14ac:dyDescent="0.15">
      <c r="A32" s="386"/>
      <c r="B32" s="99" t="s">
        <v>716</v>
      </c>
      <c r="C32" s="99">
        <v>1</v>
      </c>
      <c r="D32" s="99">
        <v>22</v>
      </c>
      <c r="E32" s="99" t="s">
        <v>5</v>
      </c>
      <c r="F32" s="99">
        <v>56</v>
      </c>
      <c r="G32" s="457">
        <f>D32*F32</f>
        <v>1232</v>
      </c>
      <c r="H32" s="99">
        <v>0</v>
      </c>
      <c r="I32" s="360">
        <f t="shared" si="11"/>
        <v>0</v>
      </c>
      <c r="J32" s="99">
        <v>45</v>
      </c>
      <c r="K32" s="101">
        <v>12</v>
      </c>
      <c r="L32" s="364">
        <f>D32*J32*K32</f>
        <v>11880</v>
      </c>
      <c r="M32" s="361">
        <f t="shared" si="4"/>
        <v>13112</v>
      </c>
      <c r="N32" s="189"/>
      <c r="O32" s="99" t="s">
        <v>625</v>
      </c>
      <c r="P32" s="387"/>
      <c r="Q32" s="873"/>
      <c r="R32" s="874"/>
      <c r="S32" s="874"/>
    </row>
    <row r="33" spans="1:19" s="73" customFormat="1" ht="22.5" customHeight="1" x14ac:dyDescent="0.15">
      <c r="A33" s="416" t="s">
        <v>47</v>
      </c>
      <c r="B33" s="410"/>
      <c r="C33" s="410"/>
      <c r="D33" s="410"/>
      <c r="E33" s="408"/>
      <c r="F33" s="408"/>
      <c r="G33" s="458">
        <f>SUM(G29:G32)</f>
        <v>6160</v>
      </c>
      <c r="H33" s="410"/>
      <c r="I33" s="335"/>
      <c r="J33" s="408"/>
      <c r="K33" s="280"/>
      <c r="L33" s="417">
        <f>SUM(L29:L32)</f>
        <v>59400</v>
      </c>
      <c r="M33" s="285">
        <f>SUM(M29:M32)</f>
        <v>65560</v>
      </c>
      <c r="N33" s="823"/>
      <c r="O33" s="388"/>
      <c r="P33" s="389"/>
      <c r="Q33" s="873"/>
      <c r="R33" s="874"/>
      <c r="S33" s="874"/>
    </row>
    <row r="34" spans="1:19" s="3" customFormat="1" ht="23.25" customHeight="1" x14ac:dyDescent="0.15">
      <c r="A34" s="386"/>
      <c r="B34" s="319" t="s">
        <v>667</v>
      </c>
      <c r="C34" s="319">
        <v>2</v>
      </c>
      <c r="D34" s="319">
        <v>44</v>
      </c>
      <c r="E34" s="99" t="s">
        <v>5</v>
      </c>
      <c r="F34" s="99">
        <v>56</v>
      </c>
      <c r="G34" s="15">
        <f>D34*F34</f>
        <v>2464</v>
      </c>
      <c r="H34" s="99">
        <v>0</v>
      </c>
      <c r="I34" s="360">
        <f t="shared" ref="I34" si="13">D34*H34</f>
        <v>0</v>
      </c>
      <c r="J34" s="5">
        <v>45</v>
      </c>
      <c r="K34" s="101">
        <v>12</v>
      </c>
      <c r="L34" s="431">
        <f>D34*J34*K34</f>
        <v>23760</v>
      </c>
      <c r="M34" s="361">
        <f t="shared" si="4"/>
        <v>26224</v>
      </c>
      <c r="N34" s="189"/>
      <c r="O34" s="99" t="s">
        <v>717</v>
      </c>
      <c r="P34" s="390"/>
      <c r="Q34" s="873"/>
      <c r="R34" s="874"/>
      <c r="S34" s="874"/>
    </row>
    <row r="35" spans="1:19" s="3" customFormat="1" ht="22.5" customHeight="1" x14ac:dyDescent="0.15">
      <c r="A35" s="409" t="s">
        <v>47</v>
      </c>
      <c r="B35" s="418"/>
      <c r="C35" s="418"/>
      <c r="D35" s="415"/>
      <c r="E35" s="418"/>
      <c r="F35" s="415"/>
      <c r="G35" s="419">
        <f>SUM(G34)</f>
        <v>2464</v>
      </c>
      <c r="H35" s="415"/>
      <c r="I35" s="415">
        <f ca="1">SUM(I29:I35)</f>
        <v>0</v>
      </c>
      <c r="J35" s="415"/>
      <c r="K35" s="415"/>
      <c r="L35" s="419">
        <f>SUM(L34)</f>
        <v>23760</v>
      </c>
      <c r="M35" s="419">
        <f>SUM(M34)</f>
        <v>26224</v>
      </c>
      <c r="N35" s="825"/>
      <c r="O35" s="391"/>
      <c r="P35" s="392"/>
      <c r="Q35" s="85"/>
      <c r="R35" s="85"/>
    </row>
    <row r="36" spans="1:19" s="3" customFormat="1" ht="22.5" customHeight="1" x14ac:dyDescent="0.15">
      <c r="A36" s="393"/>
      <c r="B36" s="90" t="s">
        <v>311</v>
      </c>
      <c r="C36" s="90">
        <v>1</v>
      </c>
      <c r="D36" s="378">
        <v>45.4</v>
      </c>
      <c r="E36" s="90" t="s">
        <v>5</v>
      </c>
      <c r="F36" s="378">
        <v>56</v>
      </c>
      <c r="G36" s="15">
        <f>D36*F36</f>
        <v>2542.4</v>
      </c>
      <c r="H36" s="378">
        <v>0</v>
      </c>
      <c r="I36" s="360">
        <f t="shared" ref="I36" si="14">D36*H36</f>
        <v>0</v>
      </c>
      <c r="J36" s="378">
        <v>45</v>
      </c>
      <c r="K36" s="378">
        <v>12</v>
      </c>
      <c r="L36" s="364">
        <f>D36*J36*K36</f>
        <v>24516</v>
      </c>
      <c r="M36" s="361">
        <f t="shared" ref="M36" si="15">L36+I36+G36</f>
        <v>27058.400000000001</v>
      </c>
      <c r="N36" s="189"/>
      <c r="O36" s="102" t="s">
        <v>483</v>
      </c>
      <c r="P36" s="392"/>
      <c r="Q36" s="85"/>
      <c r="R36" s="85"/>
    </row>
    <row r="37" spans="1:19" s="10" customFormat="1" ht="22.5" customHeight="1" x14ac:dyDescent="0.15">
      <c r="A37" s="416" t="s">
        <v>626</v>
      </c>
      <c r="B37" s="260"/>
      <c r="C37" s="260"/>
      <c r="D37" s="408"/>
      <c r="E37" s="260"/>
      <c r="F37" s="408"/>
      <c r="G37" s="285">
        <f>SUM(G36)</f>
        <v>2542.4</v>
      </c>
      <c r="H37" s="408"/>
      <c r="I37" s="408"/>
      <c r="J37" s="408"/>
      <c r="K37" s="408"/>
      <c r="L37" s="285">
        <f>SUM(L36)</f>
        <v>24516</v>
      </c>
      <c r="M37" s="285">
        <f>SUM(M36)</f>
        <v>27058.400000000001</v>
      </c>
      <c r="N37" s="823"/>
      <c r="O37" s="394"/>
      <c r="P37" s="395"/>
      <c r="Q37" s="396"/>
      <c r="R37" s="396"/>
    </row>
    <row r="38" spans="1:19" s="3" customFormat="1" ht="21" customHeight="1" x14ac:dyDescent="0.15">
      <c r="A38" s="393"/>
      <c r="B38" s="4" t="s">
        <v>283</v>
      </c>
      <c r="C38" s="4">
        <v>1</v>
      </c>
      <c r="D38" s="4">
        <v>22</v>
      </c>
      <c r="E38" s="4" t="s">
        <v>6</v>
      </c>
      <c r="F38" s="5">
        <v>56</v>
      </c>
      <c r="G38" s="15">
        <f t="shared" ref="G38:G43" si="16">D38*F38</f>
        <v>1232</v>
      </c>
      <c r="H38" s="5">
        <v>0</v>
      </c>
      <c r="I38" s="360">
        <f t="shared" ref="I38:I43" si="17">D38*H38</f>
        <v>0</v>
      </c>
      <c r="J38" s="5">
        <v>45</v>
      </c>
      <c r="K38" s="5">
        <v>12</v>
      </c>
      <c r="L38" s="15">
        <f>D38*J38*K38</f>
        <v>11880</v>
      </c>
      <c r="M38" s="15">
        <f>L38+I38+G38</f>
        <v>13112</v>
      </c>
      <c r="N38" s="200"/>
      <c r="O38" s="26" t="s">
        <v>483</v>
      </c>
      <c r="P38" s="7"/>
      <c r="R38" s="8"/>
      <c r="S38" s="38"/>
    </row>
    <row r="39" spans="1:19" ht="22.5" customHeight="1" x14ac:dyDescent="0.15">
      <c r="A39" s="393"/>
      <c r="B39" s="99" t="s">
        <v>340</v>
      </c>
      <c r="C39" s="99">
        <v>2</v>
      </c>
      <c r="D39" s="99">
        <v>44</v>
      </c>
      <c r="E39" s="99" t="s">
        <v>5</v>
      </c>
      <c r="F39" s="5">
        <v>56</v>
      </c>
      <c r="G39" s="457">
        <f t="shared" si="16"/>
        <v>2464</v>
      </c>
      <c r="H39" s="99">
        <v>0</v>
      </c>
      <c r="I39" s="360">
        <f t="shared" si="17"/>
        <v>0</v>
      </c>
      <c r="J39" s="99">
        <v>45</v>
      </c>
      <c r="K39" s="5">
        <v>12</v>
      </c>
      <c r="L39" s="364">
        <f>D39*J39*K39</f>
        <v>23760</v>
      </c>
      <c r="M39" s="15">
        <f t="shared" ref="M39:M42" si="18">L39+I39+G39</f>
        <v>26224</v>
      </c>
      <c r="N39" s="200"/>
      <c r="O39" s="26" t="s">
        <v>483</v>
      </c>
      <c r="P39" s="387"/>
      <c r="Q39" s="80"/>
      <c r="R39" s="80"/>
    </row>
    <row r="40" spans="1:19" s="3" customFormat="1" ht="22.15" customHeight="1" x14ac:dyDescent="0.15">
      <c r="A40" s="393"/>
      <c r="B40" s="26" t="s">
        <v>282</v>
      </c>
      <c r="C40" s="26">
        <v>1</v>
      </c>
      <c r="D40" s="26">
        <v>22</v>
      </c>
      <c r="E40" s="26" t="s">
        <v>5</v>
      </c>
      <c r="F40" s="5">
        <v>56</v>
      </c>
      <c r="G40" s="15">
        <f t="shared" si="16"/>
        <v>1232</v>
      </c>
      <c r="H40" s="5">
        <v>0</v>
      </c>
      <c r="I40" s="360">
        <f t="shared" si="17"/>
        <v>0</v>
      </c>
      <c r="J40" s="5">
        <v>45</v>
      </c>
      <c r="K40" s="5">
        <v>12</v>
      </c>
      <c r="L40" s="15">
        <f>D40*J40*K40</f>
        <v>11880</v>
      </c>
      <c r="M40" s="15">
        <f t="shared" si="18"/>
        <v>13112</v>
      </c>
      <c r="N40" s="200"/>
      <c r="O40" s="26" t="s">
        <v>483</v>
      </c>
      <c r="P40" s="7"/>
      <c r="R40" s="8"/>
      <c r="S40" s="38"/>
    </row>
    <row r="41" spans="1:19" s="3" customFormat="1" ht="22.15" customHeight="1" x14ac:dyDescent="0.15">
      <c r="A41" s="397"/>
      <c r="B41" s="398" t="s">
        <v>814</v>
      </c>
      <c r="C41" s="398">
        <v>1</v>
      </c>
      <c r="D41" s="398">
        <v>22</v>
      </c>
      <c r="E41" s="399" t="s">
        <v>5</v>
      </c>
      <c r="F41" s="400">
        <v>28</v>
      </c>
      <c r="G41" s="462">
        <f t="shared" si="16"/>
        <v>616</v>
      </c>
      <c r="H41" s="209">
        <v>0</v>
      </c>
      <c r="I41" s="328">
        <f t="shared" si="17"/>
        <v>0</v>
      </c>
      <c r="J41" s="209">
        <v>45</v>
      </c>
      <c r="K41" s="400">
        <v>9</v>
      </c>
      <c r="L41" s="219">
        <f t="shared" ref="L41:L42" si="19">D41*J41*K41</f>
        <v>8910</v>
      </c>
      <c r="M41" s="219">
        <f t="shared" si="18"/>
        <v>9526</v>
      </c>
      <c r="N41" s="826"/>
      <c r="O41" s="26" t="s">
        <v>483</v>
      </c>
      <c r="P41" s="892" t="s">
        <v>816</v>
      </c>
      <c r="R41" s="8"/>
      <c r="S41" s="38"/>
    </row>
    <row r="42" spans="1:19" s="3" customFormat="1" ht="22.15" customHeight="1" x14ac:dyDescent="0.15">
      <c r="A42" s="397"/>
      <c r="B42" s="398" t="s">
        <v>815</v>
      </c>
      <c r="C42" s="398">
        <v>1</v>
      </c>
      <c r="D42" s="398">
        <v>22</v>
      </c>
      <c r="E42" s="399" t="s">
        <v>5</v>
      </c>
      <c r="F42" s="400">
        <v>28</v>
      </c>
      <c r="G42" s="462">
        <f t="shared" si="16"/>
        <v>616</v>
      </c>
      <c r="H42" s="209">
        <v>0</v>
      </c>
      <c r="I42" s="328">
        <f t="shared" si="17"/>
        <v>0</v>
      </c>
      <c r="J42" s="209">
        <v>45</v>
      </c>
      <c r="K42" s="400">
        <v>9</v>
      </c>
      <c r="L42" s="219">
        <f t="shared" si="19"/>
        <v>8910</v>
      </c>
      <c r="M42" s="219">
        <f t="shared" si="18"/>
        <v>9526</v>
      </c>
      <c r="N42" s="826"/>
      <c r="O42" s="26" t="s">
        <v>483</v>
      </c>
      <c r="P42" s="892" t="s">
        <v>816</v>
      </c>
      <c r="R42" s="8"/>
      <c r="S42" s="38"/>
    </row>
    <row r="43" spans="1:19" s="3" customFormat="1" ht="22.15" customHeight="1" x14ac:dyDescent="0.15">
      <c r="A43" s="401"/>
      <c r="B43" s="398" t="s">
        <v>826</v>
      </c>
      <c r="C43" s="398">
        <v>1</v>
      </c>
      <c r="D43" s="398">
        <v>22</v>
      </c>
      <c r="E43" s="218" t="s">
        <v>6</v>
      </c>
      <c r="F43" s="400">
        <v>28</v>
      </c>
      <c r="G43" s="462">
        <f t="shared" si="16"/>
        <v>616</v>
      </c>
      <c r="H43" s="209">
        <v>0</v>
      </c>
      <c r="I43" s="328">
        <f t="shared" si="17"/>
        <v>0</v>
      </c>
      <c r="J43" s="209">
        <v>45</v>
      </c>
      <c r="K43" s="400">
        <v>9</v>
      </c>
      <c r="L43" s="219">
        <f t="shared" ref="L43" si="20">D43*J43*K43</f>
        <v>8910</v>
      </c>
      <c r="M43" s="219">
        <f t="shared" ref="M43" si="21">L43+I43+G43</f>
        <v>9526</v>
      </c>
      <c r="N43" s="826"/>
      <c r="O43" s="26" t="s">
        <v>483</v>
      </c>
      <c r="P43" s="892" t="s">
        <v>816</v>
      </c>
      <c r="R43" s="8"/>
      <c r="S43" s="38"/>
    </row>
    <row r="44" spans="1:19" s="3" customFormat="1" ht="21" customHeight="1" x14ac:dyDescent="0.15">
      <c r="A44" s="428" t="s">
        <v>47</v>
      </c>
      <c r="B44" s="338"/>
      <c r="C44" s="338"/>
      <c r="D44" s="338"/>
      <c r="E44" s="338"/>
      <c r="F44" s="429"/>
      <c r="G44" s="414">
        <f>SUM(G38:G43)</f>
        <v>6776</v>
      </c>
      <c r="H44" s="429"/>
      <c r="I44" s="429"/>
      <c r="J44" s="429"/>
      <c r="K44" s="429"/>
      <c r="L44" s="414">
        <f>SUM(L38:L43)</f>
        <v>74250</v>
      </c>
      <c r="M44" s="414">
        <f>SUM(M38:M43)</f>
        <v>81026</v>
      </c>
      <c r="N44" s="827"/>
      <c r="O44" s="402"/>
      <c r="P44" s="403"/>
      <c r="R44" s="8"/>
      <c r="S44" s="38"/>
    </row>
    <row r="45" spans="1:19" s="66" customFormat="1" ht="40.5" customHeight="1" thickBot="1" x14ac:dyDescent="0.2">
      <c r="A45" s="423" t="s">
        <v>275</v>
      </c>
      <c r="B45" s="424"/>
      <c r="C45" s="425"/>
      <c r="D45" s="426"/>
      <c r="E45" s="426"/>
      <c r="F45" s="426"/>
      <c r="G45" s="427">
        <f t="shared" ref="G45" si="22">G9+G11+G13+G16+G19+G25+G28+G33+G35+G37+G44</f>
        <v>42582.400000000001</v>
      </c>
      <c r="H45" s="427">
        <f t="shared" ref="H45" si="23">H9+H11+H13+H16+H19+H25+H28+H33+H35+H37+H44</f>
        <v>0</v>
      </c>
      <c r="I45" s="427"/>
      <c r="J45" s="427">
        <f t="shared" ref="J45" si="24">J9+J11+J13+J16+J19+J25+J28+J33+J35+J37+J44</f>
        <v>0</v>
      </c>
      <c r="K45" s="427">
        <f t="shared" ref="K45" si="25">K9+K11+K13+K16+K19+K25+K28+K33+K35+K37+K44</f>
        <v>0</v>
      </c>
      <c r="L45" s="427">
        <f t="shared" ref="L45:M45" si="26">L9+L11+L13+L16+L19+L25+L28+L33+L35+L37+L44</f>
        <v>424701</v>
      </c>
      <c r="M45" s="427">
        <f t="shared" si="26"/>
        <v>467283.4</v>
      </c>
      <c r="N45" s="828"/>
      <c r="O45" s="87"/>
      <c r="P45" s="404"/>
      <c r="Q45" s="405"/>
      <c r="R45" s="405"/>
    </row>
    <row r="47" spans="1:19" s="88" customFormat="1" ht="33.6" customHeight="1" x14ac:dyDescent="0.15">
      <c r="A47" s="865" t="s">
        <v>299</v>
      </c>
      <c r="B47" s="865"/>
      <c r="C47" s="865"/>
      <c r="D47" s="865"/>
      <c r="E47" s="865"/>
      <c r="F47" s="865"/>
      <c r="G47" s="865"/>
      <c r="H47" s="865"/>
      <c r="I47" s="865"/>
      <c r="J47" s="865"/>
      <c r="K47" s="865"/>
      <c r="L47" s="865"/>
      <c r="M47" s="865"/>
      <c r="N47" s="865"/>
      <c r="O47" s="865"/>
      <c r="P47" s="865"/>
      <c r="Q47" s="865"/>
    </row>
    <row r="48" spans="1:19" ht="23.25" customHeight="1" x14ac:dyDescent="0.15">
      <c r="A48" s="58" t="s">
        <v>300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1:17" s="88" customFormat="1" ht="33.6" customHeight="1" x14ac:dyDescent="0.15">
      <c r="A49" s="865"/>
      <c r="B49" s="865"/>
      <c r="C49" s="865"/>
      <c r="D49" s="865"/>
      <c r="E49" s="865"/>
      <c r="F49" s="865"/>
      <c r="G49" s="865"/>
      <c r="H49" s="865"/>
      <c r="I49" s="865"/>
      <c r="J49" s="865"/>
      <c r="K49" s="865"/>
      <c r="L49" s="865"/>
      <c r="M49" s="865"/>
      <c r="N49" s="865"/>
      <c r="O49" s="865"/>
      <c r="P49" s="865"/>
      <c r="Q49" s="865"/>
    </row>
    <row r="50" spans="1:17" x14ac:dyDescent="0.15">
      <c r="E50" s="68" t="s">
        <v>750</v>
      </c>
      <c r="G50" s="406">
        <f>G36</f>
        <v>2542.4</v>
      </c>
    </row>
    <row r="51" spans="1:17" x14ac:dyDescent="0.15">
      <c r="E51" s="68" t="s">
        <v>751</v>
      </c>
      <c r="G51" s="407">
        <f>G45-G50</f>
        <v>40040</v>
      </c>
    </row>
    <row r="53" spans="1:17" ht="27" customHeight="1" x14ac:dyDescent="0.15">
      <c r="A53" s="58"/>
      <c r="B53" s="58"/>
      <c r="C53" s="58"/>
      <c r="D53" s="58"/>
      <c r="E53" s="58"/>
      <c r="F53" s="58"/>
      <c r="G53" s="58"/>
      <c r="H53" s="58"/>
      <c r="I53" s="91"/>
      <c r="J53" s="58"/>
      <c r="K53" s="58"/>
      <c r="L53" s="58"/>
      <c r="M53" s="58"/>
      <c r="N53" s="58"/>
      <c r="O53" s="58"/>
      <c r="P53" s="58"/>
    </row>
  </sheetData>
  <mergeCells count="4">
    <mergeCell ref="A1:P1"/>
    <mergeCell ref="A49:Q49"/>
    <mergeCell ref="Q29:S34"/>
    <mergeCell ref="A47:Q47"/>
  </mergeCells>
  <phoneticPr fontId="10" type="noConversion"/>
  <pageMargins left="0.75" right="0.75" top="0.44" bottom="0.35" header="0.34" footer="0.24"/>
  <pageSetup paperSize="8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opLeftCell="C22" zoomScaleNormal="100" workbookViewId="0">
      <selection activeCell="P26" sqref="P26"/>
    </sheetView>
  </sheetViews>
  <sheetFormatPr defaultColWidth="15.125" defaultRowHeight="16.5" x14ac:dyDescent="0.15"/>
  <cols>
    <col min="1" max="1" width="14.625" style="58" customWidth="1"/>
    <col min="2" max="2" width="12.625" style="62" customWidth="1"/>
    <col min="3" max="3" width="7.375" style="62" customWidth="1"/>
    <col min="4" max="4" width="6.125" style="62" customWidth="1"/>
    <col min="5" max="5" width="11.375" style="62" customWidth="1"/>
    <col min="6" max="6" width="9.25" style="62" customWidth="1"/>
    <col min="7" max="7" width="10.125" style="62" customWidth="1"/>
    <col min="8" max="9" width="10" style="62" customWidth="1"/>
    <col min="10" max="10" width="9" style="62" customWidth="1"/>
    <col min="11" max="11" width="10.75" style="62" customWidth="1"/>
    <col min="12" max="12" width="14.25" style="62" customWidth="1"/>
    <col min="13" max="14" width="15.125" style="62"/>
    <col min="15" max="15" width="12.5" style="62" customWidth="1"/>
    <col min="16" max="16" width="15.125" style="62"/>
    <col min="17" max="16384" width="15.125" style="58"/>
  </cols>
  <sheetData>
    <row r="1" spans="1:19" ht="40.5" customHeight="1" thickBot="1" x14ac:dyDescent="0.35">
      <c r="A1" s="875" t="s">
        <v>801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92"/>
    </row>
    <row r="2" spans="1:19" ht="65.45" customHeight="1" x14ac:dyDescent="0.15">
      <c r="A2" s="59" t="s">
        <v>833</v>
      </c>
      <c r="B2" s="93" t="s">
        <v>0</v>
      </c>
      <c r="C2" s="93" t="s">
        <v>1</v>
      </c>
      <c r="D2" s="93" t="s">
        <v>2</v>
      </c>
      <c r="E2" s="432" t="s">
        <v>3</v>
      </c>
      <c r="F2" s="60" t="s">
        <v>557</v>
      </c>
      <c r="G2" s="470" t="s">
        <v>558</v>
      </c>
      <c r="H2" s="60" t="s">
        <v>559</v>
      </c>
      <c r="I2" s="471" t="s">
        <v>560</v>
      </c>
      <c r="J2" s="61" t="s">
        <v>561</v>
      </c>
      <c r="K2" s="61" t="s">
        <v>562</v>
      </c>
      <c r="L2" s="129" t="s">
        <v>563</v>
      </c>
      <c r="M2" s="129" t="s">
        <v>564</v>
      </c>
      <c r="N2" s="190" t="s">
        <v>788</v>
      </c>
      <c r="O2" s="191" t="s">
        <v>790</v>
      </c>
      <c r="P2" s="79" t="s">
        <v>4</v>
      </c>
    </row>
    <row r="3" spans="1:19" s="67" customFormat="1" ht="23.25" customHeight="1" x14ac:dyDescent="0.15">
      <c r="A3" s="94" t="s">
        <v>628</v>
      </c>
      <c r="B3" s="95" t="s">
        <v>115</v>
      </c>
      <c r="C3" s="95">
        <v>1</v>
      </c>
      <c r="D3" s="96">
        <v>22</v>
      </c>
      <c r="E3" s="95" t="s">
        <v>5</v>
      </c>
      <c r="F3" s="95">
        <v>0</v>
      </c>
      <c r="G3" s="96"/>
      <c r="H3" s="96">
        <v>0</v>
      </c>
      <c r="I3" s="472">
        <v>0</v>
      </c>
      <c r="J3" s="96">
        <v>0</v>
      </c>
      <c r="K3" s="64">
        <v>0</v>
      </c>
      <c r="L3" s="82">
        <v>0</v>
      </c>
      <c r="M3" s="65"/>
      <c r="N3" s="197"/>
      <c r="O3" s="95" t="s">
        <v>565</v>
      </c>
      <c r="P3" s="97"/>
      <c r="Q3" s="58"/>
      <c r="R3" s="58"/>
      <c r="S3" s="58"/>
    </row>
    <row r="4" spans="1:19" ht="23.25" customHeight="1" x14ac:dyDescent="0.15">
      <c r="A4" s="166"/>
      <c r="B4" s="99" t="s">
        <v>569</v>
      </c>
      <c r="C4" s="99">
        <v>1</v>
      </c>
      <c r="D4" s="99">
        <v>22</v>
      </c>
      <c r="E4" s="100" t="s">
        <v>5</v>
      </c>
      <c r="F4" s="100">
        <v>56</v>
      </c>
      <c r="G4" s="463">
        <f>D4*F4</f>
        <v>1232</v>
      </c>
      <c r="H4" s="100">
        <v>0</v>
      </c>
      <c r="I4" s="472">
        <v>0</v>
      </c>
      <c r="J4" s="100">
        <v>45</v>
      </c>
      <c r="K4" s="101">
        <v>12</v>
      </c>
      <c r="L4" s="364">
        <f>D4*J4*K4</f>
        <v>11880</v>
      </c>
      <c r="M4" s="342">
        <f>G4+I4+L4</f>
        <v>13112</v>
      </c>
      <c r="N4" s="198"/>
      <c r="O4" s="100" t="s">
        <v>567</v>
      </c>
      <c r="P4" s="98"/>
    </row>
    <row r="5" spans="1:19" ht="23.25" customHeight="1" x14ac:dyDescent="0.15">
      <c r="A5" s="166"/>
      <c r="B5" s="100" t="s">
        <v>568</v>
      </c>
      <c r="C5" s="100">
        <v>3</v>
      </c>
      <c r="D5" s="100">
        <v>66</v>
      </c>
      <c r="E5" s="100" t="s">
        <v>5</v>
      </c>
      <c r="F5" s="100">
        <v>56</v>
      </c>
      <c r="G5" s="463">
        <f>D5*F5</f>
        <v>3696</v>
      </c>
      <c r="H5" s="100">
        <v>0</v>
      </c>
      <c r="I5" s="472">
        <v>0</v>
      </c>
      <c r="J5" s="100">
        <v>45</v>
      </c>
      <c r="K5" s="101">
        <v>12</v>
      </c>
      <c r="L5" s="364">
        <f>D5*J5*K5</f>
        <v>35640</v>
      </c>
      <c r="M5" s="342">
        <f>G5+I5+L5</f>
        <v>39336</v>
      </c>
      <c r="N5" s="198"/>
      <c r="O5" s="100" t="s">
        <v>567</v>
      </c>
      <c r="P5" s="98"/>
    </row>
    <row r="6" spans="1:19" ht="23.25" customHeight="1" x14ac:dyDescent="0.15">
      <c r="A6" s="166"/>
      <c r="B6" s="100" t="s">
        <v>566</v>
      </c>
      <c r="C6" s="100">
        <v>1</v>
      </c>
      <c r="D6" s="100">
        <v>22</v>
      </c>
      <c r="E6" s="100" t="s">
        <v>5</v>
      </c>
      <c r="F6" s="103">
        <v>56</v>
      </c>
      <c r="G6" s="463">
        <f>D6*F6</f>
        <v>1232</v>
      </c>
      <c r="H6" s="100">
        <v>0</v>
      </c>
      <c r="I6" s="472">
        <v>0</v>
      </c>
      <c r="J6" s="100">
        <v>45</v>
      </c>
      <c r="K6" s="101">
        <v>12</v>
      </c>
      <c r="L6" s="364">
        <f>D6*J6*K6</f>
        <v>11880</v>
      </c>
      <c r="M6" s="342">
        <f>G6+I6+L6</f>
        <v>13112</v>
      </c>
      <c r="N6" s="198"/>
      <c r="O6" s="100" t="s">
        <v>567</v>
      </c>
      <c r="P6" s="98"/>
    </row>
    <row r="7" spans="1:19" s="73" customFormat="1" ht="23.25" customHeight="1" x14ac:dyDescent="0.15">
      <c r="A7" s="251" t="s">
        <v>629</v>
      </c>
      <c r="B7" s="410"/>
      <c r="C7" s="410"/>
      <c r="D7" s="408"/>
      <c r="E7" s="410"/>
      <c r="F7" s="410"/>
      <c r="G7" s="458">
        <f>SUM(G4:G6)</f>
        <v>6160</v>
      </c>
      <c r="H7" s="408"/>
      <c r="I7" s="474">
        <f>SUM(I3:I6)</f>
        <v>0</v>
      </c>
      <c r="J7" s="408"/>
      <c r="K7" s="280"/>
      <c r="L7" s="285">
        <f>SUM(L4:L6)</f>
        <v>59400</v>
      </c>
      <c r="M7" s="285">
        <f>SUM(M4:M6)</f>
        <v>65560</v>
      </c>
      <c r="N7" s="323"/>
      <c r="O7" s="104"/>
      <c r="P7" s="105"/>
    </row>
    <row r="8" spans="1:19" ht="23.25" customHeight="1" x14ac:dyDescent="0.15">
      <c r="A8" s="166"/>
      <c r="B8" s="103" t="s">
        <v>114</v>
      </c>
      <c r="C8" s="103">
        <v>4</v>
      </c>
      <c r="D8" s="100">
        <v>88</v>
      </c>
      <c r="E8" s="103" t="s">
        <v>8</v>
      </c>
      <c r="F8" s="106">
        <v>0</v>
      </c>
      <c r="G8" s="463">
        <f>D8*F8</f>
        <v>0</v>
      </c>
      <c r="H8" s="100">
        <v>0</v>
      </c>
      <c r="I8" s="463">
        <v>0</v>
      </c>
      <c r="J8" s="100">
        <v>45</v>
      </c>
      <c r="K8" s="101">
        <v>12</v>
      </c>
      <c r="L8" s="364">
        <f>D8*J8*K8</f>
        <v>47520</v>
      </c>
      <c r="M8" s="342">
        <f>G8+I8+L8</f>
        <v>47520</v>
      </c>
      <c r="N8" s="198"/>
      <c r="O8" s="100" t="s">
        <v>565</v>
      </c>
      <c r="P8" s="165" t="s">
        <v>724</v>
      </c>
    </row>
    <row r="9" spans="1:19" ht="23.25" customHeight="1" x14ac:dyDescent="0.15">
      <c r="A9" s="166"/>
      <c r="B9" s="99" t="s">
        <v>575</v>
      </c>
      <c r="C9" s="99">
        <v>1</v>
      </c>
      <c r="D9" s="99">
        <v>23</v>
      </c>
      <c r="E9" s="99"/>
      <c r="F9" s="106">
        <v>0</v>
      </c>
      <c r="G9" s="457">
        <v>0</v>
      </c>
      <c r="H9" s="100">
        <v>0</v>
      </c>
      <c r="I9" s="463">
        <v>0</v>
      </c>
      <c r="J9" s="99">
        <v>15</v>
      </c>
      <c r="K9" s="101">
        <v>12</v>
      </c>
      <c r="L9" s="364">
        <f>D9*J9*K9</f>
        <v>4140</v>
      </c>
      <c r="M9" s="342">
        <f>G9+I9+L9</f>
        <v>4140</v>
      </c>
      <c r="N9" s="198"/>
      <c r="O9" s="99" t="s">
        <v>576</v>
      </c>
      <c r="P9" s="107"/>
      <c r="Q9" s="66"/>
      <c r="R9" s="66"/>
      <c r="S9" s="66"/>
    </row>
    <row r="10" spans="1:19" s="3" customFormat="1" ht="23.25" customHeight="1" x14ac:dyDescent="0.15">
      <c r="A10" s="166"/>
      <c r="B10" s="4" t="s">
        <v>254</v>
      </c>
      <c r="C10" s="4">
        <v>2</v>
      </c>
      <c r="D10" s="4">
        <v>44</v>
      </c>
      <c r="E10" s="4" t="s">
        <v>6</v>
      </c>
      <c r="F10" s="113">
        <v>56</v>
      </c>
      <c r="G10" s="15">
        <f>D10*F10</f>
        <v>2464</v>
      </c>
      <c r="H10" s="5">
        <v>0</v>
      </c>
      <c r="I10" s="15">
        <f>D10*H10</f>
        <v>0</v>
      </c>
      <c r="J10" s="5">
        <v>45</v>
      </c>
      <c r="K10" s="113">
        <v>12</v>
      </c>
      <c r="L10" s="15">
        <f>D10*J10*K10</f>
        <v>23760</v>
      </c>
      <c r="M10" s="342">
        <f>G10+I10+L10</f>
        <v>26224</v>
      </c>
      <c r="N10" s="198"/>
      <c r="O10" s="33" t="s">
        <v>565</v>
      </c>
      <c r="P10" s="7"/>
      <c r="R10" s="8"/>
      <c r="S10" s="38"/>
    </row>
    <row r="11" spans="1:19" s="297" customFormat="1" ht="26.25" customHeight="1" x14ac:dyDescent="0.15">
      <c r="A11" s="166"/>
      <c r="B11" s="83" t="s">
        <v>620</v>
      </c>
      <c r="C11" s="83">
        <v>1</v>
      </c>
      <c r="D11" s="83">
        <v>23</v>
      </c>
      <c r="E11" s="124"/>
      <c r="F11" s="106">
        <v>0</v>
      </c>
      <c r="G11" s="464">
        <v>0</v>
      </c>
      <c r="H11" s="125">
        <v>0</v>
      </c>
      <c r="I11" s="464">
        <v>0</v>
      </c>
      <c r="J11" s="125">
        <v>15</v>
      </c>
      <c r="K11" s="125">
        <v>12</v>
      </c>
      <c r="L11" s="468">
        <f>D11*J11*K11</f>
        <v>4140</v>
      </c>
      <c r="M11" s="342">
        <f>G11+I11+L11</f>
        <v>4140</v>
      </c>
      <c r="N11" s="199"/>
      <c r="O11" s="83" t="s">
        <v>621</v>
      </c>
      <c r="P11" s="72"/>
    </row>
    <row r="12" spans="1:19" ht="23.25" customHeight="1" x14ac:dyDescent="0.15">
      <c r="A12" s="251" t="s">
        <v>47</v>
      </c>
      <c r="B12" s="433"/>
      <c r="C12" s="433"/>
      <c r="D12" s="433"/>
      <c r="E12" s="433"/>
      <c r="F12" s="434"/>
      <c r="G12" s="420">
        <f>SUM(G8:G11)</f>
        <v>2464</v>
      </c>
      <c r="H12" s="367"/>
      <c r="I12" s="420">
        <f>SUM(I8:I11)</f>
        <v>0</v>
      </c>
      <c r="J12" s="433"/>
      <c r="K12" s="435"/>
      <c r="L12" s="286">
        <f>SUM(L8:L11)</f>
        <v>79560</v>
      </c>
      <c r="M12" s="286">
        <f>SUM(M8:M11)</f>
        <v>82024</v>
      </c>
      <c r="N12" s="323"/>
      <c r="O12" s="163"/>
      <c r="P12" s="164"/>
      <c r="Q12" s="66"/>
      <c r="R12" s="66"/>
      <c r="S12" s="66"/>
    </row>
    <row r="13" spans="1:19" s="66" customFormat="1" ht="24.6" customHeight="1" x14ac:dyDescent="0.15">
      <c r="A13" s="167"/>
      <c r="B13" s="108" t="s">
        <v>574</v>
      </c>
      <c r="C13" s="108">
        <v>2</v>
      </c>
      <c r="D13" s="108">
        <v>60</v>
      </c>
      <c r="E13" s="108" t="s">
        <v>7</v>
      </c>
      <c r="F13" s="100">
        <v>56</v>
      </c>
      <c r="G13" s="463">
        <f>D13*F13</f>
        <v>3360</v>
      </c>
      <c r="H13" s="100">
        <v>0</v>
      </c>
      <c r="I13" s="473">
        <v>0</v>
      </c>
      <c r="J13" s="100">
        <v>45</v>
      </c>
      <c r="K13" s="101">
        <v>12</v>
      </c>
      <c r="L13" s="364">
        <f>D13*J13*K13</f>
        <v>32400</v>
      </c>
      <c r="M13" s="342">
        <f>G13+I13+L13</f>
        <v>35760</v>
      </c>
      <c r="N13" s="198"/>
      <c r="O13" s="100" t="s">
        <v>565</v>
      </c>
      <c r="P13" s="109"/>
      <c r="Q13" s="58"/>
      <c r="R13" s="58"/>
      <c r="S13" s="58"/>
    </row>
    <row r="14" spans="1:19" ht="23.25" customHeight="1" x14ac:dyDescent="0.15">
      <c r="A14" s="166"/>
      <c r="B14" s="110" t="s">
        <v>59</v>
      </c>
      <c r="C14" s="110">
        <v>1</v>
      </c>
      <c r="D14" s="90">
        <v>22</v>
      </c>
      <c r="E14" s="110" t="s">
        <v>7</v>
      </c>
      <c r="F14" s="103">
        <v>56</v>
      </c>
      <c r="G14" s="463">
        <f>D14*F14</f>
        <v>1232</v>
      </c>
      <c r="H14" s="100">
        <v>0</v>
      </c>
      <c r="I14" s="473">
        <v>0</v>
      </c>
      <c r="J14" s="100">
        <v>45</v>
      </c>
      <c r="K14" s="101">
        <v>12</v>
      </c>
      <c r="L14" s="364">
        <f>D14*J14*K14</f>
        <v>11880</v>
      </c>
      <c r="M14" s="342">
        <f>G14+I14+L14</f>
        <v>13112</v>
      </c>
      <c r="N14" s="199"/>
      <c r="O14" s="103" t="s">
        <v>565</v>
      </c>
      <c r="P14" s="109"/>
    </row>
    <row r="15" spans="1:19" ht="23.25" customHeight="1" x14ac:dyDescent="0.15">
      <c r="A15" s="166"/>
      <c r="B15" s="110" t="s">
        <v>59</v>
      </c>
      <c r="C15" s="110">
        <v>1</v>
      </c>
      <c r="D15" s="90">
        <v>22</v>
      </c>
      <c r="E15" s="110" t="s">
        <v>7</v>
      </c>
      <c r="F15" s="100">
        <v>56</v>
      </c>
      <c r="G15" s="463">
        <f>D15*F15</f>
        <v>1232</v>
      </c>
      <c r="H15" s="100">
        <v>0</v>
      </c>
      <c r="I15" s="473">
        <v>0</v>
      </c>
      <c r="J15" s="100">
        <v>45</v>
      </c>
      <c r="K15" s="101">
        <v>12</v>
      </c>
      <c r="L15" s="364">
        <f>D15*J15*K15</f>
        <v>11880</v>
      </c>
      <c r="M15" s="342">
        <f>G15+I15+L15</f>
        <v>13112</v>
      </c>
      <c r="N15" s="199"/>
      <c r="O15" s="103" t="s">
        <v>565</v>
      </c>
      <c r="P15" s="109"/>
    </row>
    <row r="16" spans="1:19" s="66" customFormat="1" ht="21.6" customHeight="1" x14ac:dyDescent="0.15">
      <c r="A16" s="167"/>
      <c r="B16" s="100" t="s">
        <v>573</v>
      </c>
      <c r="C16" s="100">
        <v>3</v>
      </c>
      <c r="D16" s="100">
        <v>66</v>
      </c>
      <c r="E16" s="100" t="s">
        <v>7</v>
      </c>
      <c r="F16" s="103">
        <v>56</v>
      </c>
      <c r="G16" s="463">
        <f>D16*F16</f>
        <v>3696</v>
      </c>
      <c r="H16" s="103">
        <v>0</v>
      </c>
      <c r="I16" s="473">
        <v>0</v>
      </c>
      <c r="J16" s="103">
        <v>45</v>
      </c>
      <c r="K16" s="112">
        <v>12</v>
      </c>
      <c r="L16" s="364">
        <f>D16*J16*K16</f>
        <v>35640</v>
      </c>
      <c r="M16" s="342">
        <f>G16+I16+L16</f>
        <v>39336</v>
      </c>
      <c r="N16" s="199"/>
      <c r="O16" s="103" t="s">
        <v>565</v>
      </c>
      <c r="P16" s="98"/>
      <c r="Q16" s="58"/>
      <c r="R16" s="58"/>
      <c r="S16" s="58"/>
    </row>
    <row r="17" spans="1:19" s="68" customFormat="1" ht="21.6" customHeight="1" x14ac:dyDescent="0.15">
      <c r="A17" s="251" t="s">
        <v>629</v>
      </c>
      <c r="B17" s="408"/>
      <c r="C17" s="408"/>
      <c r="D17" s="408"/>
      <c r="E17" s="408"/>
      <c r="F17" s="410"/>
      <c r="G17" s="458">
        <f>SUM(G13:G16)</f>
        <v>9520</v>
      </c>
      <c r="H17" s="410"/>
      <c r="I17" s="474">
        <f>SUM(I13:I16)</f>
        <v>0</v>
      </c>
      <c r="J17" s="410"/>
      <c r="K17" s="436"/>
      <c r="L17" s="285">
        <f>SUM(L13:L16)</f>
        <v>91800</v>
      </c>
      <c r="M17" s="285">
        <f>SUM(M13:M16)</f>
        <v>101320</v>
      </c>
      <c r="N17" s="430"/>
      <c r="O17" s="111"/>
      <c r="P17" s="105"/>
      <c r="Q17" s="73"/>
      <c r="R17" s="73"/>
      <c r="S17" s="73"/>
    </row>
    <row r="18" spans="1:19" ht="20.45" customHeight="1" x14ac:dyDescent="0.15">
      <c r="A18" s="166"/>
      <c r="B18" s="108" t="s">
        <v>112</v>
      </c>
      <c r="C18" s="99">
        <v>2</v>
      </c>
      <c r="D18" s="99">
        <v>44</v>
      </c>
      <c r="E18" s="108" t="s">
        <v>6</v>
      </c>
      <c r="F18" s="103">
        <v>56</v>
      </c>
      <c r="G18" s="463">
        <f>D18*F18</f>
        <v>2464</v>
      </c>
      <c r="H18" s="100">
        <v>0</v>
      </c>
      <c r="I18" s="473">
        <v>0</v>
      </c>
      <c r="J18" s="100">
        <v>45</v>
      </c>
      <c r="K18" s="101">
        <v>12</v>
      </c>
      <c r="L18" s="364">
        <f>D18*J18*K18</f>
        <v>23760</v>
      </c>
      <c r="M18" s="15">
        <f t="shared" ref="M18:M25" si="0">L18+I18+G18</f>
        <v>26224</v>
      </c>
      <c r="N18" s="200"/>
      <c r="O18" s="89" t="s">
        <v>113</v>
      </c>
      <c r="P18" s="98"/>
    </row>
    <row r="19" spans="1:19" ht="20.45" customHeight="1" x14ac:dyDescent="0.15">
      <c r="A19" s="166"/>
      <c r="B19" s="108" t="s">
        <v>112</v>
      </c>
      <c r="C19" s="108">
        <v>3</v>
      </c>
      <c r="D19" s="108">
        <v>66</v>
      </c>
      <c r="E19" s="108" t="s">
        <v>6</v>
      </c>
      <c r="F19" s="100">
        <v>56</v>
      </c>
      <c r="G19" s="463">
        <f>D19*F19</f>
        <v>3696</v>
      </c>
      <c r="H19" s="100">
        <v>0</v>
      </c>
      <c r="I19" s="473">
        <v>0</v>
      </c>
      <c r="J19" s="100">
        <v>45</v>
      </c>
      <c r="K19" s="101">
        <v>12</v>
      </c>
      <c r="L19" s="364">
        <f>D19*J19*K19</f>
        <v>35640</v>
      </c>
      <c r="M19" s="15">
        <f t="shared" si="0"/>
        <v>39336</v>
      </c>
      <c r="N19" s="200"/>
      <c r="O19" s="89" t="s">
        <v>113</v>
      </c>
      <c r="P19" s="114"/>
    </row>
    <row r="20" spans="1:19" ht="18" customHeight="1" x14ac:dyDescent="0.15">
      <c r="A20" s="166"/>
      <c r="B20" s="108" t="s">
        <v>112</v>
      </c>
      <c r="C20" s="108">
        <v>3</v>
      </c>
      <c r="D20" s="108">
        <v>66</v>
      </c>
      <c r="E20" s="108" t="s">
        <v>6</v>
      </c>
      <c r="F20" s="103">
        <v>56</v>
      </c>
      <c r="G20" s="463">
        <f>D20*F20</f>
        <v>3696</v>
      </c>
      <c r="H20" s="100">
        <v>0</v>
      </c>
      <c r="I20" s="473">
        <v>0</v>
      </c>
      <c r="J20" s="100">
        <v>45</v>
      </c>
      <c r="K20" s="101">
        <v>12</v>
      </c>
      <c r="L20" s="364">
        <f>D20*J20*K20</f>
        <v>35640</v>
      </c>
      <c r="M20" s="15">
        <f t="shared" si="0"/>
        <v>39336</v>
      </c>
      <c r="N20" s="200"/>
      <c r="O20" s="89" t="s">
        <v>113</v>
      </c>
      <c r="P20" s="114"/>
    </row>
    <row r="21" spans="1:19" s="3" customFormat="1" ht="38.25" customHeight="1" x14ac:dyDescent="0.15">
      <c r="A21" s="166"/>
      <c r="B21" s="4" t="s">
        <v>570</v>
      </c>
      <c r="C21" s="4">
        <v>2</v>
      </c>
      <c r="D21" s="4">
        <v>70</v>
      </c>
      <c r="E21" s="4" t="s">
        <v>571</v>
      </c>
      <c r="F21" s="115">
        <v>56</v>
      </c>
      <c r="G21" s="459">
        <f>D21*F21</f>
        <v>3920</v>
      </c>
      <c r="H21" s="12">
        <v>0</v>
      </c>
      <c r="I21" s="12">
        <f>D21*H21</f>
        <v>0</v>
      </c>
      <c r="J21" s="4">
        <v>45</v>
      </c>
      <c r="K21" s="5">
        <v>12</v>
      </c>
      <c r="L21" s="15">
        <f>D21*J21*K21</f>
        <v>37800</v>
      </c>
      <c r="M21" s="15">
        <f t="shared" si="0"/>
        <v>41720</v>
      </c>
      <c r="N21" s="200"/>
      <c r="O21" s="4" t="s">
        <v>113</v>
      </c>
      <c r="P21" s="116" t="s">
        <v>572</v>
      </c>
    </row>
    <row r="22" spans="1:19" s="3" customFormat="1" ht="23.25" customHeight="1" x14ac:dyDescent="0.15">
      <c r="A22" s="437" t="s">
        <v>47</v>
      </c>
      <c r="B22" s="438"/>
      <c r="C22" s="438"/>
      <c r="D22" s="439"/>
      <c r="E22" s="438"/>
      <c r="F22" s="439"/>
      <c r="G22" s="465">
        <f>SUM(G18:G21)</f>
        <v>13776</v>
      </c>
      <c r="H22" s="439"/>
      <c r="I22" s="475">
        <f>SUM(I18:I21)</f>
        <v>0</v>
      </c>
      <c r="J22" s="439"/>
      <c r="K22" s="439"/>
      <c r="L22" s="465">
        <f>SUM(L18:L21)</f>
        <v>132840</v>
      </c>
      <c r="M22" s="465">
        <f t="shared" si="0"/>
        <v>146616</v>
      </c>
      <c r="N22" s="440"/>
      <c r="O22" s="86"/>
      <c r="P22" s="84"/>
    </row>
    <row r="23" spans="1:19" s="119" customFormat="1" ht="26.25" customHeight="1" x14ac:dyDescent="0.15">
      <c r="A23" s="166"/>
      <c r="B23" s="120" t="s">
        <v>582</v>
      </c>
      <c r="C23" s="121">
        <v>1</v>
      </c>
      <c r="D23" s="63">
        <v>25</v>
      </c>
      <c r="E23" s="117" t="s">
        <v>571</v>
      </c>
      <c r="F23" s="81">
        <v>56</v>
      </c>
      <c r="G23" s="466">
        <f>D23*F23</f>
        <v>1400</v>
      </c>
      <c r="H23" s="118">
        <v>0</v>
      </c>
      <c r="I23" s="466">
        <v>0</v>
      </c>
      <c r="J23" s="118">
        <v>45</v>
      </c>
      <c r="K23" s="64">
        <v>12</v>
      </c>
      <c r="L23" s="468">
        <f>D23*J23*K23</f>
        <v>13500</v>
      </c>
      <c r="M23" s="15">
        <f t="shared" si="0"/>
        <v>14900</v>
      </c>
      <c r="N23" s="200"/>
      <c r="O23" s="63" t="s">
        <v>581</v>
      </c>
      <c r="P23" s="74"/>
    </row>
    <row r="24" spans="1:19" s="119" customFormat="1" ht="26.25" customHeight="1" x14ac:dyDescent="0.15">
      <c r="A24" s="166"/>
      <c r="B24" s="121" t="s">
        <v>583</v>
      </c>
      <c r="C24" s="122">
        <v>2</v>
      </c>
      <c r="D24" s="69">
        <v>50</v>
      </c>
      <c r="E24" s="117" t="s">
        <v>571</v>
      </c>
      <c r="F24" s="81">
        <v>56</v>
      </c>
      <c r="G24" s="466">
        <f>D24*F24</f>
        <v>2800</v>
      </c>
      <c r="H24" s="118">
        <v>0</v>
      </c>
      <c r="I24" s="466">
        <v>0</v>
      </c>
      <c r="J24" s="118">
        <v>45</v>
      </c>
      <c r="K24" s="64">
        <v>12</v>
      </c>
      <c r="L24" s="468">
        <f>D24*J24*K24</f>
        <v>27000</v>
      </c>
      <c r="M24" s="15">
        <f t="shared" si="0"/>
        <v>29800</v>
      </c>
      <c r="N24" s="200"/>
      <c r="O24" s="63" t="s">
        <v>581</v>
      </c>
      <c r="P24" s="74"/>
    </row>
    <row r="25" spans="1:19" s="119" customFormat="1" ht="26.25" customHeight="1" x14ac:dyDescent="0.15">
      <c r="A25" s="166"/>
      <c r="B25" s="69" t="s">
        <v>577</v>
      </c>
      <c r="C25" s="123">
        <v>5</v>
      </c>
      <c r="D25" s="69">
        <f>C25*25</f>
        <v>125</v>
      </c>
      <c r="E25" s="117" t="s">
        <v>571</v>
      </c>
      <c r="F25" s="81">
        <v>56</v>
      </c>
      <c r="G25" s="466">
        <f>D25*F25</f>
        <v>7000</v>
      </c>
      <c r="H25" s="118">
        <v>0</v>
      </c>
      <c r="I25" s="466">
        <v>0</v>
      </c>
      <c r="J25" s="118">
        <v>45</v>
      </c>
      <c r="K25" s="64">
        <v>12</v>
      </c>
      <c r="L25" s="468">
        <f>D25*J25*K25</f>
        <v>67500</v>
      </c>
      <c r="M25" s="15">
        <f t="shared" si="0"/>
        <v>74500</v>
      </c>
      <c r="N25" s="200"/>
      <c r="O25" s="63" t="s">
        <v>581</v>
      </c>
      <c r="P25" s="74"/>
    </row>
    <row r="26" spans="1:19" s="71" customFormat="1" ht="22.5" customHeight="1" x14ac:dyDescent="0.15">
      <c r="A26" s="58"/>
      <c r="B26" s="210" t="s">
        <v>818</v>
      </c>
      <c r="C26" s="211">
        <v>1</v>
      </c>
      <c r="D26" s="211">
        <v>33</v>
      </c>
      <c r="E26" s="211" t="s">
        <v>5</v>
      </c>
      <c r="F26" s="212">
        <v>28</v>
      </c>
      <c r="G26" s="467">
        <f>D26*F26</f>
        <v>924</v>
      </c>
      <c r="H26" s="213">
        <v>0</v>
      </c>
      <c r="I26" s="469">
        <f>D26*H26</f>
        <v>0</v>
      </c>
      <c r="J26" s="212">
        <v>45</v>
      </c>
      <c r="K26" s="213">
        <v>9</v>
      </c>
      <c r="L26" s="469">
        <f>D26*J26*K26</f>
        <v>13365</v>
      </c>
      <c r="M26" s="469">
        <f>L26+H26+I26+G26</f>
        <v>14289</v>
      </c>
      <c r="N26" s="193"/>
      <c r="O26" s="63" t="s">
        <v>581</v>
      </c>
      <c r="P26" s="893" t="s">
        <v>816</v>
      </c>
    </row>
    <row r="27" spans="1:19" s="297" customFormat="1" ht="26.25" customHeight="1" x14ac:dyDescent="0.15">
      <c r="A27" s="441" t="s">
        <v>47</v>
      </c>
      <c r="B27" s="442"/>
      <c r="C27" s="442"/>
      <c r="D27" s="442"/>
      <c r="E27" s="443"/>
      <c r="F27" s="443"/>
      <c r="G27" s="443">
        <f>SUM(G23:G26)</f>
        <v>12124</v>
      </c>
      <c r="H27" s="444"/>
      <c r="I27" s="443">
        <f>SUM(光电子研发中心!I174:I174)</f>
        <v>0</v>
      </c>
      <c r="J27" s="444"/>
      <c r="K27" s="444"/>
      <c r="L27" s="443">
        <f>SUM(L23:L26)</f>
        <v>121365</v>
      </c>
      <c r="M27" s="443">
        <f>SUM(M23:M26)</f>
        <v>133489</v>
      </c>
      <c r="N27" s="445"/>
      <c r="O27" s="70"/>
      <c r="P27" s="72"/>
    </row>
    <row r="28" spans="1:19" s="66" customFormat="1" ht="24.75" customHeight="1" thickBot="1" x14ac:dyDescent="0.2">
      <c r="A28" s="446" t="s">
        <v>275</v>
      </c>
      <c r="B28" s="424"/>
      <c r="C28" s="447"/>
      <c r="D28" s="448"/>
      <c r="E28" s="448"/>
      <c r="F28" s="448"/>
      <c r="G28" s="449">
        <f>G7+G12+G17+G22+G27</f>
        <v>44044</v>
      </c>
      <c r="H28" s="449"/>
      <c r="I28" s="449">
        <f t="shared" ref="I28" si="1">I7+I12+I17+I22+I27</f>
        <v>0</v>
      </c>
      <c r="J28" s="449"/>
      <c r="K28" s="449"/>
      <c r="L28" s="449">
        <f>L7+L12+L17+L22+L27</f>
        <v>484965</v>
      </c>
      <c r="M28" s="449">
        <f>SUM(G28:L28)</f>
        <v>529009</v>
      </c>
      <c r="N28" s="449"/>
      <c r="O28" s="126"/>
      <c r="P28" s="127"/>
    </row>
    <row r="29" spans="1:19" s="88" customFormat="1" ht="33.6" customHeight="1" x14ac:dyDescent="0.15">
      <c r="A29" s="865" t="s">
        <v>299</v>
      </c>
      <c r="B29" s="865"/>
      <c r="C29" s="865"/>
      <c r="D29" s="865"/>
      <c r="E29" s="865"/>
      <c r="F29" s="865"/>
      <c r="G29" s="865"/>
      <c r="H29" s="865"/>
      <c r="I29" s="865"/>
      <c r="J29" s="865"/>
      <c r="K29" s="865"/>
      <c r="L29" s="865"/>
      <c r="M29" s="865"/>
      <c r="N29" s="865"/>
      <c r="O29" s="865"/>
      <c r="P29" s="865"/>
      <c r="Q29" s="865"/>
    </row>
    <row r="30" spans="1:19" ht="23.25" customHeight="1" x14ac:dyDescent="0.15">
      <c r="A30" s="58" t="s">
        <v>300</v>
      </c>
    </row>
    <row r="31" spans="1:19" x14ac:dyDescent="0.15">
      <c r="G31" s="800" t="s">
        <v>611</v>
      </c>
      <c r="H31" s="62">
        <f>G21</f>
        <v>3920</v>
      </c>
    </row>
    <row r="32" spans="1:19" x14ac:dyDescent="0.15">
      <c r="G32" s="800"/>
    </row>
    <row r="33" spans="7:8" ht="30" customHeight="1" x14ac:dyDescent="0.15">
      <c r="G33" s="800" t="s">
        <v>641</v>
      </c>
      <c r="H33" s="128">
        <f>G28-H31</f>
        <v>40124</v>
      </c>
    </row>
  </sheetData>
  <mergeCells count="2">
    <mergeCell ref="A1:P1"/>
    <mergeCell ref="A29:Q29"/>
  </mergeCells>
  <phoneticPr fontId="10" type="noConversion"/>
  <pageMargins left="0.74803149606299213" right="0.74803149606299213" top="0.62992125984251968" bottom="0.6692913385826772" header="0.51181102362204722" footer="0.51181102362204722"/>
  <pageSetup paperSize="9" scale="4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2"/>
  <sheetViews>
    <sheetView topLeftCell="A163" zoomScaleNormal="100" workbookViewId="0">
      <selection activeCell="P179" sqref="P179"/>
    </sheetView>
  </sheetViews>
  <sheetFormatPr defaultColWidth="9.75" defaultRowHeight="16.5" x14ac:dyDescent="0.15"/>
  <cols>
    <col min="1" max="1" width="12.25" style="3" customWidth="1"/>
    <col min="2" max="5" width="9.75" style="3"/>
    <col min="6" max="6" width="9.75" style="526"/>
    <col min="7" max="7" width="10.75" style="50" customWidth="1"/>
    <col min="8" max="8" width="11" style="526" customWidth="1"/>
    <col min="9" max="9" width="12.25" style="50" customWidth="1"/>
    <col min="10" max="11" width="9.75" style="526"/>
    <col min="12" max="12" width="11.75" style="50" bestFit="1" customWidth="1"/>
    <col min="13" max="14" width="11.25" style="50" customWidth="1"/>
    <col min="15" max="15" width="9.75" style="3"/>
    <col min="16" max="16" width="13.5" style="3" customWidth="1"/>
    <col min="17" max="16384" width="9.75" style="3"/>
  </cols>
  <sheetData>
    <row r="1" spans="1:24" ht="31.5" customHeight="1" thickBot="1" x14ac:dyDescent="0.2">
      <c r="A1" s="876" t="s">
        <v>802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</row>
    <row r="2" spans="1:24" ht="65.45" customHeight="1" x14ac:dyDescent="0.15">
      <c r="A2" s="476" t="s">
        <v>833</v>
      </c>
      <c r="B2" s="477" t="s">
        <v>0</v>
      </c>
      <c r="C2" s="477" t="s">
        <v>1</v>
      </c>
      <c r="D2" s="477" t="s">
        <v>2</v>
      </c>
      <c r="E2" s="794" t="s">
        <v>3</v>
      </c>
      <c r="F2" s="22" t="s">
        <v>412</v>
      </c>
      <c r="G2" s="478" t="s">
        <v>413</v>
      </c>
      <c r="H2" s="22" t="s">
        <v>414</v>
      </c>
      <c r="I2" s="478" t="s">
        <v>415</v>
      </c>
      <c r="J2" s="22" t="s">
        <v>416</v>
      </c>
      <c r="K2" s="22" t="s">
        <v>417</v>
      </c>
      <c r="L2" s="478" t="s">
        <v>418</v>
      </c>
      <c r="M2" s="478" t="s">
        <v>419</v>
      </c>
      <c r="N2" s="190" t="s">
        <v>788</v>
      </c>
      <c r="O2" s="191" t="s">
        <v>790</v>
      </c>
      <c r="P2" s="23" t="s">
        <v>4</v>
      </c>
    </row>
    <row r="3" spans="1:24" ht="18" customHeight="1" x14ac:dyDescent="0.15">
      <c r="A3" s="348" t="s">
        <v>420</v>
      </c>
      <c r="B3" s="225" t="s">
        <v>668</v>
      </c>
      <c r="C3" s="225">
        <v>1</v>
      </c>
      <c r="D3" s="225">
        <v>22</v>
      </c>
      <c r="E3" s="225" t="s">
        <v>5</v>
      </c>
      <c r="F3" s="200"/>
      <c r="G3" s="231"/>
      <c r="H3" s="200"/>
      <c r="I3" s="231"/>
      <c r="J3" s="200"/>
      <c r="K3" s="200">
        <v>0</v>
      </c>
      <c r="L3" s="231">
        <v>0</v>
      </c>
      <c r="M3" s="231">
        <v>0</v>
      </c>
      <c r="N3" s="231"/>
      <c r="O3" s="225" t="s">
        <v>421</v>
      </c>
      <c r="P3" s="228"/>
    </row>
    <row r="4" spans="1:24" ht="18" customHeight="1" x14ac:dyDescent="0.15">
      <c r="A4" s="348" t="s">
        <v>420</v>
      </c>
      <c r="B4" s="225" t="s">
        <v>669</v>
      </c>
      <c r="C4" s="225">
        <v>1</v>
      </c>
      <c r="D4" s="225">
        <v>22</v>
      </c>
      <c r="E4" s="225" t="s">
        <v>5</v>
      </c>
      <c r="F4" s="200"/>
      <c r="G4" s="231"/>
      <c r="H4" s="200"/>
      <c r="I4" s="231"/>
      <c r="J4" s="200"/>
      <c r="K4" s="200">
        <v>0</v>
      </c>
      <c r="L4" s="231">
        <v>0</v>
      </c>
      <c r="M4" s="231">
        <v>0</v>
      </c>
      <c r="N4" s="231"/>
      <c r="O4" s="225" t="s">
        <v>422</v>
      </c>
      <c r="P4" s="228"/>
    </row>
    <row r="5" spans="1:24" ht="18" customHeight="1" x14ac:dyDescent="0.15">
      <c r="A5" s="348" t="s">
        <v>423</v>
      </c>
      <c r="B5" s="840"/>
      <c r="C5" s="837">
        <v>1</v>
      </c>
      <c r="D5" s="837">
        <v>22</v>
      </c>
      <c r="E5" s="225" t="s">
        <v>5</v>
      </c>
      <c r="F5" s="838"/>
      <c r="G5" s="839"/>
      <c r="H5" s="838"/>
      <c r="I5" s="839"/>
      <c r="J5" s="838"/>
      <c r="K5" s="200">
        <v>0</v>
      </c>
      <c r="L5" s="231">
        <v>0</v>
      </c>
      <c r="M5" s="231">
        <v>0</v>
      </c>
      <c r="N5" s="839"/>
      <c r="O5" s="840" t="s">
        <v>857</v>
      </c>
      <c r="P5" s="841" t="s">
        <v>851</v>
      </c>
    </row>
    <row r="6" spans="1:24" ht="18" customHeight="1" x14ac:dyDescent="0.15">
      <c r="A6" s="479" t="s">
        <v>688</v>
      </c>
      <c r="B6" s="480"/>
      <c r="C6" s="480"/>
      <c r="D6" s="269">
        <f>SUM(D3:D4)</f>
        <v>44</v>
      </c>
      <c r="E6" s="480"/>
      <c r="F6" s="435"/>
      <c r="G6" s="481"/>
      <c r="H6" s="435"/>
      <c r="I6" s="481"/>
      <c r="J6" s="435"/>
      <c r="K6" s="323">
        <f>SUM(K3:K4)</f>
        <v>0</v>
      </c>
      <c r="L6" s="281">
        <f>SUM(L3:L4)</f>
        <v>0</v>
      </c>
      <c r="M6" s="281">
        <f>SUM(M3:M4)</f>
        <v>0</v>
      </c>
      <c r="N6" s="482"/>
      <c r="O6" s="225"/>
      <c r="P6" s="228"/>
    </row>
    <row r="7" spans="1:24" ht="18" customHeight="1" x14ac:dyDescent="0.15">
      <c r="B7" s="225" t="s">
        <v>132</v>
      </c>
      <c r="C7" s="225">
        <v>1</v>
      </c>
      <c r="D7" s="225">
        <v>22</v>
      </c>
      <c r="E7" s="225" t="s">
        <v>5</v>
      </c>
      <c r="F7" s="200">
        <v>56</v>
      </c>
      <c r="G7" s="231">
        <f t="shared" ref="G7:G18" si="0">D7*F7</f>
        <v>1232</v>
      </c>
      <c r="H7" s="200">
        <v>0</v>
      </c>
      <c r="I7" s="231">
        <f t="shared" ref="I7:I18" si="1">D7*H7</f>
        <v>0</v>
      </c>
      <c r="J7" s="200">
        <v>45</v>
      </c>
      <c r="K7" s="200">
        <v>12</v>
      </c>
      <c r="L7" s="231">
        <f t="shared" ref="L7:L19" si="2">D7*J7*K7</f>
        <v>11880</v>
      </c>
      <c r="M7" s="231">
        <f t="shared" ref="M7:M19" si="3">L7+I7+G7</f>
        <v>13112</v>
      </c>
      <c r="N7" s="231"/>
      <c r="O7" s="225" t="s">
        <v>119</v>
      </c>
      <c r="P7" s="228"/>
    </row>
    <row r="8" spans="1:24" ht="18" customHeight="1" x14ac:dyDescent="0.15">
      <c r="A8" s="348"/>
      <c r="B8" s="225" t="s">
        <v>116</v>
      </c>
      <c r="C8" s="225">
        <v>1</v>
      </c>
      <c r="D8" s="225">
        <v>22</v>
      </c>
      <c r="E8" s="225" t="s">
        <v>7</v>
      </c>
      <c r="F8" s="200">
        <v>56</v>
      </c>
      <c r="G8" s="231">
        <f t="shared" si="0"/>
        <v>1232</v>
      </c>
      <c r="H8" s="200">
        <v>0</v>
      </c>
      <c r="I8" s="231">
        <f t="shared" si="1"/>
        <v>0</v>
      </c>
      <c r="J8" s="200">
        <v>45</v>
      </c>
      <c r="K8" s="200">
        <v>12</v>
      </c>
      <c r="L8" s="231">
        <f t="shared" si="2"/>
        <v>11880</v>
      </c>
      <c r="M8" s="231">
        <f t="shared" si="3"/>
        <v>13112</v>
      </c>
      <c r="N8" s="231"/>
      <c r="O8" s="225" t="s">
        <v>119</v>
      </c>
      <c r="P8" s="228"/>
      <c r="R8" s="38"/>
      <c r="S8" s="38"/>
    </row>
    <row r="9" spans="1:24" ht="18" customHeight="1" x14ac:dyDescent="0.15">
      <c r="A9" s="348"/>
      <c r="B9" s="225" t="s">
        <v>120</v>
      </c>
      <c r="C9" s="225">
        <v>1</v>
      </c>
      <c r="D9" s="225">
        <v>22</v>
      </c>
      <c r="E9" s="225" t="s">
        <v>5</v>
      </c>
      <c r="F9" s="200">
        <v>56</v>
      </c>
      <c r="G9" s="231">
        <f t="shared" si="0"/>
        <v>1232</v>
      </c>
      <c r="H9" s="200">
        <v>0</v>
      </c>
      <c r="I9" s="231">
        <f t="shared" si="1"/>
        <v>0</v>
      </c>
      <c r="J9" s="200">
        <v>45</v>
      </c>
      <c r="K9" s="200">
        <v>12</v>
      </c>
      <c r="L9" s="231">
        <f t="shared" si="2"/>
        <v>11880</v>
      </c>
      <c r="M9" s="231">
        <f t="shared" si="3"/>
        <v>13112</v>
      </c>
      <c r="N9" s="231"/>
      <c r="O9" s="225" t="s">
        <v>119</v>
      </c>
      <c r="P9" s="228"/>
    </row>
    <row r="10" spans="1:24" ht="18" customHeight="1" x14ac:dyDescent="0.15">
      <c r="A10" s="348"/>
      <c r="B10" s="225" t="s">
        <v>121</v>
      </c>
      <c r="C10" s="225">
        <v>2</v>
      </c>
      <c r="D10" s="225">
        <v>44</v>
      </c>
      <c r="E10" s="225" t="s">
        <v>7</v>
      </c>
      <c r="F10" s="200">
        <v>56</v>
      </c>
      <c r="G10" s="231">
        <f t="shared" si="0"/>
        <v>2464</v>
      </c>
      <c r="H10" s="200">
        <v>0</v>
      </c>
      <c r="I10" s="231">
        <f t="shared" si="1"/>
        <v>0</v>
      </c>
      <c r="J10" s="200">
        <v>45</v>
      </c>
      <c r="K10" s="200">
        <v>12</v>
      </c>
      <c r="L10" s="231">
        <f t="shared" si="2"/>
        <v>23760</v>
      </c>
      <c r="M10" s="231">
        <f t="shared" si="3"/>
        <v>26224</v>
      </c>
      <c r="N10" s="231"/>
      <c r="O10" s="225" t="s">
        <v>119</v>
      </c>
      <c r="P10" s="228"/>
    </row>
    <row r="11" spans="1:24" ht="18" customHeight="1" x14ac:dyDescent="0.15">
      <c r="A11" s="348"/>
      <c r="B11" s="225" t="s">
        <v>122</v>
      </c>
      <c r="C11" s="225">
        <v>1.67</v>
      </c>
      <c r="D11" s="225">
        <v>36.67</v>
      </c>
      <c r="E11" s="225" t="s">
        <v>8</v>
      </c>
      <c r="F11" s="200">
        <v>56</v>
      </c>
      <c r="G11" s="231">
        <f t="shared" si="0"/>
        <v>2053.52</v>
      </c>
      <c r="H11" s="200">
        <v>0</v>
      </c>
      <c r="I11" s="231">
        <f t="shared" si="1"/>
        <v>0</v>
      </c>
      <c r="J11" s="200">
        <v>45</v>
      </c>
      <c r="K11" s="200">
        <v>12</v>
      </c>
      <c r="L11" s="231">
        <f t="shared" si="2"/>
        <v>19801.800000000003</v>
      </c>
      <c r="M11" s="231">
        <f t="shared" si="3"/>
        <v>21855.320000000003</v>
      </c>
      <c r="N11" s="231"/>
      <c r="O11" s="225" t="s">
        <v>119</v>
      </c>
      <c r="P11" s="228"/>
    </row>
    <row r="12" spans="1:24" ht="18" customHeight="1" x14ac:dyDescent="0.15">
      <c r="A12" s="348"/>
      <c r="B12" s="225" t="s">
        <v>124</v>
      </c>
      <c r="C12" s="225">
        <v>2</v>
      </c>
      <c r="D12" s="225">
        <v>44</v>
      </c>
      <c r="E12" s="225" t="s">
        <v>8</v>
      </c>
      <c r="F12" s="200">
        <v>56</v>
      </c>
      <c r="G12" s="231">
        <f t="shared" si="0"/>
        <v>2464</v>
      </c>
      <c r="H12" s="200">
        <v>0</v>
      </c>
      <c r="I12" s="231">
        <f t="shared" si="1"/>
        <v>0</v>
      </c>
      <c r="J12" s="200">
        <v>45</v>
      </c>
      <c r="K12" s="200">
        <v>12</v>
      </c>
      <c r="L12" s="231">
        <f t="shared" si="2"/>
        <v>23760</v>
      </c>
      <c r="M12" s="231">
        <f t="shared" si="3"/>
        <v>26224</v>
      </c>
      <c r="N12" s="231"/>
      <c r="O12" s="225" t="s">
        <v>119</v>
      </c>
      <c r="P12" s="228"/>
      <c r="R12" s="483"/>
      <c r="S12" s="38"/>
    </row>
    <row r="13" spans="1:24" s="10" customFormat="1" ht="18.600000000000001" customHeight="1" x14ac:dyDescent="0.15">
      <c r="A13" s="348"/>
      <c r="B13" s="225" t="s">
        <v>127</v>
      </c>
      <c r="C13" s="225">
        <v>1</v>
      </c>
      <c r="D13" s="225">
        <v>22</v>
      </c>
      <c r="E13" s="225" t="s">
        <v>8</v>
      </c>
      <c r="F13" s="200">
        <v>56</v>
      </c>
      <c r="G13" s="231">
        <f t="shared" si="0"/>
        <v>1232</v>
      </c>
      <c r="H13" s="200">
        <v>0</v>
      </c>
      <c r="I13" s="231">
        <f t="shared" si="1"/>
        <v>0</v>
      </c>
      <c r="J13" s="200">
        <v>45</v>
      </c>
      <c r="K13" s="200">
        <v>12</v>
      </c>
      <c r="L13" s="231">
        <f t="shared" si="2"/>
        <v>11880</v>
      </c>
      <c r="M13" s="231">
        <f t="shared" si="3"/>
        <v>13112</v>
      </c>
      <c r="N13" s="231"/>
      <c r="O13" s="225" t="s">
        <v>119</v>
      </c>
      <c r="P13" s="228"/>
      <c r="Q13" s="3"/>
      <c r="R13" s="483"/>
      <c r="S13" s="38"/>
      <c r="T13" s="3"/>
      <c r="U13" s="3"/>
      <c r="V13" s="3"/>
      <c r="W13" s="3"/>
      <c r="X13" s="3"/>
    </row>
    <row r="14" spans="1:24" ht="18" customHeight="1" x14ac:dyDescent="0.15">
      <c r="A14" s="348"/>
      <c r="B14" s="225" t="s">
        <v>164</v>
      </c>
      <c r="C14" s="225">
        <v>2</v>
      </c>
      <c r="D14" s="225">
        <v>44</v>
      </c>
      <c r="E14" s="225" t="s">
        <v>7</v>
      </c>
      <c r="F14" s="200">
        <v>56</v>
      </c>
      <c r="G14" s="231">
        <f t="shared" si="0"/>
        <v>2464</v>
      </c>
      <c r="H14" s="200">
        <v>0</v>
      </c>
      <c r="I14" s="231">
        <f t="shared" si="1"/>
        <v>0</v>
      </c>
      <c r="J14" s="200">
        <v>45</v>
      </c>
      <c r="K14" s="200">
        <v>12</v>
      </c>
      <c r="L14" s="231">
        <f t="shared" si="2"/>
        <v>23760</v>
      </c>
      <c r="M14" s="231">
        <f t="shared" si="3"/>
        <v>26224</v>
      </c>
      <c r="N14" s="231"/>
      <c r="O14" s="222" t="s">
        <v>119</v>
      </c>
      <c r="P14" s="228"/>
    </row>
    <row r="15" spans="1:24" x14ac:dyDescent="0.15">
      <c r="A15" s="348"/>
      <c r="B15" s="225" t="s">
        <v>133</v>
      </c>
      <c r="C15" s="225">
        <v>3</v>
      </c>
      <c r="D15" s="225">
        <v>66</v>
      </c>
      <c r="E15" s="225" t="s">
        <v>7</v>
      </c>
      <c r="F15" s="200">
        <v>56</v>
      </c>
      <c r="G15" s="231">
        <f t="shared" si="0"/>
        <v>3696</v>
      </c>
      <c r="H15" s="200">
        <v>0</v>
      </c>
      <c r="I15" s="231">
        <f t="shared" si="1"/>
        <v>0</v>
      </c>
      <c r="J15" s="200">
        <v>45</v>
      </c>
      <c r="K15" s="200">
        <v>12</v>
      </c>
      <c r="L15" s="231">
        <f t="shared" si="2"/>
        <v>35640</v>
      </c>
      <c r="M15" s="231">
        <f t="shared" si="3"/>
        <v>39336</v>
      </c>
      <c r="N15" s="231"/>
      <c r="O15" s="225" t="s">
        <v>119</v>
      </c>
      <c r="P15" s="228"/>
    </row>
    <row r="16" spans="1:24" ht="18" customHeight="1" x14ac:dyDescent="0.15">
      <c r="A16" s="348"/>
      <c r="B16" s="225" t="s">
        <v>424</v>
      </c>
      <c r="C16" s="225">
        <v>1</v>
      </c>
      <c r="D16" s="225">
        <v>22</v>
      </c>
      <c r="E16" s="225" t="s">
        <v>5</v>
      </c>
      <c r="F16" s="200">
        <v>56</v>
      </c>
      <c r="G16" s="231">
        <f t="shared" si="0"/>
        <v>1232</v>
      </c>
      <c r="H16" s="200">
        <v>0</v>
      </c>
      <c r="I16" s="231">
        <f t="shared" si="1"/>
        <v>0</v>
      </c>
      <c r="J16" s="200">
        <v>45</v>
      </c>
      <c r="K16" s="200">
        <v>12</v>
      </c>
      <c r="L16" s="231">
        <f t="shared" si="2"/>
        <v>11880</v>
      </c>
      <c r="M16" s="231">
        <f t="shared" si="3"/>
        <v>13112</v>
      </c>
      <c r="N16" s="231"/>
      <c r="O16" s="225" t="s">
        <v>119</v>
      </c>
      <c r="P16" s="228"/>
    </row>
    <row r="17" spans="1:19" ht="18" customHeight="1" x14ac:dyDescent="0.15">
      <c r="A17" s="348"/>
      <c r="B17" s="222" t="s">
        <v>134</v>
      </c>
      <c r="C17" s="222">
        <v>2</v>
      </c>
      <c r="D17" s="222">
        <v>44</v>
      </c>
      <c r="E17" s="222" t="s">
        <v>5</v>
      </c>
      <c r="F17" s="200">
        <v>56</v>
      </c>
      <c r="G17" s="231">
        <f t="shared" si="0"/>
        <v>2464</v>
      </c>
      <c r="H17" s="200">
        <v>0</v>
      </c>
      <c r="I17" s="231">
        <f t="shared" si="1"/>
        <v>0</v>
      </c>
      <c r="J17" s="200">
        <v>45</v>
      </c>
      <c r="K17" s="200">
        <v>12</v>
      </c>
      <c r="L17" s="231">
        <f t="shared" si="2"/>
        <v>23760</v>
      </c>
      <c r="M17" s="231">
        <f t="shared" si="3"/>
        <v>26224</v>
      </c>
      <c r="N17" s="231"/>
      <c r="O17" s="222" t="s">
        <v>119</v>
      </c>
      <c r="P17" s="228"/>
    </row>
    <row r="18" spans="1:19" ht="18" customHeight="1" x14ac:dyDescent="0.15">
      <c r="A18" s="348"/>
      <c r="B18" s="225" t="s">
        <v>131</v>
      </c>
      <c r="C18" s="225">
        <v>1.5</v>
      </c>
      <c r="D18" s="225">
        <v>33</v>
      </c>
      <c r="E18" s="225" t="s">
        <v>5</v>
      </c>
      <c r="F18" s="200">
        <v>56</v>
      </c>
      <c r="G18" s="231">
        <f t="shared" si="0"/>
        <v>1848</v>
      </c>
      <c r="H18" s="200">
        <v>0</v>
      </c>
      <c r="I18" s="231">
        <f t="shared" si="1"/>
        <v>0</v>
      </c>
      <c r="J18" s="200">
        <v>45</v>
      </c>
      <c r="K18" s="200">
        <v>12</v>
      </c>
      <c r="L18" s="231">
        <f t="shared" si="2"/>
        <v>17820</v>
      </c>
      <c r="M18" s="231">
        <f t="shared" si="3"/>
        <v>19668</v>
      </c>
      <c r="N18" s="231"/>
      <c r="O18" s="225" t="s">
        <v>119</v>
      </c>
      <c r="P18" s="228"/>
    </row>
    <row r="19" spans="1:19" ht="18" customHeight="1" x14ac:dyDescent="0.15">
      <c r="A19" s="348"/>
      <c r="B19" s="11" t="s">
        <v>670</v>
      </c>
      <c r="C19" s="11"/>
      <c r="D19" s="11">
        <v>205</v>
      </c>
      <c r="E19" s="11"/>
      <c r="F19" s="200">
        <v>0</v>
      </c>
      <c r="G19" s="231">
        <v>0</v>
      </c>
      <c r="H19" s="200">
        <v>0</v>
      </c>
      <c r="I19" s="231">
        <v>0</v>
      </c>
      <c r="J19" s="200">
        <v>45</v>
      </c>
      <c r="K19" s="200">
        <v>12</v>
      </c>
      <c r="L19" s="231">
        <f t="shared" si="2"/>
        <v>110700</v>
      </c>
      <c r="M19" s="231">
        <f t="shared" si="3"/>
        <v>110700</v>
      </c>
      <c r="N19" s="231"/>
      <c r="O19" s="225" t="s">
        <v>119</v>
      </c>
      <c r="P19" s="320"/>
      <c r="Q19" s="38"/>
    </row>
    <row r="20" spans="1:19" s="10" customFormat="1" ht="18" customHeight="1" x14ac:dyDescent="0.15">
      <c r="A20" s="527" t="s">
        <v>629</v>
      </c>
      <c r="B20" s="267"/>
      <c r="C20" s="267"/>
      <c r="D20" s="267"/>
      <c r="E20" s="267"/>
      <c r="F20" s="323"/>
      <c r="G20" s="281">
        <f>SUM(G7:G19)</f>
        <v>23613.52</v>
      </c>
      <c r="H20" s="323"/>
      <c r="I20" s="281">
        <f>SUM(I7:I19)</f>
        <v>0</v>
      </c>
      <c r="J20" s="323"/>
      <c r="K20" s="323"/>
      <c r="L20" s="281">
        <f>SUM(L7:L19)</f>
        <v>338401.8</v>
      </c>
      <c r="M20" s="281">
        <f>SUM(M7:M19)</f>
        <v>362015.32</v>
      </c>
      <c r="N20" s="482"/>
      <c r="O20" s="484"/>
      <c r="P20" s="168"/>
      <c r="Q20" s="223"/>
    </row>
    <row r="21" spans="1:19" ht="18" customHeight="1" x14ac:dyDescent="0.15">
      <c r="A21" s="332"/>
      <c r="B21" s="11" t="s">
        <v>284</v>
      </c>
      <c r="C21" s="11">
        <v>2</v>
      </c>
      <c r="D21" s="11">
        <v>44</v>
      </c>
      <c r="E21" s="11" t="s">
        <v>6</v>
      </c>
      <c r="F21" s="200">
        <v>56</v>
      </c>
      <c r="G21" s="231">
        <f>D21*F21</f>
        <v>2464</v>
      </c>
      <c r="H21" s="200">
        <v>0</v>
      </c>
      <c r="I21" s="231">
        <f>D21*H21</f>
        <v>0</v>
      </c>
      <c r="J21" s="200">
        <v>45</v>
      </c>
      <c r="K21" s="200">
        <v>12</v>
      </c>
      <c r="L21" s="231">
        <f>D21*J21*K21</f>
        <v>23760</v>
      </c>
      <c r="M21" s="231">
        <f>L21+I21+G21</f>
        <v>26224</v>
      </c>
      <c r="N21" s="231"/>
      <c r="O21" s="225" t="s">
        <v>646</v>
      </c>
      <c r="P21" s="228"/>
      <c r="R21" s="130"/>
      <c r="S21" s="38"/>
    </row>
    <row r="22" spans="1:19" s="10" customFormat="1" ht="18" customHeight="1" x14ac:dyDescent="0.15">
      <c r="A22" s="330" t="s">
        <v>653</v>
      </c>
      <c r="B22" s="267"/>
      <c r="C22" s="267"/>
      <c r="D22" s="267"/>
      <c r="E22" s="267"/>
      <c r="F22" s="323"/>
      <c r="G22" s="281">
        <f>SUM(G21)</f>
        <v>2464</v>
      </c>
      <c r="H22" s="323"/>
      <c r="I22" s="281">
        <f>SUM(I21)</f>
        <v>0</v>
      </c>
      <c r="J22" s="323"/>
      <c r="K22" s="323"/>
      <c r="L22" s="281">
        <f>SUM(L21)</f>
        <v>23760</v>
      </c>
      <c r="M22" s="281">
        <f>SUM(M21)</f>
        <v>26224</v>
      </c>
      <c r="N22" s="482"/>
      <c r="O22" s="484"/>
      <c r="P22" s="56"/>
      <c r="R22" s="131"/>
      <c r="S22" s="223"/>
    </row>
    <row r="23" spans="1:19" ht="18" customHeight="1" x14ac:dyDescent="0.15">
      <c r="A23" s="153"/>
      <c r="B23" s="222" t="s">
        <v>146</v>
      </c>
      <c r="C23" s="222">
        <v>2</v>
      </c>
      <c r="D23" s="222">
        <v>44</v>
      </c>
      <c r="E23" s="222" t="s">
        <v>6</v>
      </c>
      <c r="F23" s="200">
        <v>56</v>
      </c>
      <c r="G23" s="231">
        <f>D23*F23</f>
        <v>2464</v>
      </c>
      <c r="H23" s="200">
        <v>0</v>
      </c>
      <c r="I23" s="231">
        <f>D23*H23</f>
        <v>0</v>
      </c>
      <c r="J23" s="200">
        <v>45</v>
      </c>
      <c r="K23" s="200">
        <v>12</v>
      </c>
      <c r="L23" s="231">
        <f>D23*J23*K23</f>
        <v>23760</v>
      </c>
      <c r="M23" s="231">
        <f>L23+I23+G23</f>
        <v>26224</v>
      </c>
      <c r="N23" s="231"/>
      <c r="O23" s="225" t="s">
        <v>646</v>
      </c>
      <c r="P23" s="228"/>
      <c r="R23" s="130"/>
    </row>
    <row r="24" spans="1:19" s="10" customFormat="1" ht="18" customHeight="1" x14ac:dyDescent="0.15">
      <c r="A24" s="531" t="s">
        <v>653</v>
      </c>
      <c r="B24" s="367"/>
      <c r="C24" s="367"/>
      <c r="D24" s="367"/>
      <c r="E24" s="367"/>
      <c r="F24" s="323"/>
      <c r="G24" s="281">
        <f>SUM(G23)</f>
        <v>2464</v>
      </c>
      <c r="H24" s="323"/>
      <c r="I24" s="281">
        <f>SUM(I23)</f>
        <v>0</v>
      </c>
      <c r="J24" s="323"/>
      <c r="K24" s="323"/>
      <c r="L24" s="281">
        <f>SUM(L23)</f>
        <v>23760</v>
      </c>
      <c r="M24" s="281">
        <f>SUM(M23)</f>
        <v>26224</v>
      </c>
      <c r="N24" s="482"/>
      <c r="O24" s="484"/>
      <c r="P24" s="56"/>
      <c r="R24" s="131"/>
    </row>
    <row r="25" spans="1:19" ht="18" customHeight="1" x14ac:dyDescent="0.15">
      <c r="A25" s="153"/>
      <c r="B25" s="222" t="s">
        <v>146</v>
      </c>
      <c r="C25" s="222">
        <v>1</v>
      </c>
      <c r="D25" s="222">
        <v>22</v>
      </c>
      <c r="E25" s="222" t="s">
        <v>454</v>
      </c>
      <c r="F25" s="200">
        <v>56</v>
      </c>
      <c r="G25" s="231">
        <f>D25*F25</f>
        <v>1232</v>
      </c>
      <c r="H25" s="200">
        <v>0</v>
      </c>
      <c r="I25" s="231">
        <f>D25*H25</f>
        <v>0</v>
      </c>
      <c r="J25" s="200">
        <v>45</v>
      </c>
      <c r="K25" s="200">
        <v>12</v>
      </c>
      <c r="L25" s="231">
        <f>D25*J25*K25</f>
        <v>11880</v>
      </c>
      <c r="M25" s="231">
        <f>L25+I25+G25</f>
        <v>13112</v>
      </c>
      <c r="N25" s="231"/>
      <c r="O25" s="225" t="s">
        <v>646</v>
      </c>
      <c r="P25" s="228"/>
      <c r="R25" s="130"/>
    </row>
    <row r="26" spans="1:19" s="10" customFormat="1" ht="18" customHeight="1" x14ac:dyDescent="0.15">
      <c r="A26" s="531" t="s">
        <v>653</v>
      </c>
      <c r="B26" s="367"/>
      <c r="C26" s="367"/>
      <c r="D26" s="367"/>
      <c r="E26" s="367"/>
      <c r="F26" s="323"/>
      <c r="G26" s="281">
        <f>SUM(G25)</f>
        <v>1232</v>
      </c>
      <c r="H26" s="323"/>
      <c r="I26" s="281">
        <f>SUM(I25)</f>
        <v>0</v>
      </c>
      <c r="J26" s="323"/>
      <c r="K26" s="323"/>
      <c r="L26" s="281">
        <f>SUM(L25)</f>
        <v>11880</v>
      </c>
      <c r="M26" s="281">
        <f>SUM(M25)</f>
        <v>13112</v>
      </c>
      <c r="N26" s="482"/>
      <c r="O26" s="484"/>
      <c r="P26" s="56"/>
      <c r="R26" s="131"/>
    </row>
    <row r="27" spans="1:19" ht="18" customHeight="1" x14ac:dyDescent="0.15">
      <c r="A27" s="153"/>
      <c r="B27" s="222" t="s">
        <v>147</v>
      </c>
      <c r="C27" s="222">
        <v>1</v>
      </c>
      <c r="D27" s="222">
        <v>22</v>
      </c>
      <c r="E27" s="222" t="s">
        <v>452</v>
      </c>
      <c r="F27" s="200">
        <v>56</v>
      </c>
      <c r="G27" s="231">
        <f>D27*F27</f>
        <v>1232</v>
      </c>
      <c r="H27" s="200">
        <v>0</v>
      </c>
      <c r="I27" s="231">
        <f>D27*H27</f>
        <v>0</v>
      </c>
      <c r="J27" s="200">
        <v>45</v>
      </c>
      <c r="K27" s="200">
        <v>12</v>
      </c>
      <c r="L27" s="231">
        <f>D27*J27*K27</f>
        <v>11880</v>
      </c>
      <c r="M27" s="231">
        <f>L27+I27+G27</f>
        <v>13112</v>
      </c>
      <c r="N27" s="231"/>
      <c r="O27" s="225" t="s">
        <v>646</v>
      </c>
      <c r="P27" s="228"/>
      <c r="R27" s="130"/>
    </row>
    <row r="28" spans="1:19" ht="18" customHeight="1" x14ac:dyDescent="0.15">
      <c r="A28" s="153"/>
      <c r="B28" s="225" t="s">
        <v>122</v>
      </c>
      <c r="C28" s="225">
        <v>0.33</v>
      </c>
      <c r="D28" s="225">
        <v>7.33</v>
      </c>
      <c r="E28" s="225" t="s">
        <v>8</v>
      </c>
      <c r="F28" s="200">
        <v>56</v>
      </c>
      <c r="G28" s="231">
        <f>D28*F28</f>
        <v>410.48</v>
      </c>
      <c r="H28" s="200">
        <v>0</v>
      </c>
      <c r="I28" s="231">
        <f>D28*H28</f>
        <v>0</v>
      </c>
      <c r="J28" s="200">
        <v>45</v>
      </c>
      <c r="K28" s="200">
        <v>12</v>
      </c>
      <c r="L28" s="231">
        <f>D28*J28*K28</f>
        <v>3958.2000000000003</v>
      </c>
      <c r="M28" s="231">
        <f>L28+I28+G28</f>
        <v>4368.68</v>
      </c>
      <c r="N28" s="231"/>
      <c r="O28" s="225" t="s">
        <v>646</v>
      </c>
      <c r="P28" s="228"/>
      <c r="R28" s="130"/>
    </row>
    <row r="29" spans="1:19" ht="18" customHeight="1" x14ac:dyDescent="0.15">
      <c r="A29" s="153"/>
      <c r="B29" s="225" t="s">
        <v>128</v>
      </c>
      <c r="C29" s="225">
        <v>2</v>
      </c>
      <c r="D29" s="225">
        <v>44</v>
      </c>
      <c r="E29" s="225" t="s">
        <v>129</v>
      </c>
      <c r="F29" s="200">
        <v>56</v>
      </c>
      <c r="G29" s="231">
        <f>D29*F29</f>
        <v>2464</v>
      </c>
      <c r="H29" s="200">
        <v>0</v>
      </c>
      <c r="I29" s="231">
        <f>D29*H29</f>
        <v>0</v>
      </c>
      <c r="J29" s="200">
        <v>45</v>
      </c>
      <c r="K29" s="200">
        <v>12</v>
      </c>
      <c r="L29" s="231">
        <f>D29*J29*K29</f>
        <v>23760</v>
      </c>
      <c r="M29" s="231">
        <f>L29+I29+G29</f>
        <v>26224</v>
      </c>
      <c r="N29" s="231"/>
      <c r="O29" s="225" t="s">
        <v>646</v>
      </c>
      <c r="P29" s="228"/>
      <c r="R29" s="130"/>
    </row>
    <row r="30" spans="1:19" ht="18" customHeight="1" x14ac:dyDescent="0.15">
      <c r="A30" s="154"/>
      <c r="B30" s="225" t="s">
        <v>138</v>
      </c>
      <c r="C30" s="225">
        <v>1</v>
      </c>
      <c r="D30" s="225">
        <v>22</v>
      </c>
      <c r="E30" s="225" t="s">
        <v>5</v>
      </c>
      <c r="F30" s="200">
        <v>56</v>
      </c>
      <c r="G30" s="231">
        <f>D30*F30</f>
        <v>1232</v>
      </c>
      <c r="H30" s="200">
        <v>0</v>
      </c>
      <c r="I30" s="231">
        <f>D30*H30</f>
        <v>0</v>
      </c>
      <c r="J30" s="200">
        <v>45</v>
      </c>
      <c r="K30" s="200">
        <v>12</v>
      </c>
      <c r="L30" s="231">
        <f>D30*J30*K30</f>
        <v>11880</v>
      </c>
      <c r="M30" s="231">
        <f>L30+I30+G30</f>
        <v>13112</v>
      </c>
      <c r="N30" s="231"/>
      <c r="O30" s="225" t="s">
        <v>646</v>
      </c>
      <c r="P30" s="228"/>
      <c r="R30" s="130"/>
    </row>
    <row r="31" spans="1:19" s="10" customFormat="1" ht="18" customHeight="1" x14ac:dyDescent="0.15">
      <c r="A31" s="531" t="s">
        <v>653</v>
      </c>
      <c r="B31" s="269"/>
      <c r="C31" s="269"/>
      <c r="D31" s="269"/>
      <c r="E31" s="269"/>
      <c r="F31" s="323"/>
      <c r="G31" s="281">
        <f>SUM(G27:G30)</f>
        <v>5338.48</v>
      </c>
      <c r="H31" s="323"/>
      <c r="I31" s="281">
        <f>SUM(I27:I30)</f>
        <v>0</v>
      </c>
      <c r="J31" s="323"/>
      <c r="K31" s="323"/>
      <c r="L31" s="281">
        <f>SUM(L27:L30)</f>
        <v>51478.2</v>
      </c>
      <c r="M31" s="281">
        <f>SUM(M27:M30)</f>
        <v>56816.68</v>
      </c>
      <c r="N31" s="482"/>
      <c r="O31" s="484"/>
      <c r="P31" s="56"/>
      <c r="R31" s="131"/>
    </row>
    <row r="32" spans="1:19" ht="18" customHeight="1" x14ac:dyDescent="0.15">
      <c r="A32" s="153"/>
      <c r="B32" s="225" t="s">
        <v>201</v>
      </c>
      <c r="C32" s="225">
        <v>1</v>
      </c>
      <c r="D32" s="225">
        <v>22</v>
      </c>
      <c r="E32" s="225" t="s">
        <v>6</v>
      </c>
      <c r="F32" s="200">
        <v>56</v>
      </c>
      <c r="G32" s="231">
        <f t="shared" ref="G32:G49" si="4">D32*F32</f>
        <v>1232</v>
      </c>
      <c r="H32" s="200">
        <v>0</v>
      </c>
      <c r="I32" s="231">
        <f t="shared" ref="I32:I49" si="5">D32*H32</f>
        <v>0</v>
      </c>
      <c r="J32" s="200">
        <v>45</v>
      </c>
      <c r="K32" s="200">
        <v>12</v>
      </c>
      <c r="L32" s="231">
        <f t="shared" ref="L32:L49" si="6">D32*J32*K32</f>
        <v>11880</v>
      </c>
      <c r="M32" s="231">
        <f t="shared" ref="M32:M49" si="7">L32+I32+G32</f>
        <v>13112</v>
      </c>
      <c r="N32" s="231"/>
      <c r="O32" s="225" t="s">
        <v>646</v>
      </c>
      <c r="P32" s="485"/>
      <c r="R32" s="130"/>
    </row>
    <row r="33" spans="1:24" ht="18" customHeight="1" x14ac:dyDescent="0.15">
      <c r="A33" s="153"/>
      <c r="B33" s="225" t="s">
        <v>200</v>
      </c>
      <c r="C33" s="225">
        <v>2</v>
      </c>
      <c r="D33" s="225">
        <v>44</v>
      </c>
      <c r="E33" s="225" t="s">
        <v>6</v>
      </c>
      <c r="F33" s="200">
        <v>56</v>
      </c>
      <c r="G33" s="231">
        <f t="shared" si="4"/>
        <v>2464</v>
      </c>
      <c r="H33" s="200">
        <v>0</v>
      </c>
      <c r="I33" s="231">
        <f t="shared" si="5"/>
        <v>0</v>
      </c>
      <c r="J33" s="200">
        <v>45</v>
      </c>
      <c r="K33" s="200">
        <v>12</v>
      </c>
      <c r="L33" s="231">
        <f t="shared" si="6"/>
        <v>23760</v>
      </c>
      <c r="M33" s="231">
        <f t="shared" si="7"/>
        <v>26224</v>
      </c>
      <c r="N33" s="231"/>
      <c r="O33" s="225" t="s">
        <v>646</v>
      </c>
      <c r="P33" s="485"/>
      <c r="R33" s="130"/>
    </row>
    <row r="34" spans="1:24" ht="18" customHeight="1" x14ac:dyDescent="0.15">
      <c r="A34" s="153"/>
      <c r="B34" s="225" t="s">
        <v>199</v>
      </c>
      <c r="C34" s="225">
        <v>1</v>
      </c>
      <c r="D34" s="225">
        <v>22</v>
      </c>
      <c r="E34" s="225" t="s">
        <v>6</v>
      </c>
      <c r="F34" s="200">
        <v>56</v>
      </c>
      <c r="G34" s="231">
        <f t="shared" si="4"/>
        <v>1232</v>
      </c>
      <c r="H34" s="200">
        <v>0</v>
      </c>
      <c r="I34" s="231">
        <f t="shared" si="5"/>
        <v>0</v>
      </c>
      <c r="J34" s="200">
        <v>45</v>
      </c>
      <c r="K34" s="200">
        <v>12</v>
      </c>
      <c r="L34" s="231">
        <f t="shared" si="6"/>
        <v>11880</v>
      </c>
      <c r="M34" s="231">
        <f t="shared" si="7"/>
        <v>13112</v>
      </c>
      <c r="N34" s="231"/>
      <c r="O34" s="225" t="s">
        <v>646</v>
      </c>
      <c r="P34" s="485"/>
      <c r="R34" s="130"/>
    </row>
    <row r="35" spans="1:24" ht="18" customHeight="1" x14ac:dyDescent="0.15">
      <c r="A35" s="153"/>
      <c r="B35" s="225" t="s">
        <v>198</v>
      </c>
      <c r="C35" s="225">
        <v>2</v>
      </c>
      <c r="D35" s="225">
        <v>44</v>
      </c>
      <c r="E35" s="225" t="s">
        <v>6</v>
      </c>
      <c r="F35" s="200">
        <v>56</v>
      </c>
      <c r="G35" s="231">
        <f t="shared" si="4"/>
        <v>2464</v>
      </c>
      <c r="H35" s="200">
        <v>0</v>
      </c>
      <c r="I35" s="231">
        <f t="shared" si="5"/>
        <v>0</v>
      </c>
      <c r="J35" s="200">
        <v>45</v>
      </c>
      <c r="K35" s="200">
        <v>12</v>
      </c>
      <c r="L35" s="231">
        <f t="shared" si="6"/>
        <v>23760</v>
      </c>
      <c r="M35" s="231">
        <f t="shared" si="7"/>
        <v>26224</v>
      </c>
      <c r="N35" s="231"/>
      <c r="O35" s="225" t="s">
        <v>646</v>
      </c>
      <c r="P35" s="485"/>
      <c r="R35" s="130"/>
    </row>
    <row r="36" spans="1:24" ht="18" customHeight="1" x14ac:dyDescent="0.15">
      <c r="A36" s="153"/>
      <c r="B36" s="225" t="s">
        <v>197</v>
      </c>
      <c r="C36" s="225">
        <v>3</v>
      </c>
      <c r="D36" s="225">
        <v>66</v>
      </c>
      <c r="E36" s="225" t="s">
        <v>8</v>
      </c>
      <c r="F36" s="200">
        <v>56</v>
      </c>
      <c r="G36" s="231">
        <f t="shared" si="4"/>
        <v>3696</v>
      </c>
      <c r="H36" s="200">
        <v>0</v>
      </c>
      <c r="I36" s="231">
        <f t="shared" si="5"/>
        <v>0</v>
      </c>
      <c r="J36" s="200">
        <v>45</v>
      </c>
      <c r="K36" s="200">
        <v>12</v>
      </c>
      <c r="L36" s="231">
        <f t="shared" si="6"/>
        <v>35640</v>
      </c>
      <c r="M36" s="231">
        <f t="shared" si="7"/>
        <v>39336</v>
      </c>
      <c r="N36" s="231"/>
      <c r="O36" s="225" t="s">
        <v>646</v>
      </c>
      <c r="P36" s="485"/>
      <c r="R36" s="130"/>
    </row>
    <row r="37" spans="1:24" ht="18" customHeight="1" x14ac:dyDescent="0.15">
      <c r="A37" s="153"/>
      <c r="B37" s="225" t="s">
        <v>196</v>
      </c>
      <c r="C37" s="225">
        <v>2</v>
      </c>
      <c r="D37" s="225">
        <v>44</v>
      </c>
      <c r="E37" s="225" t="s">
        <v>6</v>
      </c>
      <c r="F37" s="200">
        <v>56</v>
      </c>
      <c r="G37" s="231">
        <f t="shared" si="4"/>
        <v>2464</v>
      </c>
      <c r="H37" s="200">
        <v>0</v>
      </c>
      <c r="I37" s="231">
        <f t="shared" si="5"/>
        <v>0</v>
      </c>
      <c r="J37" s="200">
        <v>45</v>
      </c>
      <c r="K37" s="200">
        <v>12</v>
      </c>
      <c r="L37" s="231">
        <f t="shared" si="6"/>
        <v>23760</v>
      </c>
      <c r="M37" s="231">
        <f t="shared" si="7"/>
        <v>26224</v>
      </c>
      <c r="N37" s="231"/>
      <c r="O37" s="225" t="s">
        <v>646</v>
      </c>
      <c r="P37" s="485"/>
      <c r="R37" s="130"/>
    </row>
    <row r="38" spans="1:24" s="10" customFormat="1" ht="18" customHeight="1" x14ac:dyDescent="0.15">
      <c r="A38" s="153"/>
      <c r="B38" s="225" t="s">
        <v>195</v>
      </c>
      <c r="C38" s="225">
        <v>2.5</v>
      </c>
      <c r="D38" s="225">
        <v>55</v>
      </c>
      <c r="E38" s="225" t="s">
        <v>8</v>
      </c>
      <c r="F38" s="200">
        <v>56</v>
      </c>
      <c r="G38" s="231">
        <f t="shared" si="4"/>
        <v>3080</v>
      </c>
      <c r="H38" s="200">
        <v>0</v>
      </c>
      <c r="I38" s="231">
        <f t="shared" si="5"/>
        <v>0</v>
      </c>
      <c r="J38" s="200">
        <v>45</v>
      </c>
      <c r="K38" s="200">
        <v>12</v>
      </c>
      <c r="L38" s="231">
        <f t="shared" si="6"/>
        <v>29700</v>
      </c>
      <c r="M38" s="231">
        <f t="shared" si="7"/>
        <v>32780</v>
      </c>
      <c r="N38" s="231"/>
      <c r="O38" s="225" t="s">
        <v>646</v>
      </c>
      <c r="P38" s="485"/>
      <c r="R38" s="130"/>
      <c r="S38" s="3"/>
      <c r="T38" s="3"/>
      <c r="U38" s="3"/>
      <c r="V38" s="3"/>
      <c r="W38" s="3"/>
      <c r="X38" s="3"/>
    </row>
    <row r="39" spans="1:24" ht="18" customHeight="1" x14ac:dyDescent="0.15">
      <c r="A39" s="153"/>
      <c r="B39" s="225" t="s">
        <v>194</v>
      </c>
      <c r="C39" s="225">
        <v>3</v>
      </c>
      <c r="D39" s="225">
        <v>66</v>
      </c>
      <c r="E39" s="225" t="s">
        <v>6</v>
      </c>
      <c r="F39" s="200">
        <v>56</v>
      </c>
      <c r="G39" s="231">
        <f t="shared" si="4"/>
        <v>3696</v>
      </c>
      <c r="H39" s="200">
        <v>0</v>
      </c>
      <c r="I39" s="231">
        <f t="shared" si="5"/>
        <v>0</v>
      </c>
      <c r="J39" s="200">
        <v>45</v>
      </c>
      <c r="K39" s="200">
        <v>12</v>
      </c>
      <c r="L39" s="231">
        <f t="shared" si="6"/>
        <v>35640</v>
      </c>
      <c r="M39" s="231">
        <f t="shared" si="7"/>
        <v>39336</v>
      </c>
      <c r="N39" s="231"/>
      <c r="O39" s="225" t="s">
        <v>646</v>
      </c>
      <c r="P39" s="485"/>
      <c r="R39" s="130"/>
      <c r="S39" s="10"/>
      <c r="T39" s="10"/>
      <c r="U39" s="10"/>
      <c r="V39" s="10"/>
      <c r="W39" s="10"/>
      <c r="X39" s="10"/>
    </row>
    <row r="40" spans="1:24" ht="18" customHeight="1" x14ac:dyDescent="0.15">
      <c r="A40" s="153"/>
      <c r="B40" s="225" t="s">
        <v>193</v>
      </c>
      <c r="C40" s="225">
        <v>2</v>
      </c>
      <c r="D40" s="225">
        <v>44</v>
      </c>
      <c r="E40" s="225" t="s">
        <v>88</v>
      </c>
      <c r="F40" s="200">
        <v>56</v>
      </c>
      <c r="G40" s="231">
        <f t="shared" si="4"/>
        <v>2464</v>
      </c>
      <c r="H40" s="200">
        <v>0</v>
      </c>
      <c r="I40" s="231">
        <f t="shared" si="5"/>
        <v>0</v>
      </c>
      <c r="J40" s="200">
        <v>45</v>
      </c>
      <c r="K40" s="200">
        <v>12</v>
      </c>
      <c r="L40" s="231">
        <f t="shared" si="6"/>
        <v>23760</v>
      </c>
      <c r="M40" s="231">
        <f t="shared" si="7"/>
        <v>26224</v>
      </c>
      <c r="N40" s="231"/>
      <c r="O40" s="225" t="s">
        <v>646</v>
      </c>
      <c r="P40" s="485"/>
      <c r="R40" s="130"/>
    </row>
    <row r="41" spans="1:24" ht="18" customHeight="1" x14ac:dyDescent="0.15">
      <c r="A41" s="153"/>
      <c r="B41" s="225" t="s">
        <v>192</v>
      </c>
      <c r="C41" s="225">
        <v>1</v>
      </c>
      <c r="D41" s="225">
        <v>22</v>
      </c>
      <c r="E41" s="225" t="s">
        <v>6</v>
      </c>
      <c r="F41" s="200">
        <v>56</v>
      </c>
      <c r="G41" s="231">
        <f t="shared" si="4"/>
        <v>1232</v>
      </c>
      <c r="H41" s="200">
        <v>0</v>
      </c>
      <c r="I41" s="231">
        <f t="shared" si="5"/>
        <v>0</v>
      </c>
      <c r="J41" s="200">
        <v>45</v>
      </c>
      <c r="K41" s="200">
        <v>12</v>
      </c>
      <c r="L41" s="231">
        <f t="shared" si="6"/>
        <v>11880</v>
      </c>
      <c r="M41" s="231">
        <f t="shared" si="7"/>
        <v>13112</v>
      </c>
      <c r="N41" s="231"/>
      <c r="O41" s="225" t="s">
        <v>646</v>
      </c>
      <c r="P41" s="485"/>
      <c r="R41" s="130"/>
    </row>
    <row r="42" spans="1:24" ht="18" customHeight="1" x14ac:dyDescent="0.15">
      <c r="A42" s="153"/>
      <c r="B42" s="225" t="s">
        <v>191</v>
      </c>
      <c r="C42" s="225">
        <v>1</v>
      </c>
      <c r="D42" s="225">
        <v>22</v>
      </c>
      <c r="E42" s="225" t="s">
        <v>6</v>
      </c>
      <c r="F42" s="200">
        <v>56</v>
      </c>
      <c r="G42" s="231">
        <f t="shared" si="4"/>
        <v>1232</v>
      </c>
      <c r="H42" s="200">
        <v>0</v>
      </c>
      <c r="I42" s="231">
        <f t="shared" si="5"/>
        <v>0</v>
      </c>
      <c r="J42" s="200">
        <v>45</v>
      </c>
      <c r="K42" s="200">
        <v>12</v>
      </c>
      <c r="L42" s="231">
        <f t="shared" si="6"/>
        <v>11880</v>
      </c>
      <c r="M42" s="231">
        <f t="shared" si="7"/>
        <v>13112</v>
      </c>
      <c r="N42" s="231"/>
      <c r="O42" s="225" t="s">
        <v>646</v>
      </c>
      <c r="P42" s="485"/>
      <c r="R42" s="130"/>
    </row>
    <row r="43" spans="1:24" ht="18" customHeight="1" x14ac:dyDescent="0.15">
      <c r="A43" s="153"/>
      <c r="B43" s="225" t="s">
        <v>190</v>
      </c>
      <c r="C43" s="225">
        <v>1</v>
      </c>
      <c r="D43" s="225">
        <v>22</v>
      </c>
      <c r="E43" s="225" t="s">
        <v>6</v>
      </c>
      <c r="F43" s="200">
        <v>56</v>
      </c>
      <c r="G43" s="231">
        <f t="shared" si="4"/>
        <v>1232</v>
      </c>
      <c r="H43" s="200">
        <v>0</v>
      </c>
      <c r="I43" s="231">
        <f t="shared" si="5"/>
        <v>0</v>
      </c>
      <c r="J43" s="200">
        <v>45</v>
      </c>
      <c r="K43" s="200">
        <v>12</v>
      </c>
      <c r="L43" s="231">
        <f t="shared" si="6"/>
        <v>11880</v>
      </c>
      <c r="M43" s="231">
        <f t="shared" si="7"/>
        <v>13112</v>
      </c>
      <c r="N43" s="231"/>
      <c r="O43" s="225" t="s">
        <v>646</v>
      </c>
      <c r="P43" s="485"/>
      <c r="R43" s="130"/>
    </row>
    <row r="44" spans="1:24" ht="18" customHeight="1" x14ac:dyDescent="0.15">
      <c r="A44" s="153"/>
      <c r="B44" s="225" t="s">
        <v>189</v>
      </c>
      <c r="C44" s="225">
        <v>3</v>
      </c>
      <c r="D44" s="225">
        <v>66</v>
      </c>
      <c r="E44" s="225" t="s">
        <v>6</v>
      </c>
      <c r="F44" s="200">
        <v>56</v>
      </c>
      <c r="G44" s="231">
        <f t="shared" si="4"/>
        <v>3696</v>
      </c>
      <c r="H44" s="200">
        <v>0</v>
      </c>
      <c r="I44" s="231">
        <f t="shared" si="5"/>
        <v>0</v>
      </c>
      <c r="J44" s="200">
        <v>45</v>
      </c>
      <c r="K44" s="200">
        <v>12</v>
      </c>
      <c r="L44" s="231">
        <f t="shared" si="6"/>
        <v>35640</v>
      </c>
      <c r="M44" s="231">
        <f t="shared" si="7"/>
        <v>39336</v>
      </c>
      <c r="N44" s="231"/>
      <c r="O44" s="225" t="s">
        <v>646</v>
      </c>
      <c r="P44" s="485"/>
      <c r="R44" s="130"/>
    </row>
    <row r="45" spans="1:24" ht="18" customHeight="1" x14ac:dyDescent="0.15">
      <c r="A45" s="153"/>
      <c r="B45" s="225" t="s">
        <v>188</v>
      </c>
      <c r="C45" s="225">
        <v>2</v>
      </c>
      <c r="D45" s="225">
        <v>44</v>
      </c>
      <c r="E45" s="225" t="s">
        <v>6</v>
      </c>
      <c r="F45" s="200">
        <v>56</v>
      </c>
      <c r="G45" s="231">
        <f t="shared" si="4"/>
        <v>2464</v>
      </c>
      <c r="H45" s="200">
        <v>0</v>
      </c>
      <c r="I45" s="231">
        <f t="shared" si="5"/>
        <v>0</v>
      </c>
      <c r="J45" s="200">
        <v>45</v>
      </c>
      <c r="K45" s="200">
        <v>12</v>
      </c>
      <c r="L45" s="231">
        <f t="shared" si="6"/>
        <v>23760</v>
      </c>
      <c r="M45" s="231">
        <f t="shared" si="7"/>
        <v>26224</v>
      </c>
      <c r="N45" s="231"/>
      <c r="O45" s="225" t="s">
        <v>646</v>
      </c>
      <c r="P45" s="485"/>
      <c r="R45" s="130"/>
    </row>
    <row r="46" spans="1:24" ht="18" customHeight="1" x14ac:dyDescent="0.15">
      <c r="A46" s="153"/>
      <c r="B46" s="225" t="s">
        <v>187</v>
      </c>
      <c r="C46" s="225">
        <v>1</v>
      </c>
      <c r="D46" s="225">
        <v>22</v>
      </c>
      <c r="E46" s="225" t="s">
        <v>6</v>
      </c>
      <c r="F46" s="200">
        <v>56</v>
      </c>
      <c r="G46" s="231">
        <f t="shared" si="4"/>
        <v>1232</v>
      </c>
      <c r="H46" s="200">
        <v>0</v>
      </c>
      <c r="I46" s="231">
        <f t="shared" si="5"/>
        <v>0</v>
      </c>
      <c r="J46" s="200">
        <v>45</v>
      </c>
      <c r="K46" s="200">
        <v>12</v>
      </c>
      <c r="L46" s="231">
        <f t="shared" si="6"/>
        <v>11880</v>
      </c>
      <c r="M46" s="231">
        <f t="shared" si="7"/>
        <v>13112</v>
      </c>
      <c r="N46" s="231"/>
      <c r="O46" s="225" t="s">
        <v>646</v>
      </c>
      <c r="P46" s="485"/>
      <c r="R46" s="130"/>
    </row>
    <row r="47" spans="1:24" ht="18" customHeight="1" x14ac:dyDescent="0.15">
      <c r="A47" s="153"/>
      <c r="B47" s="225" t="s">
        <v>186</v>
      </c>
      <c r="C47" s="225">
        <v>2</v>
      </c>
      <c r="D47" s="225">
        <v>44</v>
      </c>
      <c r="E47" s="225" t="s">
        <v>6</v>
      </c>
      <c r="F47" s="200">
        <v>56</v>
      </c>
      <c r="G47" s="231">
        <f t="shared" si="4"/>
        <v>2464</v>
      </c>
      <c r="H47" s="200">
        <v>0</v>
      </c>
      <c r="I47" s="231">
        <f t="shared" si="5"/>
        <v>0</v>
      </c>
      <c r="J47" s="200">
        <v>45</v>
      </c>
      <c r="K47" s="200">
        <v>12</v>
      </c>
      <c r="L47" s="231">
        <f t="shared" si="6"/>
        <v>23760</v>
      </c>
      <c r="M47" s="231">
        <f t="shared" si="7"/>
        <v>26224</v>
      </c>
      <c r="N47" s="231"/>
      <c r="O47" s="225" t="s">
        <v>646</v>
      </c>
      <c r="P47" s="485"/>
      <c r="R47" s="130"/>
    </row>
    <row r="48" spans="1:24" ht="18" customHeight="1" x14ac:dyDescent="0.15">
      <c r="A48" s="153"/>
      <c r="B48" s="225" t="s">
        <v>478</v>
      </c>
      <c r="C48" s="225">
        <v>1</v>
      </c>
      <c r="D48" s="225">
        <v>22</v>
      </c>
      <c r="E48" s="225" t="s">
        <v>6</v>
      </c>
      <c r="F48" s="200">
        <v>56</v>
      </c>
      <c r="G48" s="231">
        <f t="shared" si="4"/>
        <v>1232</v>
      </c>
      <c r="H48" s="200">
        <v>0</v>
      </c>
      <c r="I48" s="231">
        <f t="shared" si="5"/>
        <v>0</v>
      </c>
      <c r="J48" s="200">
        <v>45</v>
      </c>
      <c r="K48" s="200">
        <v>12</v>
      </c>
      <c r="L48" s="231">
        <f t="shared" si="6"/>
        <v>11880</v>
      </c>
      <c r="M48" s="231">
        <f t="shared" si="7"/>
        <v>13112</v>
      </c>
      <c r="N48" s="231"/>
      <c r="O48" s="225" t="s">
        <v>646</v>
      </c>
      <c r="P48" s="485"/>
      <c r="R48" s="130"/>
    </row>
    <row r="49" spans="1:24" x14ac:dyDescent="0.15">
      <c r="A49" s="153"/>
      <c r="B49" s="225" t="s">
        <v>185</v>
      </c>
      <c r="C49" s="225">
        <v>3</v>
      </c>
      <c r="D49" s="225">
        <v>66</v>
      </c>
      <c r="E49" s="225" t="s">
        <v>6</v>
      </c>
      <c r="F49" s="200">
        <v>56</v>
      </c>
      <c r="G49" s="231">
        <f t="shared" si="4"/>
        <v>3696</v>
      </c>
      <c r="H49" s="200">
        <v>0</v>
      </c>
      <c r="I49" s="231">
        <f t="shared" si="5"/>
        <v>0</v>
      </c>
      <c r="J49" s="200">
        <v>45</v>
      </c>
      <c r="K49" s="200">
        <v>12</v>
      </c>
      <c r="L49" s="231">
        <f t="shared" si="6"/>
        <v>35640</v>
      </c>
      <c r="M49" s="231">
        <f t="shared" si="7"/>
        <v>39336</v>
      </c>
      <c r="N49" s="231"/>
      <c r="O49" s="225" t="s">
        <v>646</v>
      </c>
      <c r="P49" s="485"/>
      <c r="R49" s="130"/>
    </row>
    <row r="50" spans="1:24" s="10" customFormat="1" ht="18" customHeight="1" x14ac:dyDescent="0.15">
      <c r="A50" s="527" t="s">
        <v>47</v>
      </c>
      <c r="B50" s="269"/>
      <c r="C50" s="269"/>
      <c r="D50" s="269"/>
      <c r="E50" s="269"/>
      <c r="F50" s="323"/>
      <c r="G50" s="281">
        <f>SUM(G32:G49)</f>
        <v>41272</v>
      </c>
      <c r="H50" s="323"/>
      <c r="I50" s="281">
        <f>SUM(I32:I49)</f>
        <v>0</v>
      </c>
      <c r="J50" s="323"/>
      <c r="K50" s="323"/>
      <c r="L50" s="281">
        <f>SUM(L32:L49)</f>
        <v>397980</v>
      </c>
      <c r="M50" s="281">
        <f>SUM(M32:M49)</f>
        <v>439252</v>
      </c>
      <c r="N50" s="482"/>
      <c r="O50" s="486"/>
      <c r="P50" s="56"/>
      <c r="R50" s="223"/>
    </row>
    <row r="51" spans="1:24" ht="18" customHeight="1" x14ac:dyDescent="0.15">
      <c r="A51" s="155"/>
      <c r="B51" s="11" t="s">
        <v>265</v>
      </c>
      <c r="C51" s="11">
        <v>1</v>
      </c>
      <c r="D51" s="11">
        <v>22</v>
      </c>
      <c r="E51" s="225" t="s">
        <v>6</v>
      </c>
      <c r="F51" s="200">
        <v>56</v>
      </c>
      <c r="G51" s="231">
        <f>D51*F51</f>
        <v>1232</v>
      </c>
      <c r="H51" s="200">
        <v>0</v>
      </c>
      <c r="I51" s="231">
        <f>D51*H51</f>
        <v>0</v>
      </c>
      <c r="J51" s="200">
        <v>45</v>
      </c>
      <c r="K51" s="200">
        <v>12</v>
      </c>
      <c r="L51" s="231">
        <f>D51*J51*K51</f>
        <v>11880</v>
      </c>
      <c r="M51" s="231">
        <f>L51+I51+G51</f>
        <v>13112</v>
      </c>
      <c r="N51" s="231"/>
      <c r="O51" s="225" t="s">
        <v>466</v>
      </c>
      <c r="P51" s="53"/>
    </row>
    <row r="52" spans="1:24" ht="18" customHeight="1" x14ac:dyDescent="0.15">
      <c r="A52" s="155"/>
      <c r="B52" s="225" t="s">
        <v>125</v>
      </c>
      <c r="C52" s="11">
        <v>1</v>
      </c>
      <c r="D52" s="11">
        <v>22</v>
      </c>
      <c r="E52" s="225" t="s">
        <v>7</v>
      </c>
      <c r="F52" s="200">
        <v>56</v>
      </c>
      <c r="G52" s="231">
        <f>D52*F52</f>
        <v>1232</v>
      </c>
      <c r="H52" s="200">
        <v>0</v>
      </c>
      <c r="I52" s="231">
        <f>D52*H52</f>
        <v>0</v>
      </c>
      <c r="J52" s="200">
        <v>45</v>
      </c>
      <c r="K52" s="200">
        <v>12</v>
      </c>
      <c r="L52" s="231">
        <f>D52*J52*K52</f>
        <v>11880</v>
      </c>
      <c r="M52" s="231">
        <f>L52+I52+G52</f>
        <v>13112</v>
      </c>
      <c r="N52" s="231"/>
      <c r="O52" s="11" t="s">
        <v>466</v>
      </c>
      <c r="P52" s="228"/>
    </row>
    <row r="53" spans="1:24" ht="18.600000000000001" customHeight="1" x14ac:dyDescent="0.15">
      <c r="A53" s="155"/>
      <c r="B53" s="225" t="s">
        <v>126</v>
      </c>
      <c r="C53" s="225">
        <v>1</v>
      </c>
      <c r="D53" s="225">
        <v>22</v>
      </c>
      <c r="E53" s="225" t="s">
        <v>7</v>
      </c>
      <c r="F53" s="200">
        <v>56</v>
      </c>
      <c r="G53" s="231">
        <f>D53*F53</f>
        <v>1232</v>
      </c>
      <c r="H53" s="200">
        <v>0</v>
      </c>
      <c r="I53" s="231">
        <f>D53*H53</f>
        <v>0</v>
      </c>
      <c r="J53" s="200">
        <v>45</v>
      </c>
      <c r="K53" s="200">
        <v>12</v>
      </c>
      <c r="L53" s="231">
        <f>D53*J53*K53</f>
        <v>11880</v>
      </c>
      <c r="M53" s="231">
        <f>L53+I53+G53</f>
        <v>13112</v>
      </c>
      <c r="N53" s="231"/>
      <c r="O53" s="225" t="s">
        <v>466</v>
      </c>
      <c r="P53" s="228"/>
    </row>
    <row r="54" spans="1:24" s="10" customFormat="1" ht="18.600000000000001" customHeight="1" x14ac:dyDescent="0.15">
      <c r="A54" s="289" t="s">
        <v>629</v>
      </c>
      <c r="B54" s="269"/>
      <c r="C54" s="269"/>
      <c r="D54" s="269"/>
      <c r="E54" s="269"/>
      <c r="F54" s="323"/>
      <c r="G54" s="281">
        <f>SUM(G51:G53)</f>
        <v>3696</v>
      </c>
      <c r="H54" s="323"/>
      <c r="I54" s="281">
        <f>SUM(I51:I53)</f>
        <v>0</v>
      </c>
      <c r="J54" s="323"/>
      <c r="K54" s="323"/>
      <c r="L54" s="281">
        <f>SUM(L51:L53)</f>
        <v>35640</v>
      </c>
      <c r="M54" s="281">
        <f>SUM(M51:M53)</f>
        <v>39336</v>
      </c>
      <c r="N54" s="482"/>
      <c r="O54" s="484"/>
      <c r="P54" s="56"/>
    </row>
    <row r="55" spans="1:24" ht="22.9" customHeight="1" x14ac:dyDescent="0.15">
      <c r="A55" s="155"/>
      <c r="B55" s="225" t="s">
        <v>153</v>
      </c>
      <c r="C55" s="225">
        <v>1</v>
      </c>
      <c r="D55" s="225">
        <v>22</v>
      </c>
      <c r="E55" s="225" t="s">
        <v>5</v>
      </c>
      <c r="F55" s="200">
        <v>56</v>
      </c>
      <c r="G55" s="231">
        <f>D55*F55</f>
        <v>1232</v>
      </c>
      <c r="H55" s="200">
        <v>0</v>
      </c>
      <c r="I55" s="231">
        <f>D55*H55</f>
        <v>0</v>
      </c>
      <c r="J55" s="200">
        <v>45</v>
      </c>
      <c r="K55" s="200">
        <v>12</v>
      </c>
      <c r="L55" s="231">
        <f>D55*J55*K55</f>
        <v>11880</v>
      </c>
      <c r="M55" s="231">
        <f>L55+I55+G55</f>
        <v>13112</v>
      </c>
      <c r="N55" s="231"/>
      <c r="O55" s="225" t="s">
        <v>466</v>
      </c>
      <c r="P55" s="228"/>
    </row>
    <row r="56" spans="1:24" ht="22.9" customHeight="1" x14ac:dyDescent="0.15">
      <c r="A56" s="330" t="s">
        <v>629</v>
      </c>
      <c r="B56" s="269"/>
      <c r="C56" s="269"/>
      <c r="D56" s="269"/>
      <c r="E56" s="269"/>
      <c r="F56" s="323"/>
      <c r="G56" s="281">
        <f>SUM(G55)</f>
        <v>1232</v>
      </c>
      <c r="H56" s="323"/>
      <c r="I56" s="281">
        <f>SUM(I55)</f>
        <v>0</v>
      </c>
      <c r="J56" s="323"/>
      <c r="K56" s="323"/>
      <c r="L56" s="281">
        <f>SUM(L55)</f>
        <v>11880</v>
      </c>
      <c r="M56" s="281">
        <f>SUM(M55)</f>
        <v>13112</v>
      </c>
      <c r="N56" s="482"/>
      <c r="O56" s="484"/>
      <c r="P56" s="228"/>
    </row>
    <row r="57" spans="1:24" ht="18" customHeight="1" x14ac:dyDescent="0.15">
      <c r="A57" s="487"/>
      <c r="B57" s="222" t="s">
        <v>142</v>
      </c>
      <c r="C57" s="222">
        <v>1</v>
      </c>
      <c r="D57" s="222">
        <v>22</v>
      </c>
      <c r="E57" s="222" t="s">
        <v>7</v>
      </c>
      <c r="F57" s="200">
        <v>56</v>
      </c>
      <c r="G57" s="231">
        <f>D57*F57</f>
        <v>1232</v>
      </c>
      <c r="H57" s="200">
        <v>0</v>
      </c>
      <c r="I57" s="231">
        <f>D57*H57</f>
        <v>0</v>
      </c>
      <c r="J57" s="200">
        <v>45</v>
      </c>
      <c r="K57" s="200">
        <v>12</v>
      </c>
      <c r="L57" s="231">
        <f>D57*J57*K57</f>
        <v>11880</v>
      </c>
      <c r="M57" s="231">
        <f>L57+I57+G57</f>
        <v>13112</v>
      </c>
      <c r="N57" s="231"/>
      <c r="O57" s="222" t="s">
        <v>435</v>
      </c>
      <c r="P57" s="228"/>
    </row>
    <row r="58" spans="1:24" ht="22.5" customHeight="1" x14ac:dyDescent="0.15">
      <c r="A58" s="487"/>
      <c r="B58" s="222" t="s">
        <v>436</v>
      </c>
      <c r="C58" s="222">
        <v>1</v>
      </c>
      <c r="D58" s="222">
        <v>22</v>
      </c>
      <c r="E58" s="222" t="s">
        <v>7</v>
      </c>
      <c r="F58" s="200">
        <v>56</v>
      </c>
      <c r="G58" s="231">
        <f>D58*F58</f>
        <v>1232</v>
      </c>
      <c r="H58" s="200">
        <v>0</v>
      </c>
      <c r="I58" s="231">
        <f>D58*H58</f>
        <v>0</v>
      </c>
      <c r="J58" s="200">
        <v>45</v>
      </c>
      <c r="K58" s="200">
        <v>12</v>
      </c>
      <c r="L58" s="231">
        <f>D58*J58*K58</f>
        <v>11880</v>
      </c>
      <c r="M58" s="231">
        <f>L58+I58+G58</f>
        <v>13112</v>
      </c>
      <c r="N58" s="231"/>
      <c r="O58" s="222" t="s">
        <v>435</v>
      </c>
      <c r="P58" s="228"/>
    </row>
    <row r="59" spans="1:24" ht="18" customHeight="1" x14ac:dyDescent="0.15">
      <c r="A59" s="487"/>
      <c r="B59" s="222" t="s">
        <v>145</v>
      </c>
      <c r="C59" s="222">
        <v>1</v>
      </c>
      <c r="D59" s="222">
        <v>22</v>
      </c>
      <c r="E59" s="222" t="s">
        <v>7</v>
      </c>
      <c r="F59" s="200">
        <v>56</v>
      </c>
      <c r="G59" s="231">
        <f>D59*F59</f>
        <v>1232</v>
      </c>
      <c r="H59" s="200">
        <v>0</v>
      </c>
      <c r="I59" s="231">
        <f>D59*H59</f>
        <v>0</v>
      </c>
      <c r="J59" s="200">
        <v>45</v>
      </c>
      <c r="K59" s="200">
        <v>12</v>
      </c>
      <c r="L59" s="231">
        <f>D59*J59*K59</f>
        <v>11880</v>
      </c>
      <c r="M59" s="231">
        <f>L59+I59+G59</f>
        <v>13112</v>
      </c>
      <c r="N59" s="231"/>
      <c r="O59" s="222" t="s">
        <v>435</v>
      </c>
      <c r="P59" s="228"/>
    </row>
    <row r="60" spans="1:24" s="10" customFormat="1" ht="18" customHeight="1" x14ac:dyDescent="0.15">
      <c r="A60" s="330" t="s">
        <v>47</v>
      </c>
      <c r="B60" s="367"/>
      <c r="C60" s="367"/>
      <c r="D60" s="367"/>
      <c r="E60" s="367"/>
      <c r="F60" s="323"/>
      <c r="G60" s="281">
        <f>SUM(G57:G59)</f>
        <v>3696</v>
      </c>
      <c r="H60" s="323"/>
      <c r="I60" s="281">
        <f>SUM(I57:I59)</f>
        <v>0</v>
      </c>
      <c r="J60" s="323"/>
      <c r="K60" s="323"/>
      <c r="L60" s="281">
        <f>SUM(L57:L59)</f>
        <v>35640</v>
      </c>
      <c r="M60" s="281">
        <f>SUM(M57:M59)</f>
        <v>39336</v>
      </c>
      <c r="N60" s="482"/>
      <c r="O60" s="486"/>
      <c r="P60" s="56"/>
    </row>
    <row r="61" spans="1:24" ht="18" customHeight="1" x14ac:dyDescent="0.15">
      <c r="A61" s="488"/>
      <c r="B61" s="11" t="s">
        <v>476</v>
      </c>
      <c r="C61" s="11">
        <v>2</v>
      </c>
      <c r="D61" s="11">
        <v>44</v>
      </c>
      <c r="E61" s="11" t="s">
        <v>7</v>
      </c>
      <c r="F61" s="200">
        <v>56</v>
      </c>
      <c r="G61" s="231">
        <f>D61*F61</f>
        <v>2464</v>
      </c>
      <c r="H61" s="200">
        <v>0</v>
      </c>
      <c r="I61" s="231">
        <f>D61*H61</f>
        <v>0</v>
      </c>
      <c r="J61" s="200">
        <v>45</v>
      </c>
      <c r="K61" s="200">
        <v>12</v>
      </c>
      <c r="L61" s="231">
        <f>D61*J61*K61</f>
        <v>23760</v>
      </c>
      <c r="M61" s="231">
        <f>L61+I61+G61</f>
        <v>26224</v>
      </c>
      <c r="N61" s="231"/>
      <c r="O61" s="222" t="s">
        <v>475</v>
      </c>
      <c r="P61" s="54"/>
      <c r="Q61" s="38"/>
    </row>
    <row r="62" spans="1:24" s="10" customFormat="1" ht="18" customHeight="1" x14ac:dyDescent="0.15">
      <c r="A62" s="527" t="s">
        <v>651</v>
      </c>
      <c r="B62" s="267"/>
      <c r="C62" s="267"/>
      <c r="D62" s="267"/>
      <c r="E62" s="267"/>
      <c r="F62" s="323"/>
      <c r="G62" s="281">
        <f>SUM(G61)</f>
        <v>2464</v>
      </c>
      <c r="H62" s="323"/>
      <c r="I62" s="281">
        <f>SUM(I61)</f>
        <v>0</v>
      </c>
      <c r="J62" s="323"/>
      <c r="K62" s="323"/>
      <c r="L62" s="281">
        <f>SUM(L61)</f>
        <v>23760</v>
      </c>
      <c r="M62" s="281">
        <f>SUM(M61)</f>
        <v>26224</v>
      </c>
      <c r="N62" s="482"/>
      <c r="O62" s="486"/>
      <c r="P62" s="55"/>
      <c r="Q62" s="223"/>
    </row>
    <row r="63" spans="1:24" ht="18" customHeight="1" x14ac:dyDescent="0.15">
      <c r="A63" s="488"/>
      <c r="B63" s="222" t="s">
        <v>474</v>
      </c>
      <c r="C63" s="222">
        <v>2</v>
      </c>
      <c r="D63" s="222">
        <v>44</v>
      </c>
      <c r="E63" s="222" t="s">
        <v>5</v>
      </c>
      <c r="F63" s="200">
        <v>56</v>
      </c>
      <c r="G63" s="231">
        <f>D63*F63</f>
        <v>2464</v>
      </c>
      <c r="H63" s="200">
        <v>0</v>
      </c>
      <c r="I63" s="231">
        <f>D63*H63</f>
        <v>0</v>
      </c>
      <c r="J63" s="200">
        <v>45</v>
      </c>
      <c r="K63" s="200">
        <v>12</v>
      </c>
      <c r="L63" s="231">
        <f>D63*J63*K63</f>
        <v>23760</v>
      </c>
      <c r="M63" s="231">
        <f>L63+I63+G63</f>
        <v>26224</v>
      </c>
      <c r="N63" s="231"/>
      <c r="O63" s="222" t="s">
        <v>475</v>
      </c>
      <c r="P63" s="54"/>
      <c r="Q63" s="38"/>
    </row>
    <row r="64" spans="1:24" s="10" customFormat="1" ht="18" customHeight="1" x14ac:dyDescent="0.15">
      <c r="A64" s="488"/>
      <c r="B64" s="222" t="s">
        <v>671</v>
      </c>
      <c r="C64" s="222">
        <v>1</v>
      </c>
      <c r="D64" s="222">
        <v>22</v>
      </c>
      <c r="E64" s="222" t="s">
        <v>7</v>
      </c>
      <c r="F64" s="200">
        <v>56</v>
      </c>
      <c r="G64" s="231">
        <f>D64*F64</f>
        <v>1232</v>
      </c>
      <c r="H64" s="200">
        <v>0</v>
      </c>
      <c r="I64" s="231">
        <f>D64*H64</f>
        <v>0</v>
      </c>
      <c r="J64" s="200">
        <v>45</v>
      </c>
      <c r="K64" s="200">
        <v>12</v>
      </c>
      <c r="L64" s="231">
        <f>D64*J64*K64</f>
        <v>11880</v>
      </c>
      <c r="M64" s="231">
        <f>L64+I64+G64</f>
        <v>13112</v>
      </c>
      <c r="N64" s="231"/>
      <c r="O64" s="222" t="s">
        <v>475</v>
      </c>
      <c r="P64" s="54"/>
      <c r="Q64" s="38"/>
      <c r="R64" s="3"/>
      <c r="S64" s="3"/>
      <c r="T64" s="3"/>
      <c r="U64" s="3"/>
      <c r="V64" s="3"/>
      <c r="W64" s="3"/>
      <c r="X64" s="3"/>
    </row>
    <row r="65" spans="1:24" ht="18" customHeight="1" x14ac:dyDescent="0.15">
      <c r="A65" s="488"/>
      <c r="B65" s="11" t="s">
        <v>477</v>
      </c>
      <c r="C65" s="11">
        <v>1</v>
      </c>
      <c r="D65" s="11">
        <v>22</v>
      </c>
      <c r="E65" s="11"/>
      <c r="F65" s="200">
        <v>56</v>
      </c>
      <c r="G65" s="231">
        <f>D65*F65</f>
        <v>1232</v>
      </c>
      <c r="H65" s="200">
        <v>0</v>
      </c>
      <c r="I65" s="231">
        <f>D65*H65</f>
        <v>0</v>
      </c>
      <c r="J65" s="200">
        <v>45</v>
      </c>
      <c r="K65" s="200">
        <v>12</v>
      </c>
      <c r="L65" s="231">
        <f>D65*J65*K65</f>
        <v>11880</v>
      </c>
      <c r="M65" s="231">
        <f>L65+I65+G65</f>
        <v>13112</v>
      </c>
      <c r="N65" s="231"/>
      <c r="O65" s="222" t="s">
        <v>475</v>
      </c>
      <c r="P65" s="320"/>
      <c r="Q65" s="38"/>
    </row>
    <row r="66" spans="1:24" s="10" customFormat="1" ht="18" customHeight="1" x14ac:dyDescent="0.15">
      <c r="A66" s="527" t="s">
        <v>651</v>
      </c>
      <c r="B66" s="267"/>
      <c r="C66" s="267"/>
      <c r="D66" s="267"/>
      <c r="E66" s="267"/>
      <c r="F66" s="323"/>
      <c r="G66" s="281">
        <f>SUM(G63:G65)</f>
        <v>4928</v>
      </c>
      <c r="H66" s="323"/>
      <c r="I66" s="281">
        <f>SUM(I63:I65)</f>
        <v>0</v>
      </c>
      <c r="J66" s="323"/>
      <c r="K66" s="323"/>
      <c r="L66" s="281">
        <f>SUM(L63:L65)</f>
        <v>47520</v>
      </c>
      <c r="M66" s="281">
        <f>SUM(M63:M65)</f>
        <v>52448</v>
      </c>
      <c r="N66" s="482"/>
      <c r="O66" s="486"/>
      <c r="P66" s="168"/>
      <c r="Q66" s="223"/>
    </row>
    <row r="67" spans="1:24" ht="18" customHeight="1" x14ac:dyDescent="0.15">
      <c r="A67" s="348"/>
      <c r="B67" s="225" t="s">
        <v>123</v>
      </c>
      <c r="C67" s="225">
        <v>2</v>
      </c>
      <c r="D67" s="225">
        <v>44</v>
      </c>
      <c r="E67" s="225" t="s">
        <v>6</v>
      </c>
      <c r="F67" s="200">
        <v>56</v>
      </c>
      <c r="G67" s="231">
        <f t="shared" ref="G67:G81" si="8">D67*F67</f>
        <v>2464</v>
      </c>
      <c r="H67" s="200">
        <v>0</v>
      </c>
      <c r="I67" s="231">
        <f t="shared" ref="I67:I80" si="9">D67*H67</f>
        <v>0</v>
      </c>
      <c r="J67" s="200">
        <v>45</v>
      </c>
      <c r="K67" s="200">
        <v>12</v>
      </c>
      <c r="L67" s="231">
        <f t="shared" ref="L67:L80" si="10">D67*J67*K67</f>
        <v>23760</v>
      </c>
      <c r="M67" s="231">
        <f t="shared" ref="M67:M80" si="11">L67+I67+G67</f>
        <v>26224</v>
      </c>
      <c r="N67" s="231"/>
      <c r="O67" s="225" t="s">
        <v>150</v>
      </c>
      <c r="P67" s="228"/>
    </row>
    <row r="68" spans="1:24" ht="18" customHeight="1" x14ac:dyDescent="0.15">
      <c r="A68" s="348"/>
      <c r="B68" s="225" t="s">
        <v>151</v>
      </c>
      <c r="C68" s="225">
        <v>1</v>
      </c>
      <c r="D68" s="225">
        <v>22</v>
      </c>
      <c r="E68" s="225" t="s">
        <v>7</v>
      </c>
      <c r="F68" s="200">
        <v>56</v>
      </c>
      <c r="G68" s="231">
        <f t="shared" si="8"/>
        <v>1232</v>
      </c>
      <c r="H68" s="200">
        <v>0</v>
      </c>
      <c r="I68" s="231">
        <f t="shared" si="9"/>
        <v>0</v>
      </c>
      <c r="J68" s="200">
        <v>45</v>
      </c>
      <c r="K68" s="200">
        <v>12</v>
      </c>
      <c r="L68" s="231">
        <f t="shared" si="10"/>
        <v>11880</v>
      </c>
      <c r="M68" s="231">
        <f t="shared" si="11"/>
        <v>13112</v>
      </c>
      <c r="N68" s="231"/>
      <c r="O68" s="225" t="s">
        <v>150</v>
      </c>
      <c r="P68" s="228"/>
    </row>
    <row r="69" spans="1:24" s="10" customFormat="1" ht="18" customHeight="1" x14ac:dyDescent="0.15">
      <c r="A69" s="348"/>
      <c r="B69" s="225" t="s">
        <v>130</v>
      </c>
      <c r="C69" s="225">
        <v>1</v>
      </c>
      <c r="D69" s="225">
        <v>22</v>
      </c>
      <c r="E69" s="225" t="s">
        <v>7</v>
      </c>
      <c r="F69" s="200">
        <v>56</v>
      </c>
      <c r="G69" s="231">
        <f t="shared" si="8"/>
        <v>1232</v>
      </c>
      <c r="H69" s="200">
        <v>0</v>
      </c>
      <c r="I69" s="231">
        <f t="shared" si="9"/>
        <v>0</v>
      </c>
      <c r="J69" s="200">
        <v>45</v>
      </c>
      <c r="K69" s="200">
        <v>12</v>
      </c>
      <c r="L69" s="231">
        <f t="shared" si="10"/>
        <v>11880</v>
      </c>
      <c r="M69" s="231">
        <f t="shared" si="11"/>
        <v>13112</v>
      </c>
      <c r="N69" s="231"/>
      <c r="O69" s="225" t="s">
        <v>150</v>
      </c>
      <c r="P69" s="228"/>
      <c r="Q69" s="3"/>
      <c r="R69" s="3"/>
      <c r="S69" s="3"/>
      <c r="T69" s="3"/>
      <c r="U69" s="3"/>
      <c r="V69" s="3"/>
      <c r="W69" s="3"/>
      <c r="X69" s="3"/>
    </row>
    <row r="70" spans="1:24" ht="18" customHeight="1" x14ac:dyDescent="0.15">
      <c r="A70" s="348"/>
      <c r="B70" s="225" t="s">
        <v>433</v>
      </c>
      <c r="C70" s="225">
        <v>1</v>
      </c>
      <c r="D70" s="225">
        <v>44</v>
      </c>
      <c r="E70" s="225" t="s">
        <v>7</v>
      </c>
      <c r="F70" s="200">
        <v>56</v>
      </c>
      <c r="G70" s="231">
        <f t="shared" si="8"/>
        <v>2464</v>
      </c>
      <c r="H70" s="200">
        <v>0</v>
      </c>
      <c r="I70" s="231">
        <f t="shared" si="9"/>
        <v>0</v>
      </c>
      <c r="J70" s="200">
        <v>45</v>
      </c>
      <c r="K70" s="200">
        <v>12</v>
      </c>
      <c r="L70" s="231">
        <f t="shared" si="10"/>
        <v>23760</v>
      </c>
      <c r="M70" s="231">
        <f t="shared" si="11"/>
        <v>26224</v>
      </c>
      <c r="N70" s="231"/>
      <c r="O70" s="225" t="s">
        <v>150</v>
      </c>
      <c r="P70" s="228"/>
    </row>
    <row r="71" spans="1:24" ht="18" customHeight="1" x14ac:dyDescent="0.15">
      <c r="A71" s="348"/>
      <c r="B71" s="225" t="s">
        <v>430</v>
      </c>
      <c r="C71" s="225">
        <v>1</v>
      </c>
      <c r="D71" s="225">
        <v>22</v>
      </c>
      <c r="E71" s="225" t="s">
        <v>5</v>
      </c>
      <c r="F71" s="200">
        <v>56</v>
      </c>
      <c r="G71" s="231">
        <f t="shared" si="8"/>
        <v>1232</v>
      </c>
      <c r="H71" s="200">
        <v>0</v>
      </c>
      <c r="I71" s="231">
        <f t="shared" si="9"/>
        <v>0</v>
      </c>
      <c r="J71" s="200">
        <v>45</v>
      </c>
      <c r="K71" s="200">
        <v>12</v>
      </c>
      <c r="L71" s="231">
        <f t="shared" si="10"/>
        <v>11880</v>
      </c>
      <c r="M71" s="231">
        <f t="shared" si="11"/>
        <v>13112</v>
      </c>
      <c r="N71" s="231"/>
      <c r="O71" s="225" t="s">
        <v>428</v>
      </c>
      <c r="P71" s="228"/>
    </row>
    <row r="72" spans="1:24" ht="18" customHeight="1" x14ac:dyDescent="0.15">
      <c r="A72" s="348"/>
      <c r="B72" s="225" t="s">
        <v>149</v>
      </c>
      <c r="C72" s="225">
        <v>2</v>
      </c>
      <c r="D72" s="225">
        <v>44</v>
      </c>
      <c r="E72" s="225" t="s">
        <v>7</v>
      </c>
      <c r="F72" s="200">
        <v>56</v>
      </c>
      <c r="G72" s="231">
        <f t="shared" si="8"/>
        <v>2464</v>
      </c>
      <c r="H72" s="200">
        <v>0</v>
      </c>
      <c r="I72" s="231">
        <f t="shared" si="9"/>
        <v>0</v>
      </c>
      <c r="J72" s="200">
        <v>45</v>
      </c>
      <c r="K72" s="200">
        <v>12</v>
      </c>
      <c r="L72" s="231">
        <f t="shared" si="10"/>
        <v>23760</v>
      </c>
      <c r="M72" s="231">
        <f t="shared" si="11"/>
        <v>26224</v>
      </c>
      <c r="N72" s="231"/>
      <c r="O72" s="225" t="s">
        <v>150</v>
      </c>
      <c r="P72" s="228"/>
    </row>
    <row r="73" spans="1:24" ht="18" customHeight="1" x14ac:dyDescent="0.15">
      <c r="A73" s="348"/>
      <c r="B73" s="225" t="s">
        <v>429</v>
      </c>
      <c r="C73" s="225">
        <v>2</v>
      </c>
      <c r="D73" s="225">
        <v>44</v>
      </c>
      <c r="E73" s="225" t="s">
        <v>5</v>
      </c>
      <c r="F73" s="200">
        <v>56</v>
      </c>
      <c r="G73" s="231">
        <f t="shared" si="8"/>
        <v>2464</v>
      </c>
      <c r="H73" s="200">
        <v>0</v>
      </c>
      <c r="I73" s="231">
        <f t="shared" si="9"/>
        <v>0</v>
      </c>
      <c r="J73" s="200">
        <v>45</v>
      </c>
      <c r="K73" s="200">
        <v>12</v>
      </c>
      <c r="L73" s="231">
        <f t="shared" si="10"/>
        <v>23760</v>
      </c>
      <c r="M73" s="231">
        <f t="shared" si="11"/>
        <v>26224</v>
      </c>
      <c r="N73" s="231"/>
      <c r="O73" s="225" t="s">
        <v>428</v>
      </c>
      <c r="P73" s="228"/>
    </row>
    <row r="74" spans="1:24" ht="18" customHeight="1" x14ac:dyDescent="0.15">
      <c r="A74" s="348"/>
      <c r="B74" s="225" t="s">
        <v>432</v>
      </c>
      <c r="C74" s="225">
        <v>1</v>
      </c>
      <c r="D74" s="225">
        <v>22</v>
      </c>
      <c r="E74" s="225" t="s">
        <v>5</v>
      </c>
      <c r="F74" s="200">
        <v>56</v>
      </c>
      <c r="G74" s="231">
        <f t="shared" si="8"/>
        <v>1232</v>
      </c>
      <c r="H74" s="200">
        <v>0</v>
      </c>
      <c r="I74" s="231">
        <f t="shared" si="9"/>
        <v>0</v>
      </c>
      <c r="J74" s="200">
        <v>45</v>
      </c>
      <c r="K74" s="200">
        <v>12</v>
      </c>
      <c r="L74" s="231">
        <f t="shared" si="10"/>
        <v>11880</v>
      </c>
      <c r="M74" s="231">
        <f t="shared" si="11"/>
        <v>13112</v>
      </c>
      <c r="N74" s="231"/>
      <c r="O74" s="225" t="s">
        <v>428</v>
      </c>
      <c r="P74" s="228"/>
    </row>
    <row r="75" spans="1:24" ht="18" customHeight="1" x14ac:dyDescent="0.15">
      <c r="A75" s="348"/>
      <c r="B75" s="225" t="s">
        <v>434</v>
      </c>
      <c r="C75" s="225">
        <v>2</v>
      </c>
      <c r="D75" s="225">
        <v>44</v>
      </c>
      <c r="E75" s="225" t="s">
        <v>6</v>
      </c>
      <c r="F75" s="200">
        <v>56</v>
      </c>
      <c r="G75" s="231">
        <f t="shared" si="8"/>
        <v>2464</v>
      </c>
      <c r="H75" s="200">
        <v>0</v>
      </c>
      <c r="I75" s="231">
        <f t="shared" si="9"/>
        <v>0</v>
      </c>
      <c r="J75" s="200">
        <v>45</v>
      </c>
      <c r="K75" s="200">
        <v>6</v>
      </c>
      <c r="L75" s="231">
        <f t="shared" si="10"/>
        <v>11880</v>
      </c>
      <c r="M75" s="231">
        <f t="shared" si="11"/>
        <v>14344</v>
      </c>
      <c r="N75" s="231"/>
      <c r="O75" s="225" t="s">
        <v>150</v>
      </c>
      <c r="P75" s="228"/>
    </row>
    <row r="76" spans="1:24" ht="18" customHeight="1" x14ac:dyDescent="0.15">
      <c r="A76" s="348"/>
      <c r="B76" s="225" t="s">
        <v>152</v>
      </c>
      <c r="C76" s="225">
        <v>1</v>
      </c>
      <c r="D76" s="225">
        <v>22</v>
      </c>
      <c r="E76" s="225" t="s">
        <v>5</v>
      </c>
      <c r="F76" s="200">
        <v>56</v>
      </c>
      <c r="G76" s="231">
        <f t="shared" si="8"/>
        <v>1232</v>
      </c>
      <c r="H76" s="200">
        <v>0</v>
      </c>
      <c r="I76" s="231">
        <f t="shared" si="9"/>
        <v>0</v>
      </c>
      <c r="J76" s="200">
        <v>45</v>
      </c>
      <c r="K76" s="200">
        <v>12</v>
      </c>
      <c r="L76" s="231">
        <f t="shared" si="10"/>
        <v>11880</v>
      </c>
      <c r="M76" s="231">
        <f t="shared" si="11"/>
        <v>13112</v>
      </c>
      <c r="N76" s="231"/>
      <c r="O76" s="225" t="s">
        <v>150</v>
      </c>
      <c r="P76" s="228"/>
    </row>
    <row r="77" spans="1:24" ht="18" customHeight="1" x14ac:dyDescent="0.15">
      <c r="A77" s="348"/>
      <c r="B77" s="225" t="s">
        <v>427</v>
      </c>
      <c r="C77" s="225">
        <v>1</v>
      </c>
      <c r="D77" s="225">
        <v>22</v>
      </c>
      <c r="E77" s="225" t="s">
        <v>7</v>
      </c>
      <c r="F77" s="200">
        <v>56</v>
      </c>
      <c r="G77" s="231">
        <f t="shared" si="8"/>
        <v>1232</v>
      </c>
      <c r="H77" s="200">
        <v>0</v>
      </c>
      <c r="I77" s="231">
        <f t="shared" si="9"/>
        <v>0</v>
      </c>
      <c r="J77" s="200">
        <v>45</v>
      </c>
      <c r="K77" s="200">
        <v>12</v>
      </c>
      <c r="L77" s="231">
        <f t="shared" si="10"/>
        <v>11880</v>
      </c>
      <c r="M77" s="231">
        <f t="shared" si="11"/>
        <v>13112</v>
      </c>
      <c r="N77" s="231"/>
      <c r="O77" s="225" t="s">
        <v>428</v>
      </c>
      <c r="P77" s="228"/>
    </row>
    <row r="78" spans="1:24" ht="18" customHeight="1" x14ac:dyDescent="0.15">
      <c r="A78" s="348"/>
      <c r="B78" s="225" t="s">
        <v>431</v>
      </c>
      <c r="C78" s="225">
        <v>1</v>
      </c>
      <c r="D78" s="225">
        <v>22</v>
      </c>
      <c r="E78" s="225" t="s">
        <v>5</v>
      </c>
      <c r="F78" s="200">
        <v>56</v>
      </c>
      <c r="G78" s="231">
        <f t="shared" si="8"/>
        <v>1232</v>
      </c>
      <c r="H78" s="200">
        <v>0</v>
      </c>
      <c r="I78" s="231">
        <f t="shared" si="9"/>
        <v>0</v>
      </c>
      <c r="J78" s="200">
        <v>45</v>
      </c>
      <c r="K78" s="200">
        <v>12</v>
      </c>
      <c r="L78" s="231">
        <f t="shared" si="10"/>
        <v>11880</v>
      </c>
      <c r="M78" s="231">
        <f t="shared" si="11"/>
        <v>13112</v>
      </c>
      <c r="N78" s="231"/>
      <c r="O78" s="225" t="s">
        <v>428</v>
      </c>
      <c r="P78" s="228"/>
    </row>
    <row r="79" spans="1:24" ht="18" customHeight="1" x14ac:dyDescent="0.15">
      <c r="A79" s="348"/>
      <c r="B79" s="11" t="s">
        <v>239</v>
      </c>
      <c r="C79" s="11">
        <v>1</v>
      </c>
      <c r="D79" s="11">
        <v>48</v>
      </c>
      <c r="E79" s="11" t="s">
        <v>111</v>
      </c>
      <c r="F79" s="200">
        <v>56</v>
      </c>
      <c r="G79" s="489">
        <f t="shared" si="8"/>
        <v>2688</v>
      </c>
      <c r="H79" s="11">
        <v>75.53</v>
      </c>
      <c r="I79" s="489">
        <f t="shared" si="9"/>
        <v>3625.44</v>
      </c>
      <c r="J79" s="11">
        <v>45</v>
      </c>
      <c r="K79" s="200">
        <v>12</v>
      </c>
      <c r="L79" s="489">
        <f t="shared" si="10"/>
        <v>25920</v>
      </c>
      <c r="M79" s="489">
        <f t="shared" si="11"/>
        <v>32233.439999999999</v>
      </c>
      <c r="N79" s="489"/>
      <c r="O79" s="225" t="s">
        <v>150</v>
      </c>
      <c r="P79" s="53"/>
    </row>
    <row r="80" spans="1:24" ht="18" customHeight="1" x14ac:dyDescent="0.15">
      <c r="A80" s="348"/>
      <c r="B80" s="11" t="s">
        <v>182</v>
      </c>
      <c r="C80" s="11">
        <v>1</v>
      </c>
      <c r="D80" s="11">
        <v>48</v>
      </c>
      <c r="E80" s="11" t="s">
        <v>5</v>
      </c>
      <c r="F80" s="200">
        <v>56</v>
      </c>
      <c r="G80" s="489">
        <f t="shared" si="8"/>
        <v>2688</v>
      </c>
      <c r="H80" s="11">
        <v>75.53</v>
      </c>
      <c r="I80" s="489">
        <f t="shared" si="9"/>
        <v>3625.44</v>
      </c>
      <c r="J80" s="11">
        <v>45</v>
      </c>
      <c r="K80" s="200">
        <v>12</v>
      </c>
      <c r="L80" s="231">
        <f t="shared" si="10"/>
        <v>25920</v>
      </c>
      <c r="M80" s="231">
        <f t="shared" si="11"/>
        <v>32233.439999999999</v>
      </c>
      <c r="N80" s="231"/>
      <c r="O80" s="225" t="s">
        <v>150</v>
      </c>
      <c r="P80" s="53"/>
    </row>
    <row r="81" spans="1:17" ht="22.5" customHeight="1" x14ac:dyDescent="0.15">
      <c r="A81" s="24"/>
      <c r="B81" s="4" t="s">
        <v>554</v>
      </c>
      <c r="C81" s="4">
        <v>1</v>
      </c>
      <c r="D81" s="4">
        <v>48</v>
      </c>
      <c r="E81" s="4" t="s">
        <v>555</v>
      </c>
      <c r="F81" s="4">
        <v>56</v>
      </c>
      <c r="G81" s="489">
        <f t="shared" si="8"/>
        <v>2688</v>
      </c>
      <c r="H81" s="4">
        <v>0</v>
      </c>
      <c r="I81" s="6">
        <f>D81*H81</f>
        <v>0</v>
      </c>
      <c r="J81" s="4">
        <v>45</v>
      </c>
      <c r="K81" s="5">
        <v>12</v>
      </c>
      <c r="L81" s="15">
        <f>D81*J81*K81</f>
        <v>25920</v>
      </c>
      <c r="M81" s="15">
        <f>L81+I81+G81</f>
        <v>28608</v>
      </c>
      <c r="N81" s="312"/>
      <c r="O81" s="225" t="s">
        <v>150</v>
      </c>
      <c r="P81" s="18"/>
    </row>
    <row r="82" spans="1:17" s="10" customFormat="1" ht="17.25" customHeight="1" x14ac:dyDescent="0.15">
      <c r="A82" s="532" t="s">
        <v>612</v>
      </c>
      <c r="B82" s="296"/>
      <c r="C82" s="269"/>
      <c r="D82" s="269"/>
      <c r="E82" s="269">
        <f>SUM(E67:E80)</f>
        <v>0</v>
      </c>
      <c r="F82" s="269"/>
      <c r="G82" s="281">
        <f>SUM(G67:G81)</f>
        <v>29008</v>
      </c>
      <c r="H82" s="281"/>
      <c r="I82" s="281">
        <f t="shared" ref="I82:M82" si="12">SUM(I67:I81)</f>
        <v>7250.88</v>
      </c>
      <c r="J82" s="281"/>
      <c r="K82" s="281"/>
      <c r="L82" s="281">
        <f t="shared" si="12"/>
        <v>267840</v>
      </c>
      <c r="M82" s="281">
        <f t="shared" si="12"/>
        <v>304098.88</v>
      </c>
      <c r="N82" s="482"/>
      <c r="O82" s="484"/>
      <c r="P82" s="56"/>
    </row>
    <row r="83" spans="1:17" ht="22.5" customHeight="1" x14ac:dyDescent="0.15">
      <c r="A83" s="348"/>
      <c r="B83" s="222" t="s">
        <v>443</v>
      </c>
      <c r="C83" s="222">
        <v>1</v>
      </c>
      <c r="D83" s="222">
        <v>22</v>
      </c>
      <c r="E83" s="222" t="s">
        <v>7</v>
      </c>
      <c r="F83" s="200">
        <v>56</v>
      </c>
      <c r="G83" s="231">
        <f>D83*F83</f>
        <v>1232</v>
      </c>
      <c r="H83" s="200">
        <v>0</v>
      </c>
      <c r="I83" s="231">
        <f t="shared" ref="I83:I88" si="13">D83*H83</f>
        <v>0</v>
      </c>
      <c r="J83" s="200">
        <v>45</v>
      </c>
      <c r="K83" s="200">
        <v>12</v>
      </c>
      <c r="L83" s="231">
        <f t="shared" ref="L83:L88" si="14">D83*J83*K83</f>
        <v>11880</v>
      </c>
      <c r="M83" s="231">
        <f>L83+I83+G83</f>
        <v>13112</v>
      </c>
      <c r="N83" s="231"/>
      <c r="O83" s="174" t="s">
        <v>661</v>
      </c>
      <c r="P83" s="228"/>
    </row>
    <row r="84" spans="1:17" ht="22.5" customHeight="1" x14ac:dyDescent="0.15">
      <c r="A84" s="348"/>
      <c r="B84" s="222" t="s">
        <v>444</v>
      </c>
      <c r="C84" s="222">
        <v>1</v>
      </c>
      <c r="D84" s="222">
        <v>22</v>
      </c>
      <c r="E84" s="222" t="s">
        <v>7</v>
      </c>
      <c r="F84" s="200">
        <v>56</v>
      </c>
      <c r="G84" s="231">
        <f>D84*F84</f>
        <v>1232</v>
      </c>
      <c r="H84" s="200">
        <v>0</v>
      </c>
      <c r="I84" s="231">
        <f t="shared" si="13"/>
        <v>0</v>
      </c>
      <c r="J84" s="200">
        <v>45</v>
      </c>
      <c r="K84" s="200">
        <v>12</v>
      </c>
      <c r="L84" s="231">
        <f t="shared" si="14"/>
        <v>11880</v>
      </c>
      <c r="M84" s="231">
        <f>L84+I84+G84</f>
        <v>13112</v>
      </c>
      <c r="N84" s="231"/>
      <c r="O84" s="174" t="s">
        <v>661</v>
      </c>
      <c r="P84" s="228"/>
    </row>
    <row r="85" spans="1:17" ht="18" customHeight="1" x14ac:dyDescent="0.15">
      <c r="A85" s="348"/>
      <c r="B85" s="222" t="s">
        <v>445</v>
      </c>
      <c r="C85" s="222">
        <v>1</v>
      </c>
      <c r="D85" s="222">
        <v>22</v>
      </c>
      <c r="E85" s="222" t="s">
        <v>5</v>
      </c>
      <c r="F85" s="200">
        <v>56</v>
      </c>
      <c r="G85" s="231">
        <f>D85*F85</f>
        <v>1232</v>
      </c>
      <c r="H85" s="200">
        <v>0</v>
      </c>
      <c r="I85" s="231">
        <f t="shared" si="13"/>
        <v>0</v>
      </c>
      <c r="J85" s="200">
        <v>45</v>
      </c>
      <c r="K85" s="200">
        <v>12</v>
      </c>
      <c r="L85" s="231">
        <f t="shared" si="14"/>
        <v>11880</v>
      </c>
      <c r="M85" s="231">
        <f>L85+I85+G85</f>
        <v>13112</v>
      </c>
      <c r="N85" s="231"/>
      <c r="O85" s="174" t="s">
        <v>661</v>
      </c>
      <c r="P85" s="228"/>
    </row>
    <row r="86" spans="1:17" ht="18" customHeight="1" x14ac:dyDescent="0.15">
      <c r="A86" s="348"/>
      <c r="B86" s="225" t="s">
        <v>446</v>
      </c>
      <c r="C86" s="225">
        <v>1</v>
      </c>
      <c r="D86" s="225">
        <v>22</v>
      </c>
      <c r="E86" s="222" t="s">
        <v>5</v>
      </c>
      <c r="F86" s="200">
        <v>56</v>
      </c>
      <c r="G86" s="231">
        <f>D86*F86</f>
        <v>1232</v>
      </c>
      <c r="H86" s="200">
        <v>0</v>
      </c>
      <c r="I86" s="231">
        <f t="shared" si="13"/>
        <v>0</v>
      </c>
      <c r="J86" s="200">
        <v>45</v>
      </c>
      <c r="K86" s="200">
        <v>12</v>
      </c>
      <c r="L86" s="231">
        <f t="shared" si="14"/>
        <v>11880</v>
      </c>
      <c r="M86" s="231">
        <f>L86+I86+G86</f>
        <v>13112</v>
      </c>
      <c r="N86" s="231"/>
      <c r="O86" s="174" t="s">
        <v>661</v>
      </c>
      <c r="P86" s="228"/>
    </row>
    <row r="87" spans="1:17" ht="18" customHeight="1" x14ac:dyDescent="0.15">
      <c r="A87" s="348"/>
      <c r="B87" s="222" t="s">
        <v>141</v>
      </c>
      <c r="C87" s="222">
        <v>2</v>
      </c>
      <c r="D87" s="222">
        <v>44</v>
      </c>
      <c r="E87" s="222" t="s">
        <v>5</v>
      </c>
      <c r="F87" s="200">
        <v>56</v>
      </c>
      <c r="G87" s="231">
        <f>D87*F87</f>
        <v>2464</v>
      </c>
      <c r="H87" s="200">
        <v>0</v>
      </c>
      <c r="I87" s="231">
        <f t="shared" si="13"/>
        <v>0</v>
      </c>
      <c r="J87" s="200">
        <v>45</v>
      </c>
      <c r="K87" s="200">
        <v>12</v>
      </c>
      <c r="L87" s="231">
        <f t="shared" si="14"/>
        <v>23760</v>
      </c>
      <c r="M87" s="231">
        <f>L87+I87+G87</f>
        <v>26224</v>
      </c>
      <c r="N87" s="231"/>
      <c r="O87" s="174" t="s">
        <v>661</v>
      </c>
      <c r="P87" s="558"/>
    </row>
    <row r="88" spans="1:17" ht="21.95" customHeight="1" x14ac:dyDescent="0.15">
      <c r="A88" s="17"/>
      <c r="B88" s="4" t="s">
        <v>411</v>
      </c>
      <c r="C88" s="4">
        <v>1</v>
      </c>
      <c r="D88" s="4">
        <v>24</v>
      </c>
      <c r="E88" s="4" t="s">
        <v>406</v>
      </c>
      <c r="F88" s="200">
        <v>56</v>
      </c>
      <c r="G88" s="12">
        <f>D88*F88*1.5</f>
        <v>2016</v>
      </c>
      <c r="H88" s="4">
        <v>0</v>
      </c>
      <c r="I88" s="12">
        <f t="shared" si="13"/>
        <v>0</v>
      </c>
      <c r="J88" s="4">
        <v>45</v>
      </c>
      <c r="K88" s="192">
        <v>17</v>
      </c>
      <c r="L88" s="4">
        <f t="shared" si="14"/>
        <v>18360</v>
      </c>
      <c r="M88" s="6">
        <f>G88+I88+L88</f>
        <v>20376</v>
      </c>
      <c r="N88" s="188"/>
      <c r="O88" s="174" t="s">
        <v>661</v>
      </c>
      <c r="P88" s="894" t="s">
        <v>797</v>
      </c>
      <c r="Q88" s="557"/>
    </row>
    <row r="89" spans="1:17" s="10" customFormat="1" ht="18" customHeight="1" x14ac:dyDescent="0.15">
      <c r="A89" s="479" t="s">
        <v>658</v>
      </c>
      <c r="B89" s="367"/>
      <c r="C89" s="367"/>
      <c r="D89" s="367"/>
      <c r="E89" s="367"/>
      <c r="F89" s="323"/>
      <c r="G89" s="281">
        <f>SUM(G83:G88)</f>
        <v>9408</v>
      </c>
      <c r="H89" s="323"/>
      <c r="I89" s="281">
        <f>SUM(I83:I88)</f>
        <v>0</v>
      </c>
      <c r="J89" s="323"/>
      <c r="K89" s="323"/>
      <c r="L89" s="281">
        <f>SUM(L83:L88)</f>
        <v>89640</v>
      </c>
      <c r="M89" s="281">
        <f>SUM(M83:M88)</f>
        <v>99048</v>
      </c>
      <c r="N89" s="482"/>
      <c r="O89" s="172"/>
      <c r="P89" s="552"/>
    </row>
    <row r="90" spans="1:17" ht="18" customHeight="1" x14ac:dyDescent="0.15">
      <c r="A90" s="490"/>
      <c r="B90" s="225" t="s">
        <v>244</v>
      </c>
      <c r="C90" s="225">
        <v>1</v>
      </c>
      <c r="D90" s="225">
        <v>22</v>
      </c>
      <c r="E90" s="225" t="s">
        <v>5</v>
      </c>
      <c r="F90" s="200">
        <v>56</v>
      </c>
      <c r="G90" s="231">
        <f>D90*F90</f>
        <v>1232</v>
      </c>
      <c r="H90" s="200">
        <v>0</v>
      </c>
      <c r="I90" s="231">
        <f>D90*H90</f>
        <v>0</v>
      </c>
      <c r="J90" s="200">
        <v>45</v>
      </c>
      <c r="K90" s="200">
        <v>12</v>
      </c>
      <c r="L90" s="231">
        <f>D90*J90*K90</f>
        <v>11880</v>
      </c>
      <c r="M90" s="231">
        <f>L90+I90+G90</f>
        <v>13112</v>
      </c>
      <c r="N90" s="231"/>
      <c r="O90" s="174" t="s">
        <v>662</v>
      </c>
      <c r="P90" s="485"/>
    </row>
    <row r="91" spans="1:17" ht="18" customHeight="1" x14ac:dyDescent="0.15">
      <c r="A91" s="490"/>
      <c r="B91" s="225" t="s">
        <v>449</v>
      </c>
      <c r="C91" s="225">
        <v>1</v>
      </c>
      <c r="D91" s="225">
        <v>22</v>
      </c>
      <c r="E91" s="225"/>
      <c r="F91" s="200">
        <v>56</v>
      </c>
      <c r="G91" s="231">
        <f>D91*F91</f>
        <v>1232</v>
      </c>
      <c r="H91" s="200">
        <v>0</v>
      </c>
      <c r="I91" s="231">
        <f>D91*H91</f>
        <v>0</v>
      </c>
      <c r="J91" s="200">
        <v>45</v>
      </c>
      <c r="K91" s="200">
        <v>12</v>
      </c>
      <c r="L91" s="231">
        <f>D91*J91*K91</f>
        <v>11880</v>
      </c>
      <c r="M91" s="231">
        <f>L91+I91+G91</f>
        <v>13112</v>
      </c>
      <c r="N91" s="231"/>
      <c r="O91" s="174" t="s">
        <v>662</v>
      </c>
      <c r="P91" s="491"/>
    </row>
    <row r="92" spans="1:17" ht="18" customHeight="1" x14ac:dyDescent="0.15">
      <c r="A92" s="490"/>
      <c r="B92" s="225" t="s">
        <v>450</v>
      </c>
      <c r="C92" s="225">
        <v>1</v>
      </c>
      <c r="D92" s="225">
        <v>22</v>
      </c>
      <c r="E92" s="225"/>
      <c r="F92" s="200">
        <v>56</v>
      </c>
      <c r="G92" s="231">
        <f>D92*F92</f>
        <v>1232</v>
      </c>
      <c r="H92" s="200">
        <v>0</v>
      </c>
      <c r="I92" s="231">
        <f>D92*H92</f>
        <v>0</v>
      </c>
      <c r="J92" s="200">
        <v>45</v>
      </c>
      <c r="K92" s="200">
        <v>12</v>
      </c>
      <c r="L92" s="231">
        <f>D92*J92*K92</f>
        <v>11880</v>
      </c>
      <c r="M92" s="231">
        <f>L92+I92+G92</f>
        <v>13112</v>
      </c>
      <c r="N92" s="231"/>
      <c r="O92" s="174" t="s">
        <v>662</v>
      </c>
      <c r="P92" s="491"/>
    </row>
    <row r="93" spans="1:17" ht="18" customHeight="1" x14ac:dyDescent="0.15">
      <c r="A93" s="490"/>
      <c r="B93" s="225" t="s">
        <v>447</v>
      </c>
      <c r="C93" s="225">
        <v>1</v>
      </c>
      <c r="D93" s="225">
        <v>22</v>
      </c>
      <c r="E93" s="225" t="s">
        <v>5</v>
      </c>
      <c r="F93" s="200">
        <v>56</v>
      </c>
      <c r="G93" s="231">
        <f>D93*F93</f>
        <v>1232</v>
      </c>
      <c r="H93" s="200">
        <v>0</v>
      </c>
      <c r="I93" s="231">
        <f>D93*H93</f>
        <v>0</v>
      </c>
      <c r="J93" s="200">
        <v>45</v>
      </c>
      <c r="K93" s="200">
        <v>12</v>
      </c>
      <c r="L93" s="231">
        <f>D93*J93*K93</f>
        <v>11880</v>
      </c>
      <c r="M93" s="231">
        <f>L93+I93+G93</f>
        <v>13112</v>
      </c>
      <c r="N93" s="231"/>
      <c r="O93" s="174" t="s">
        <v>662</v>
      </c>
      <c r="P93" s="485"/>
    </row>
    <row r="94" spans="1:17" s="10" customFormat="1" ht="18" customHeight="1" x14ac:dyDescent="0.15">
      <c r="A94" s="479" t="s">
        <v>658</v>
      </c>
      <c r="B94" s="269"/>
      <c r="C94" s="269"/>
      <c r="D94" s="269"/>
      <c r="E94" s="269"/>
      <c r="F94" s="323"/>
      <c r="G94" s="281">
        <f>SUM(G90:G93)</f>
        <v>4928</v>
      </c>
      <c r="H94" s="323"/>
      <c r="I94" s="281">
        <f>SUM(I90:I93)</f>
        <v>0</v>
      </c>
      <c r="J94" s="323"/>
      <c r="K94" s="323"/>
      <c r="L94" s="281">
        <f>SUM(L90:L93)</f>
        <v>47520</v>
      </c>
      <c r="M94" s="281">
        <f>SUM(M90:M93)</f>
        <v>52448</v>
      </c>
      <c r="N94" s="482"/>
      <c r="O94" s="173"/>
      <c r="P94" s="492"/>
    </row>
    <row r="95" spans="1:17" ht="18" customHeight="1" x14ac:dyDescent="0.15">
      <c r="A95" s="348"/>
      <c r="B95" s="225" t="s">
        <v>672</v>
      </c>
      <c r="C95" s="225">
        <v>1</v>
      </c>
      <c r="D95" s="225">
        <v>22</v>
      </c>
      <c r="E95" s="225" t="s">
        <v>5</v>
      </c>
      <c r="F95" s="200">
        <v>56</v>
      </c>
      <c r="G95" s="231">
        <f>D95*F95</f>
        <v>1232</v>
      </c>
      <c r="H95" s="200">
        <v>0</v>
      </c>
      <c r="I95" s="231">
        <f>D95*H95</f>
        <v>0</v>
      </c>
      <c r="J95" s="200">
        <v>45</v>
      </c>
      <c r="K95" s="200">
        <v>12</v>
      </c>
      <c r="L95" s="231">
        <f>D95*J95*K95</f>
        <v>11880</v>
      </c>
      <c r="M95" s="231">
        <f>L95+I95+G95</f>
        <v>13112</v>
      </c>
      <c r="N95" s="231"/>
      <c r="O95" s="174" t="s">
        <v>662</v>
      </c>
      <c r="P95" s="53"/>
    </row>
    <row r="96" spans="1:17" ht="18" customHeight="1" x14ac:dyDescent="0.15">
      <c r="A96" s="348"/>
      <c r="B96" s="225" t="s">
        <v>451</v>
      </c>
      <c r="C96" s="225">
        <v>2</v>
      </c>
      <c r="D96" s="225">
        <v>44</v>
      </c>
      <c r="E96" s="225" t="s">
        <v>452</v>
      </c>
      <c r="F96" s="200">
        <v>56</v>
      </c>
      <c r="G96" s="231">
        <f>D96*F96</f>
        <v>2464</v>
      </c>
      <c r="H96" s="200">
        <v>0</v>
      </c>
      <c r="I96" s="231">
        <f>D96*H96</f>
        <v>0</v>
      </c>
      <c r="J96" s="200">
        <v>45</v>
      </c>
      <c r="K96" s="200">
        <v>12</v>
      </c>
      <c r="L96" s="231">
        <f>D96*J96*K96</f>
        <v>23760</v>
      </c>
      <c r="M96" s="231">
        <f>L96+I96+G96</f>
        <v>26224</v>
      </c>
      <c r="N96" s="231"/>
      <c r="O96" s="174" t="s">
        <v>662</v>
      </c>
      <c r="P96" s="485"/>
    </row>
    <row r="97" spans="1:16" ht="18" customHeight="1" x14ac:dyDescent="0.15">
      <c r="A97" s="348"/>
      <c r="B97" s="11" t="s">
        <v>16</v>
      </c>
      <c r="C97" s="493">
        <v>1</v>
      </c>
      <c r="D97" s="11">
        <v>22</v>
      </c>
      <c r="E97" s="11" t="s">
        <v>5</v>
      </c>
      <c r="F97" s="200">
        <v>56</v>
      </c>
      <c r="G97" s="231">
        <f>D97*F97</f>
        <v>1232</v>
      </c>
      <c r="H97" s="200">
        <v>0</v>
      </c>
      <c r="I97" s="231">
        <f>D97*H97</f>
        <v>0</v>
      </c>
      <c r="J97" s="200">
        <v>45</v>
      </c>
      <c r="K97" s="200">
        <v>12</v>
      </c>
      <c r="L97" s="231">
        <f>D97*J97*K97</f>
        <v>11880</v>
      </c>
      <c r="M97" s="231">
        <f>L97+I97+G97</f>
        <v>13112</v>
      </c>
      <c r="N97" s="231"/>
      <c r="O97" s="174" t="s">
        <v>662</v>
      </c>
      <c r="P97" s="494"/>
    </row>
    <row r="98" spans="1:16" ht="18" customHeight="1" x14ac:dyDescent="0.15">
      <c r="A98" s="348"/>
      <c r="B98" s="225" t="s">
        <v>453</v>
      </c>
      <c r="C98" s="225">
        <v>1</v>
      </c>
      <c r="D98" s="225">
        <v>22</v>
      </c>
      <c r="E98" s="225" t="s">
        <v>5</v>
      </c>
      <c r="F98" s="200">
        <v>56</v>
      </c>
      <c r="G98" s="231">
        <f>D98*F98</f>
        <v>1232</v>
      </c>
      <c r="H98" s="200">
        <v>0</v>
      </c>
      <c r="I98" s="231">
        <f>D98*H98</f>
        <v>0</v>
      </c>
      <c r="J98" s="200">
        <v>45</v>
      </c>
      <c r="K98" s="200">
        <v>12</v>
      </c>
      <c r="L98" s="231">
        <f>D98*J98*K98</f>
        <v>11880</v>
      </c>
      <c r="M98" s="231">
        <f>L98+I98+G98</f>
        <v>13112</v>
      </c>
      <c r="N98" s="231"/>
      <c r="O98" s="174" t="s">
        <v>662</v>
      </c>
      <c r="P98" s="485"/>
    </row>
    <row r="99" spans="1:16" ht="18" customHeight="1" x14ac:dyDescent="0.15">
      <c r="A99" s="348"/>
      <c r="B99" s="225" t="s">
        <v>448</v>
      </c>
      <c r="C99" s="225">
        <v>1</v>
      </c>
      <c r="D99" s="225">
        <v>22</v>
      </c>
      <c r="E99" s="225" t="s">
        <v>5</v>
      </c>
      <c r="F99" s="200">
        <v>56</v>
      </c>
      <c r="G99" s="231">
        <f>D99*F99</f>
        <v>1232</v>
      </c>
      <c r="H99" s="200">
        <v>0</v>
      </c>
      <c r="I99" s="231">
        <f>D99*H99</f>
        <v>0</v>
      </c>
      <c r="J99" s="200">
        <v>45</v>
      </c>
      <c r="K99" s="200">
        <v>12</v>
      </c>
      <c r="L99" s="231">
        <f>D99*J99*K99</f>
        <v>11880</v>
      </c>
      <c r="M99" s="231">
        <f>L99+I99+G99</f>
        <v>13112</v>
      </c>
      <c r="N99" s="231"/>
      <c r="O99" s="174" t="s">
        <v>662</v>
      </c>
      <c r="P99" s="485"/>
    </row>
    <row r="100" spans="1:16" s="10" customFormat="1" ht="18" customHeight="1" x14ac:dyDescent="0.15">
      <c r="A100" s="479" t="s">
        <v>658</v>
      </c>
      <c r="B100" s="269"/>
      <c r="C100" s="269"/>
      <c r="D100" s="269"/>
      <c r="E100" s="269"/>
      <c r="F100" s="323"/>
      <c r="G100" s="281">
        <f>SUM(G95:G99)</f>
        <v>7392</v>
      </c>
      <c r="H100" s="323"/>
      <c r="I100" s="281">
        <f>SUM(I95:I99)</f>
        <v>0</v>
      </c>
      <c r="J100" s="323"/>
      <c r="K100" s="323"/>
      <c r="L100" s="281">
        <f>SUM(L95:L99)</f>
        <v>71280</v>
      </c>
      <c r="M100" s="281">
        <f>SUM(M95:M99)</f>
        <v>78672</v>
      </c>
      <c r="N100" s="482"/>
      <c r="O100" s="484"/>
      <c r="P100" s="492"/>
    </row>
    <row r="101" spans="1:16" ht="18" customHeight="1" x14ac:dyDescent="0.15">
      <c r="A101" s="155"/>
      <c r="B101" s="11" t="s">
        <v>44</v>
      </c>
      <c r="C101" s="11">
        <v>1</v>
      </c>
      <c r="D101" s="11">
        <v>22</v>
      </c>
      <c r="E101" s="11" t="s">
        <v>6</v>
      </c>
      <c r="F101" s="200">
        <v>56</v>
      </c>
      <c r="G101" s="231">
        <f>D101*F101</f>
        <v>1232</v>
      </c>
      <c r="H101" s="200">
        <v>0</v>
      </c>
      <c r="I101" s="231">
        <f>D101*H101</f>
        <v>0</v>
      </c>
      <c r="J101" s="200">
        <v>45</v>
      </c>
      <c r="K101" s="200">
        <v>12</v>
      </c>
      <c r="L101" s="231">
        <f>D101*J101*K101</f>
        <v>11880</v>
      </c>
      <c r="M101" s="231">
        <f>L101+I101+G101</f>
        <v>13112</v>
      </c>
      <c r="N101" s="231"/>
      <c r="O101" s="188" t="s">
        <v>442</v>
      </c>
      <c r="P101" s="53"/>
    </row>
    <row r="102" spans="1:16" s="10" customFormat="1" ht="18" customHeight="1" x14ac:dyDescent="0.15">
      <c r="A102" s="532" t="s">
        <v>612</v>
      </c>
      <c r="B102" s="296"/>
      <c r="C102" s="269"/>
      <c r="D102" s="269"/>
      <c r="E102" s="269">
        <f>SUM(E83:E101)</f>
        <v>0</v>
      </c>
      <c r="F102" s="269"/>
      <c r="G102" s="281">
        <f>SUM(G101)</f>
        <v>1232</v>
      </c>
      <c r="H102" s="323"/>
      <c r="I102" s="281">
        <f>SUM(I101)</f>
        <v>0</v>
      </c>
      <c r="J102" s="269"/>
      <c r="K102" s="269"/>
      <c r="L102" s="281">
        <f>SUM(L101)</f>
        <v>11880</v>
      </c>
      <c r="M102" s="281">
        <f>SUM(M101)</f>
        <v>13112</v>
      </c>
      <c r="N102" s="482"/>
      <c r="O102" s="484"/>
      <c r="P102" s="492"/>
    </row>
    <row r="103" spans="1:16" ht="18" customHeight="1" x14ac:dyDescent="0.15">
      <c r="A103" s="495"/>
      <c r="B103" s="225" t="s">
        <v>160</v>
      </c>
      <c r="C103" s="225">
        <v>2</v>
      </c>
      <c r="D103" s="225">
        <v>44</v>
      </c>
      <c r="E103" s="225" t="s">
        <v>7</v>
      </c>
      <c r="F103" s="200">
        <v>56</v>
      </c>
      <c r="G103" s="231">
        <f t="shared" ref="G103:G108" si="15">D103*F103</f>
        <v>2464</v>
      </c>
      <c r="H103" s="200">
        <v>0</v>
      </c>
      <c r="I103" s="231">
        <f t="shared" ref="I103:I108" si="16">D103*H103</f>
        <v>0</v>
      </c>
      <c r="J103" s="200">
        <v>45</v>
      </c>
      <c r="K103" s="200">
        <v>12</v>
      </c>
      <c r="L103" s="231">
        <f t="shared" ref="L103:L108" si="17">D103*J103*K103</f>
        <v>23760</v>
      </c>
      <c r="M103" s="231">
        <f t="shared" ref="M103:M108" si="18">L103+I103+G103</f>
        <v>26224</v>
      </c>
      <c r="N103" s="231"/>
      <c r="O103" s="225" t="s">
        <v>467</v>
      </c>
      <c r="P103" s="228"/>
    </row>
    <row r="104" spans="1:16" ht="18" customHeight="1" x14ac:dyDescent="0.15">
      <c r="A104" s="495"/>
      <c r="B104" s="225" t="s">
        <v>161</v>
      </c>
      <c r="C104" s="225">
        <v>2</v>
      </c>
      <c r="D104" s="225">
        <v>44</v>
      </c>
      <c r="E104" s="225" t="s">
        <v>7</v>
      </c>
      <c r="F104" s="200">
        <v>56</v>
      </c>
      <c r="G104" s="231">
        <f t="shared" si="15"/>
        <v>2464</v>
      </c>
      <c r="H104" s="200">
        <v>0</v>
      </c>
      <c r="I104" s="231">
        <f t="shared" si="16"/>
        <v>0</v>
      </c>
      <c r="J104" s="200">
        <v>45</v>
      </c>
      <c r="K104" s="200">
        <v>12</v>
      </c>
      <c r="L104" s="231">
        <f t="shared" si="17"/>
        <v>23760</v>
      </c>
      <c r="M104" s="231">
        <f t="shared" si="18"/>
        <v>26224</v>
      </c>
      <c r="N104" s="231"/>
      <c r="O104" s="225" t="s">
        <v>467</v>
      </c>
      <c r="P104" s="228"/>
    </row>
    <row r="105" spans="1:16" ht="18" customHeight="1" x14ac:dyDescent="0.15">
      <c r="A105" s="495"/>
      <c r="B105" s="225" t="s">
        <v>163</v>
      </c>
      <c r="C105" s="225">
        <v>3</v>
      </c>
      <c r="D105" s="225">
        <v>66</v>
      </c>
      <c r="E105" s="225" t="s">
        <v>6</v>
      </c>
      <c r="F105" s="200">
        <v>56</v>
      </c>
      <c r="G105" s="231">
        <f t="shared" si="15"/>
        <v>3696</v>
      </c>
      <c r="H105" s="200">
        <v>0</v>
      </c>
      <c r="I105" s="231">
        <f t="shared" si="16"/>
        <v>0</v>
      </c>
      <c r="J105" s="200">
        <v>45</v>
      </c>
      <c r="K105" s="200">
        <v>12</v>
      </c>
      <c r="L105" s="231">
        <f t="shared" si="17"/>
        <v>35640</v>
      </c>
      <c r="M105" s="231">
        <f t="shared" si="18"/>
        <v>39336</v>
      </c>
      <c r="N105" s="231"/>
      <c r="O105" s="225" t="s">
        <v>467</v>
      </c>
      <c r="P105" s="228"/>
    </row>
    <row r="106" spans="1:16" ht="18" customHeight="1" x14ac:dyDescent="0.15">
      <c r="A106" s="495"/>
      <c r="B106" s="225" t="s">
        <v>158</v>
      </c>
      <c r="C106" s="225">
        <v>1</v>
      </c>
      <c r="D106" s="225">
        <v>22</v>
      </c>
      <c r="E106" s="225" t="s">
        <v>7</v>
      </c>
      <c r="F106" s="200">
        <v>56</v>
      </c>
      <c r="G106" s="231">
        <f t="shared" si="15"/>
        <v>1232</v>
      </c>
      <c r="H106" s="200">
        <v>0</v>
      </c>
      <c r="I106" s="231">
        <f t="shared" si="16"/>
        <v>0</v>
      </c>
      <c r="J106" s="200">
        <v>45</v>
      </c>
      <c r="K106" s="200">
        <v>12</v>
      </c>
      <c r="L106" s="231">
        <f t="shared" si="17"/>
        <v>11880</v>
      </c>
      <c r="M106" s="231">
        <f t="shared" si="18"/>
        <v>13112</v>
      </c>
      <c r="N106" s="231"/>
      <c r="O106" s="225" t="s">
        <v>467</v>
      </c>
      <c r="P106" s="228"/>
    </row>
    <row r="107" spans="1:16" ht="18" customHeight="1" x14ac:dyDescent="0.15">
      <c r="A107" s="495"/>
      <c r="B107" s="225" t="s">
        <v>159</v>
      </c>
      <c r="C107" s="225">
        <v>1</v>
      </c>
      <c r="D107" s="225">
        <v>22</v>
      </c>
      <c r="E107" s="225" t="s">
        <v>7</v>
      </c>
      <c r="F107" s="200">
        <v>56</v>
      </c>
      <c r="G107" s="231">
        <f t="shared" si="15"/>
        <v>1232</v>
      </c>
      <c r="H107" s="200">
        <v>0</v>
      </c>
      <c r="I107" s="231">
        <f t="shared" si="16"/>
        <v>0</v>
      </c>
      <c r="J107" s="200">
        <v>45</v>
      </c>
      <c r="K107" s="200">
        <v>12</v>
      </c>
      <c r="L107" s="231">
        <f t="shared" si="17"/>
        <v>11880</v>
      </c>
      <c r="M107" s="231">
        <f t="shared" si="18"/>
        <v>13112</v>
      </c>
      <c r="N107" s="231"/>
      <c r="O107" s="225" t="s">
        <v>467</v>
      </c>
      <c r="P107" s="228"/>
    </row>
    <row r="108" spans="1:16" ht="18" customHeight="1" x14ac:dyDescent="0.15">
      <c r="A108" s="495"/>
      <c r="B108" s="225" t="s">
        <v>468</v>
      </c>
      <c r="C108" s="225">
        <v>1</v>
      </c>
      <c r="D108" s="225">
        <v>22</v>
      </c>
      <c r="E108" s="225" t="s">
        <v>5</v>
      </c>
      <c r="F108" s="200">
        <v>56</v>
      </c>
      <c r="G108" s="231">
        <f t="shared" si="15"/>
        <v>1232</v>
      </c>
      <c r="H108" s="200">
        <v>0</v>
      </c>
      <c r="I108" s="231">
        <f t="shared" si="16"/>
        <v>0</v>
      </c>
      <c r="J108" s="200">
        <v>45</v>
      </c>
      <c r="K108" s="200">
        <v>12</v>
      </c>
      <c r="L108" s="231">
        <f t="shared" si="17"/>
        <v>11880</v>
      </c>
      <c r="M108" s="231">
        <f t="shared" si="18"/>
        <v>13112</v>
      </c>
      <c r="N108" s="231"/>
      <c r="O108" s="225" t="s">
        <v>467</v>
      </c>
      <c r="P108" s="496"/>
    </row>
    <row r="109" spans="1:16" s="10" customFormat="1" ht="18" customHeight="1" x14ac:dyDescent="0.15">
      <c r="A109" s="532" t="s">
        <v>629</v>
      </c>
      <c r="B109" s="269"/>
      <c r="C109" s="269"/>
      <c r="D109" s="269"/>
      <c r="E109" s="269"/>
      <c r="F109" s="323"/>
      <c r="G109" s="281">
        <f>SUM(G103:G108)</f>
        <v>12320</v>
      </c>
      <c r="H109" s="323"/>
      <c r="I109" s="281">
        <f>SUM(I103:I108)</f>
        <v>0</v>
      </c>
      <c r="J109" s="323"/>
      <c r="K109" s="323"/>
      <c r="L109" s="281">
        <f>SUM(L103:L108)</f>
        <v>118800</v>
      </c>
      <c r="M109" s="281">
        <f>SUM(M103:M108)</f>
        <v>131120</v>
      </c>
      <c r="N109" s="482"/>
      <c r="O109" s="484"/>
      <c r="P109" s="497"/>
    </row>
    <row r="110" spans="1:16" x14ac:dyDescent="0.15">
      <c r="A110" s="495"/>
      <c r="B110" s="225" t="s">
        <v>162</v>
      </c>
      <c r="C110" s="225">
        <v>2</v>
      </c>
      <c r="D110" s="225">
        <v>44</v>
      </c>
      <c r="E110" s="225" t="s">
        <v>6</v>
      </c>
      <c r="F110" s="200">
        <v>56</v>
      </c>
      <c r="G110" s="231">
        <f t="shared" ref="G110:G115" si="19">D110*F110</f>
        <v>2464</v>
      </c>
      <c r="H110" s="200">
        <v>0</v>
      </c>
      <c r="I110" s="231">
        <f t="shared" ref="I110:I115" si="20">D110*H110</f>
        <v>0</v>
      </c>
      <c r="J110" s="200">
        <v>45</v>
      </c>
      <c r="K110" s="200">
        <v>12</v>
      </c>
      <c r="L110" s="231">
        <f t="shared" ref="L110:L115" si="21">D110*J110*K110</f>
        <v>23760</v>
      </c>
      <c r="M110" s="231">
        <f t="shared" ref="M110:M115" si="22">L110+I110+G110</f>
        <v>26224</v>
      </c>
      <c r="N110" s="231"/>
      <c r="O110" s="225" t="s">
        <v>467</v>
      </c>
      <c r="P110" s="228"/>
    </row>
    <row r="111" spans="1:16" ht="18" customHeight="1" x14ac:dyDescent="0.15">
      <c r="A111" s="495"/>
      <c r="B111" s="225" t="s">
        <v>155</v>
      </c>
      <c r="C111" s="225">
        <v>2</v>
      </c>
      <c r="D111" s="225">
        <v>44</v>
      </c>
      <c r="E111" s="225" t="s">
        <v>5</v>
      </c>
      <c r="F111" s="200">
        <v>56</v>
      </c>
      <c r="G111" s="231">
        <f t="shared" si="19"/>
        <v>2464</v>
      </c>
      <c r="H111" s="200">
        <v>0</v>
      </c>
      <c r="I111" s="231">
        <f t="shared" si="20"/>
        <v>0</v>
      </c>
      <c r="J111" s="200">
        <v>45</v>
      </c>
      <c r="K111" s="200">
        <v>12</v>
      </c>
      <c r="L111" s="231">
        <f t="shared" si="21"/>
        <v>23760</v>
      </c>
      <c r="M111" s="231">
        <f t="shared" si="22"/>
        <v>26224</v>
      </c>
      <c r="N111" s="231"/>
      <c r="O111" s="225" t="s">
        <v>467</v>
      </c>
      <c r="P111" s="228"/>
    </row>
    <row r="112" spans="1:16" ht="18" customHeight="1" x14ac:dyDescent="0.15">
      <c r="A112" s="495"/>
      <c r="B112" s="225" t="s">
        <v>154</v>
      </c>
      <c r="C112" s="225">
        <v>2</v>
      </c>
      <c r="D112" s="225">
        <v>44</v>
      </c>
      <c r="E112" s="225" t="s">
        <v>7</v>
      </c>
      <c r="F112" s="200">
        <v>56</v>
      </c>
      <c r="G112" s="231">
        <f t="shared" si="19"/>
        <v>2464</v>
      </c>
      <c r="H112" s="200">
        <v>0</v>
      </c>
      <c r="I112" s="231">
        <f t="shared" si="20"/>
        <v>0</v>
      </c>
      <c r="J112" s="200">
        <v>45</v>
      </c>
      <c r="K112" s="200">
        <v>12</v>
      </c>
      <c r="L112" s="231">
        <f t="shared" si="21"/>
        <v>23760</v>
      </c>
      <c r="M112" s="231">
        <f t="shared" si="22"/>
        <v>26224</v>
      </c>
      <c r="N112" s="231"/>
      <c r="O112" s="225" t="s">
        <v>467</v>
      </c>
      <c r="P112" s="228"/>
    </row>
    <row r="113" spans="1:19" ht="22.5" customHeight="1" x14ac:dyDescent="0.15">
      <c r="A113" s="495"/>
      <c r="B113" s="225" t="s">
        <v>156</v>
      </c>
      <c r="C113" s="225">
        <v>1</v>
      </c>
      <c r="D113" s="225">
        <v>22</v>
      </c>
      <c r="E113" s="225" t="s">
        <v>5</v>
      </c>
      <c r="F113" s="200">
        <v>56</v>
      </c>
      <c r="G113" s="231">
        <f t="shared" si="19"/>
        <v>1232</v>
      </c>
      <c r="H113" s="200">
        <v>0</v>
      </c>
      <c r="I113" s="231">
        <f t="shared" si="20"/>
        <v>0</v>
      </c>
      <c r="J113" s="200">
        <v>45</v>
      </c>
      <c r="K113" s="200">
        <v>12</v>
      </c>
      <c r="L113" s="231">
        <f t="shared" si="21"/>
        <v>11880</v>
      </c>
      <c r="M113" s="231">
        <f t="shared" si="22"/>
        <v>13112</v>
      </c>
      <c r="N113" s="231"/>
      <c r="O113" s="225" t="s">
        <v>467</v>
      </c>
      <c r="P113" s="228"/>
    </row>
    <row r="114" spans="1:19" ht="22.5" customHeight="1" x14ac:dyDescent="0.15">
      <c r="A114" s="495"/>
      <c r="B114" s="225" t="s">
        <v>469</v>
      </c>
      <c r="C114" s="498" t="s">
        <v>470</v>
      </c>
      <c r="D114" s="225">
        <v>7.3</v>
      </c>
      <c r="E114" s="225" t="s">
        <v>7</v>
      </c>
      <c r="F114" s="200">
        <v>56</v>
      </c>
      <c r="G114" s="231">
        <f t="shared" si="19"/>
        <v>408.8</v>
      </c>
      <c r="H114" s="200">
        <v>0</v>
      </c>
      <c r="I114" s="231">
        <f t="shared" si="20"/>
        <v>0</v>
      </c>
      <c r="J114" s="200">
        <v>45</v>
      </c>
      <c r="K114" s="200">
        <v>12</v>
      </c>
      <c r="L114" s="231">
        <f t="shared" si="21"/>
        <v>3942</v>
      </c>
      <c r="M114" s="231">
        <f t="shared" si="22"/>
        <v>4350.8</v>
      </c>
      <c r="N114" s="231"/>
      <c r="O114" s="225" t="s">
        <v>467</v>
      </c>
      <c r="P114" s="228"/>
    </row>
    <row r="115" spans="1:19" ht="18" customHeight="1" x14ac:dyDescent="0.15">
      <c r="A115" s="495"/>
      <c r="B115" s="225" t="s">
        <v>157</v>
      </c>
      <c r="C115" s="225">
        <v>1</v>
      </c>
      <c r="D115" s="225">
        <v>22</v>
      </c>
      <c r="E115" s="225" t="s">
        <v>5</v>
      </c>
      <c r="F115" s="200">
        <v>56</v>
      </c>
      <c r="G115" s="231">
        <f t="shared" si="19"/>
        <v>1232</v>
      </c>
      <c r="H115" s="200">
        <v>0</v>
      </c>
      <c r="I115" s="231">
        <f t="shared" si="20"/>
        <v>0</v>
      </c>
      <c r="J115" s="200">
        <v>45</v>
      </c>
      <c r="K115" s="200">
        <v>12</v>
      </c>
      <c r="L115" s="231">
        <f t="shared" si="21"/>
        <v>11880</v>
      </c>
      <c r="M115" s="231">
        <f t="shared" si="22"/>
        <v>13112</v>
      </c>
      <c r="N115" s="231"/>
      <c r="O115" s="225" t="s">
        <v>467</v>
      </c>
      <c r="P115" s="228"/>
    </row>
    <row r="116" spans="1:19" s="10" customFormat="1" ht="18" customHeight="1" x14ac:dyDescent="0.15">
      <c r="A116" s="532" t="s">
        <v>612</v>
      </c>
      <c r="B116" s="296"/>
      <c r="C116" s="269"/>
      <c r="D116" s="269"/>
      <c r="E116" s="269">
        <f ca="1">SUM(E103:E117)</f>
        <v>0</v>
      </c>
      <c r="F116" s="269"/>
      <c r="G116" s="281">
        <f>SUM(G110:G115)</f>
        <v>10264.799999999999</v>
      </c>
      <c r="H116" s="281"/>
      <c r="I116" s="281">
        <f ca="1">SUM(I103:I117)</f>
        <v>0</v>
      </c>
      <c r="J116" s="281"/>
      <c r="K116" s="281"/>
      <c r="L116" s="281">
        <f>SUM(L110:L115)</f>
        <v>98982</v>
      </c>
      <c r="M116" s="281">
        <f>SUM(M110:M115)</f>
        <v>109246.8</v>
      </c>
      <c r="N116" s="482"/>
      <c r="O116" s="486"/>
      <c r="P116" s="56"/>
    </row>
    <row r="117" spans="1:19" ht="18" customHeight="1" x14ac:dyDescent="0.15">
      <c r="A117" s="155"/>
      <c r="B117" s="225" t="s">
        <v>118</v>
      </c>
      <c r="C117" s="225">
        <v>2</v>
      </c>
      <c r="D117" s="225">
        <v>44</v>
      </c>
      <c r="E117" s="225" t="s">
        <v>7</v>
      </c>
      <c r="F117" s="200">
        <v>56</v>
      </c>
      <c r="G117" s="231">
        <f t="shared" ref="G117:G122" si="23">D117*F117</f>
        <v>2464</v>
      </c>
      <c r="H117" s="200">
        <v>0</v>
      </c>
      <c r="I117" s="231">
        <f t="shared" ref="I117:I122" si="24">D117*H117</f>
        <v>0</v>
      </c>
      <c r="J117" s="200">
        <v>45</v>
      </c>
      <c r="K117" s="200">
        <v>12</v>
      </c>
      <c r="L117" s="231">
        <f t="shared" ref="L117:L122" si="25">D117*J117*K117</f>
        <v>23760</v>
      </c>
      <c r="M117" s="231">
        <f t="shared" ref="M117:M122" si="26">L117+I117+G117</f>
        <v>26224</v>
      </c>
      <c r="N117" s="231"/>
      <c r="O117" s="222" t="s">
        <v>136</v>
      </c>
      <c r="P117" s="228"/>
    </row>
    <row r="118" spans="1:19" ht="18" customHeight="1" x14ac:dyDescent="0.15">
      <c r="A118" s="155"/>
      <c r="B118" s="222" t="s">
        <v>143</v>
      </c>
      <c r="C118" s="222">
        <v>2</v>
      </c>
      <c r="D118" s="222">
        <v>44</v>
      </c>
      <c r="E118" s="222" t="s">
        <v>7</v>
      </c>
      <c r="F118" s="200">
        <v>56</v>
      </c>
      <c r="G118" s="231">
        <f t="shared" si="23"/>
        <v>2464</v>
      </c>
      <c r="H118" s="200">
        <v>0</v>
      </c>
      <c r="I118" s="231">
        <f t="shared" si="24"/>
        <v>0</v>
      </c>
      <c r="J118" s="200">
        <v>45</v>
      </c>
      <c r="K118" s="200">
        <v>12</v>
      </c>
      <c r="L118" s="231">
        <f t="shared" si="25"/>
        <v>23760</v>
      </c>
      <c r="M118" s="231">
        <f t="shared" si="26"/>
        <v>26224</v>
      </c>
      <c r="N118" s="231"/>
      <c r="O118" s="222" t="s">
        <v>136</v>
      </c>
      <c r="P118" s="228"/>
    </row>
    <row r="119" spans="1:19" ht="18" customHeight="1" x14ac:dyDescent="0.15">
      <c r="A119" s="155"/>
      <c r="B119" s="222" t="s">
        <v>137</v>
      </c>
      <c r="C119" s="222">
        <v>1</v>
      </c>
      <c r="D119" s="222">
        <v>22</v>
      </c>
      <c r="E119" s="222" t="s">
        <v>5</v>
      </c>
      <c r="F119" s="200">
        <v>56</v>
      </c>
      <c r="G119" s="231">
        <f t="shared" si="23"/>
        <v>1232</v>
      </c>
      <c r="H119" s="200">
        <v>0</v>
      </c>
      <c r="I119" s="231">
        <f t="shared" si="24"/>
        <v>0</v>
      </c>
      <c r="J119" s="200">
        <v>45</v>
      </c>
      <c r="K119" s="200">
        <v>12</v>
      </c>
      <c r="L119" s="231">
        <f t="shared" si="25"/>
        <v>11880</v>
      </c>
      <c r="M119" s="231">
        <f t="shared" si="26"/>
        <v>13112</v>
      </c>
      <c r="N119" s="231"/>
      <c r="O119" s="225" t="s">
        <v>437</v>
      </c>
      <c r="P119" s="228"/>
    </row>
    <row r="120" spans="1:19" ht="18" customHeight="1" x14ac:dyDescent="0.15">
      <c r="A120" s="155"/>
      <c r="B120" s="222" t="s">
        <v>438</v>
      </c>
      <c r="C120" s="222">
        <v>1</v>
      </c>
      <c r="D120" s="222">
        <v>22</v>
      </c>
      <c r="E120" s="222" t="s">
        <v>5</v>
      </c>
      <c r="F120" s="200">
        <v>56</v>
      </c>
      <c r="G120" s="231">
        <f t="shared" si="23"/>
        <v>1232</v>
      </c>
      <c r="H120" s="200">
        <v>0</v>
      </c>
      <c r="I120" s="231">
        <f t="shared" si="24"/>
        <v>0</v>
      </c>
      <c r="J120" s="200">
        <v>45</v>
      </c>
      <c r="K120" s="200">
        <v>12</v>
      </c>
      <c r="L120" s="231">
        <f t="shared" si="25"/>
        <v>11880</v>
      </c>
      <c r="M120" s="231">
        <f t="shared" si="26"/>
        <v>13112</v>
      </c>
      <c r="N120" s="231"/>
      <c r="O120" s="222" t="s">
        <v>136</v>
      </c>
      <c r="P120" s="228"/>
    </row>
    <row r="121" spans="1:19" ht="18" customHeight="1" x14ac:dyDescent="0.15">
      <c r="A121" s="155"/>
      <c r="B121" s="225" t="s">
        <v>441</v>
      </c>
      <c r="C121" s="225">
        <v>1</v>
      </c>
      <c r="D121" s="225">
        <v>22</v>
      </c>
      <c r="E121" s="225" t="s">
        <v>5</v>
      </c>
      <c r="F121" s="200">
        <v>56</v>
      </c>
      <c r="G121" s="231">
        <f t="shared" si="23"/>
        <v>1232</v>
      </c>
      <c r="H121" s="200">
        <v>0</v>
      </c>
      <c r="I121" s="231">
        <f t="shared" si="24"/>
        <v>0</v>
      </c>
      <c r="J121" s="200">
        <v>45</v>
      </c>
      <c r="K121" s="200">
        <v>12</v>
      </c>
      <c r="L121" s="231">
        <f t="shared" si="25"/>
        <v>11880</v>
      </c>
      <c r="M121" s="231">
        <f t="shared" si="26"/>
        <v>13112</v>
      </c>
      <c r="N121" s="231"/>
      <c r="O121" s="225" t="s">
        <v>440</v>
      </c>
      <c r="P121" s="499"/>
    </row>
    <row r="122" spans="1:19" ht="18" customHeight="1" x14ac:dyDescent="0.15">
      <c r="A122" s="155"/>
      <c r="B122" s="222" t="s">
        <v>439</v>
      </c>
      <c r="C122" s="222">
        <v>1</v>
      </c>
      <c r="D122" s="222">
        <v>22</v>
      </c>
      <c r="E122" s="222" t="s">
        <v>7</v>
      </c>
      <c r="F122" s="200">
        <v>56</v>
      </c>
      <c r="G122" s="231">
        <f t="shared" si="23"/>
        <v>1232</v>
      </c>
      <c r="H122" s="200">
        <v>0</v>
      </c>
      <c r="I122" s="231">
        <f t="shared" si="24"/>
        <v>0</v>
      </c>
      <c r="J122" s="200">
        <v>45</v>
      </c>
      <c r="K122" s="200">
        <v>12</v>
      </c>
      <c r="L122" s="231">
        <f t="shared" si="25"/>
        <v>11880</v>
      </c>
      <c r="M122" s="231">
        <f t="shared" si="26"/>
        <v>13112</v>
      </c>
      <c r="N122" s="231"/>
      <c r="O122" s="222" t="s">
        <v>136</v>
      </c>
      <c r="P122" s="228"/>
      <c r="R122" s="500"/>
    </row>
    <row r="123" spans="1:19" s="10" customFormat="1" ht="18" customHeight="1" x14ac:dyDescent="0.15">
      <c r="A123" s="289" t="s">
        <v>629</v>
      </c>
      <c r="B123" s="367"/>
      <c r="C123" s="367"/>
      <c r="D123" s="367"/>
      <c r="E123" s="367"/>
      <c r="F123" s="323"/>
      <c r="G123" s="281">
        <f>SUM(G117:G122)</f>
        <v>9856</v>
      </c>
      <c r="H123" s="323">
        <f>SUM(H117:H122)</f>
        <v>0</v>
      </c>
      <c r="I123" s="281">
        <f>SUM(I117:I122)</f>
        <v>0</v>
      </c>
      <c r="J123" s="323"/>
      <c r="K123" s="323"/>
      <c r="L123" s="281">
        <f>SUM(L117:L122)</f>
        <v>95040</v>
      </c>
      <c r="M123" s="281">
        <f>SUM(M117:M122)</f>
        <v>104896</v>
      </c>
      <c r="N123" s="482"/>
      <c r="O123" s="486"/>
      <c r="P123" s="56"/>
    </row>
    <row r="124" spans="1:19" ht="18" customHeight="1" x14ac:dyDescent="0.15">
      <c r="A124" s="155"/>
      <c r="B124" s="222" t="s">
        <v>135</v>
      </c>
      <c r="C124" s="222">
        <v>3</v>
      </c>
      <c r="D124" s="222">
        <v>66</v>
      </c>
      <c r="E124" s="222" t="s">
        <v>7</v>
      </c>
      <c r="F124" s="200">
        <v>56</v>
      </c>
      <c r="G124" s="231">
        <f>D124*F124</f>
        <v>3696</v>
      </c>
      <c r="H124" s="200">
        <v>0</v>
      </c>
      <c r="I124" s="231">
        <f>D124*H124</f>
        <v>0</v>
      </c>
      <c r="J124" s="200">
        <v>45</v>
      </c>
      <c r="K124" s="200">
        <v>12</v>
      </c>
      <c r="L124" s="231">
        <f>D124*J124*K124</f>
        <v>35640</v>
      </c>
      <c r="M124" s="231">
        <f>L124+I124+G124</f>
        <v>39336</v>
      </c>
      <c r="N124" s="231"/>
      <c r="O124" s="222" t="s">
        <v>136</v>
      </c>
      <c r="P124" s="228"/>
    </row>
    <row r="125" spans="1:19" s="10" customFormat="1" ht="18" customHeight="1" x14ac:dyDescent="0.15">
      <c r="A125" s="289" t="s">
        <v>629</v>
      </c>
      <c r="B125" s="367"/>
      <c r="C125" s="367"/>
      <c r="D125" s="367"/>
      <c r="E125" s="367"/>
      <c r="F125" s="323"/>
      <c r="G125" s="281">
        <f>SUM(G124:G124)</f>
        <v>3696</v>
      </c>
      <c r="H125" s="323">
        <f>SUM(H124)</f>
        <v>0</v>
      </c>
      <c r="I125" s="281">
        <f>SUM(I124)</f>
        <v>0</v>
      </c>
      <c r="J125" s="323"/>
      <c r="K125" s="323"/>
      <c r="L125" s="281">
        <f>SUM(L124:L124)</f>
        <v>35640</v>
      </c>
      <c r="M125" s="281">
        <f>SUM(M124:M124)</f>
        <v>39336</v>
      </c>
      <c r="N125" s="482"/>
      <c r="O125" s="486"/>
      <c r="P125" s="56"/>
    </row>
    <row r="126" spans="1:19" x14ac:dyDescent="0.15">
      <c r="A126" s="155"/>
      <c r="B126" s="225" t="s">
        <v>140</v>
      </c>
      <c r="C126" s="225">
        <v>2</v>
      </c>
      <c r="D126" s="225">
        <v>44</v>
      </c>
      <c r="E126" s="225" t="s">
        <v>7</v>
      </c>
      <c r="F126" s="200">
        <v>56</v>
      </c>
      <c r="G126" s="231">
        <f t="shared" ref="G126:G131" si="27">D126*F126</f>
        <v>2464</v>
      </c>
      <c r="H126" s="200">
        <v>0</v>
      </c>
      <c r="I126" s="231">
        <f t="shared" ref="I126:I131" si="28">D126*H126</f>
        <v>0</v>
      </c>
      <c r="J126" s="200">
        <v>45</v>
      </c>
      <c r="K126" s="200">
        <v>12</v>
      </c>
      <c r="L126" s="231">
        <f t="shared" ref="L126:L131" si="29">D126*J126*K126</f>
        <v>23760</v>
      </c>
      <c r="M126" s="231">
        <f>L126+I126+G126</f>
        <v>26224</v>
      </c>
      <c r="N126" s="231"/>
      <c r="O126" s="222" t="s">
        <v>136</v>
      </c>
      <c r="P126" s="228"/>
      <c r="R126" s="47"/>
    </row>
    <row r="127" spans="1:19" x14ac:dyDescent="0.15">
      <c r="A127" s="155"/>
      <c r="B127" s="222" t="s">
        <v>139</v>
      </c>
      <c r="C127" s="222">
        <v>1</v>
      </c>
      <c r="D127" s="222">
        <v>22</v>
      </c>
      <c r="E127" s="222" t="s">
        <v>7</v>
      </c>
      <c r="F127" s="200">
        <v>56</v>
      </c>
      <c r="G127" s="231">
        <f t="shared" si="27"/>
        <v>1232</v>
      </c>
      <c r="H127" s="200">
        <v>0</v>
      </c>
      <c r="I127" s="231">
        <f t="shared" si="28"/>
        <v>0</v>
      </c>
      <c r="J127" s="200">
        <v>45</v>
      </c>
      <c r="K127" s="200">
        <v>12</v>
      </c>
      <c r="L127" s="231">
        <f t="shared" si="29"/>
        <v>11880</v>
      </c>
      <c r="M127" s="231">
        <f>L127+I127+G127</f>
        <v>13112</v>
      </c>
      <c r="N127" s="231"/>
      <c r="O127" s="11" t="s">
        <v>440</v>
      </c>
      <c r="P127" s="228"/>
      <c r="R127" s="47"/>
    </row>
    <row r="128" spans="1:19" x14ac:dyDescent="0.15">
      <c r="A128" s="155"/>
      <c r="B128" s="11" t="s">
        <v>248</v>
      </c>
      <c r="C128" s="11">
        <v>2</v>
      </c>
      <c r="D128" s="11">
        <v>44</v>
      </c>
      <c r="E128" s="11" t="s">
        <v>7</v>
      </c>
      <c r="F128" s="200">
        <v>56</v>
      </c>
      <c r="G128" s="231">
        <f t="shared" si="27"/>
        <v>2464</v>
      </c>
      <c r="H128" s="200">
        <v>0</v>
      </c>
      <c r="I128" s="231">
        <f t="shared" si="28"/>
        <v>0</v>
      </c>
      <c r="J128" s="200">
        <v>45</v>
      </c>
      <c r="K128" s="200">
        <v>12</v>
      </c>
      <c r="L128" s="231">
        <f t="shared" si="29"/>
        <v>23760</v>
      </c>
      <c r="M128" s="231">
        <f>L128+I128+G128</f>
        <v>26224</v>
      </c>
      <c r="N128" s="231"/>
      <c r="O128" s="222" t="s">
        <v>136</v>
      </c>
      <c r="P128" s="228"/>
      <c r="R128" s="47"/>
      <c r="S128" s="38"/>
    </row>
    <row r="129" spans="1:19" ht="18" customHeight="1" x14ac:dyDescent="0.15">
      <c r="A129" s="155"/>
      <c r="B129" s="222" t="s">
        <v>144</v>
      </c>
      <c r="C129" s="222">
        <v>1</v>
      </c>
      <c r="D129" s="222">
        <v>22</v>
      </c>
      <c r="E129" s="222" t="s">
        <v>5</v>
      </c>
      <c r="F129" s="200">
        <v>56</v>
      </c>
      <c r="G129" s="231">
        <f t="shared" si="27"/>
        <v>1232</v>
      </c>
      <c r="H129" s="200">
        <v>0</v>
      </c>
      <c r="I129" s="231">
        <f t="shared" si="28"/>
        <v>0</v>
      </c>
      <c r="J129" s="200">
        <v>45</v>
      </c>
      <c r="K129" s="200">
        <v>12</v>
      </c>
      <c r="L129" s="231">
        <f t="shared" si="29"/>
        <v>11880</v>
      </c>
      <c r="M129" s="231">
        <f>L129+I129+G129</f>
        <v>13112</v>
      </c>
      <c r="N129" s="231"/>
      <c r="O129" s="222" t="s">
        <v>136</v>
      </c>
      <c r="P129" s="228"/>
      <c r="R129" s="47"/>
    </row>
    <row r="130" spans="1:19" ht="20.25" customHeight="1" x14ac:dyDescent="0.15">
      <c r="A130" s="155"/>
      <c r="B130" s="225" t="s">
        <v>647</v>
      </c>
      <c r="C130" s="11">
        <v>1</v>
      </c>
      <c r="D130" s="11">
        <v>22</v>
      </c>
      <c r="E130" s="11" t="s">
        <v>6</v>
      </c>
      <c r="F130" s="200">
        <v>56</v>
      </c>
      <c r="G130" s="231">
        <f t="shared" si="27"/>
        <v>1232</v>
      </c>
      <c r="H130" s="200">
        <v>0</v>
      </c>
      <c r="I130" s="231">
        <f t="shared" si="28"/>
        <v>0</v>
      </c>
      <c r="J130" s="200">
        <v>45</v>
      </c>
      <c r="K130" s="200">
        <v>12</v>
      </c>
      <c r="L130" s="231">
        <f t="shared" si="29"/>
        <v>11880</v>
      </c>
      <c r="M130" s="231">
        <f>L130+I130+G130</f>
        <v>13112</v>
      </c>
      <c r="N130" s="231"/>
      <c r="O130" s="222" t="s">
        <v>136</v>
      </c>
      <c r="P130" s="228"/>
      <c r="Q130" s="501"/>
      <c r="S130" s="8"/>
    </row>
    <row r="131" spans="1:19" ht="22.5" customHeight="1" x14ac:dyDescent="0.15">
      <c r="A131" s="155"/>
      <c r="B131" s="11" t="s">
        <v>369</v>
      </c>
      <c r="C131" s="11">
        <v>1</v>
      </c>
      <c r="D131" s="13">
        <v>22</v>
      </c>
      <c r="E131" s="11" t="s">
        <v>5</v>
      </c>
      <c r="F131" s="11">
        <v>56</v>
      </c>
      <c r="G131" s="489">
        <f t="shared" si="27"/>
        <v>1232</v>
      </c>
      <c r="H131" s="11">
        <v>0</v>
      </c>
      <c r="I131" s="489">
        <f t="shared" si="28"/>
        <v>0</v>
      </c>
      <c r="J131" s="11">
        <v>45</v>
      </c>
      <c r="K131" s="11">
        <v>12</v>
      </c>
      <c r="L131" s="489">
        <f t="shared" si="29"/>
        <v>11880</v>
      </c>
      <c r="M131" s="489">
        <f>G131+I131+L131</f>
        <v>13112</v>
      </c>
      <c r="N131" s="489"/>
      <c r="O131" s="11" t="s">
        <v>645</v>
      </c>
      <c r="P131" s="54"/>
    </row>
    <row r="132" spans="1:19" s="10" customFormat="1" x14ac:dyDescent="0.15">
      <c r="A132" s="479" t="s">
        <v>47</v>
      </c>
      <c r="B132" s="367"/>
      <c r="C132" s="367"/>
      <c r="D132" s="367"/>
      <c r="E132" s="367"/>
      <c r="F132" s="323"/>
      <c r="G132" s="281">
        <f>SUM(G126:G131)</f>
        <v>9856</v>
      </c>
      <c r="H132" s="323">
        <f>SUM(H126:H131)</f>
        <v>0</v>
      </c>
      <c r="I132" s="281">
        <f>SUM(I126:I131)</f>
        <v>0</v>
      </c>
      <c r="J132" s="323"/>
      <c r="K132" s="323"/>
      <c r="L132" s="281">
        <f>SUM(L126:L131)</f>
        <v>95040</v>
      </c>
      <c r="M132" s="281">
        <f>SUM(M126:M131)</f>
        <v>104896</v>
      </c>
      <c r="N132" s="482"/>
      <c r="O132" s="13"/>
      <c r="P132" s="56"/>
      <c r="R132" s="14"/>
    </row>
    <row r="133" spans="1:19" ht="18" customHeight="1" x14ac:dyDescent="0.15">
      <c r="A133" s="332"/>
      <c r="B133" s="225" t="s">
        <v>463</v>
      </c>
      <c r="C133" s="225">
        <v>3</v>
      </c>
      <c r="D133" s="225">
        <v>25</v>
      </c>
      <c r="E133" s="225" t="s">
        <v>5</v>
      </c>
      <c r="F133" s="200">
        <v>56</v>
      </c>
      <c r="G133" s="231">
        <f t="shared" ref="G133:G135" si="30">D133*F133</f>
        <v>1400</v>
      </c>
      <c r="H133" s="200">
        <v>0</v>
      </c>
      <c r="I133" s="231">
        <f>D133*H133</f>
        <v>0</v>
      </c>
      <c r="J133" s="200">
        <v>45</v>
      </c>
      <c r="K133" s="200">
        <v>12</v>
      </c>
      <c r="L133" s="231">
        <f>D133*J133*K133</f>
        <v>13500</v>
      </c>
      <c r="M133" s="231">
        <f>L133+I133+G133</f>
        <v>14900</v>
      </c>
      <c r="N133" s="231"/>
      <c r="O133" s="225" t="s">
        <v>165</v>
      </c>
      <c r="P133" s="228"/>
    </row>
    <row r="134" spans="1:19" ht="18" customHeight="1" x14ac:dyDescent="0.15">
      <c r="A134" s="532" t="s">
        <v>612</v>
      </c>
      <c r="B134" s="480"/>
      <c r="C134" s="480"/>
      <c r="D134" s="480"/>
      <c r="E134" s="480"/>
      <c r="F134" s="435"/>
      <c r="G134" s="281">
        <f>SUM(G133)</f>
        <v>1400</v>
      </c>
      <c r="H134" s="323">
        <f>SUM(H133)</f>
        <v>0</v>
      </c>
      <c r="I134" s="281">
        <f>SUM(I133)</f>
        <v>0</v>
      </c>
      <c r="J134" s="323"/>
      <c r="K134" s="323"/>
      <c r="L134" s="281">
        <f>SUM(L133)</f>
        <v>13500</v>
      </c>
      <c r="M134" s="281">
        <f>SUM(M133)</f>
        <v>14900</v>
      </c>
      <c r="N134" s="231"/>
      <c r="O134" s="225"/>
      <c r="P134" s="228"/>
    </row>
    <row r="135" spans="1:19" ht="18" customHeight="1" x14ac:dyDescent="0.15">
      <c r="A135" s="332"/>
      <c r="B135" s="225" t="s">
        <v>463</v>
      </c>
      <c r="C135" s="225">
        <v>3</v>
      </c>
      <c r="D135" s="225">
        <v>41</v>
      </c>
      <c r="E135" s="225" t="s">
        <v>5</v>
      </c>
      <c r="F135" s="200">
        <v>56</v>
      </c>
      <c r="G135" s="231">
        <f t="shared" si="30"/>
        <v>2296</v>
      </c>
      <c r="H135" s="200">
        <v>0</v>
      </c>
      <c r="I135" s="231">
        <f t="shared" ref="I135:I136" si="31">D135*H135</f>
        <v>0</v>
      </c>
      <c r="J135" s="200">
        <v>45</v>
      </c>
      <c r="K135" s="200">
        <v>12</v>
      </c>
      <c r="L135" s="231">
        <f>D135*J135*K135</f>
        <v>22140</v>
      </c>
      <c r="M135" s="231">
        <f>L135+I135+G135</f>
        <v>24436</v>
      </c>
      <c r="N135" s="231"/>
      <c r="O135" s="225" t="s">
        <v>165</v>
      </c>
      <c r="P135" s="228"/>
    </row>
    <row r="136" spans="1:19" ht="18" customHeight="1" x14ac:dyDescent="0.15">
      <c r="A136" s="332"/>
      <c r="B136" s="225" t="s">
        <v>673</v>
      </c>
      <c r="C136" s="225"/>
      <c r="D136" s="225">
        <v>48</v>
      </c>
      <c r="E136" s="225" t="s">
        <v>329</v>
      </c>
      <c r="F136" s="200">
        <v>0</v>
      </c>
      <c r="G136" s="231">
        <v>0</v>
      </c>
      <c r="H136" s="200">
        <v>0</v>
      </c>
      <c r="I136" s="231">
        <f t="shared" si="31"/>
        <v>0</v>
      </c>
      <c r="J136" s="200">
        <v>45</v>
      </c>
      <c r="K136" s="200">
        <v>12</v>
      </c>
      <c r="L136" s="231">
        <f>D136*J136*K136</f>
        <v>25920</v>
      </c>
      <c r="M136" s="231">
        <f>L136+I136+G136</f>
        <v>25920</v>
      </c>
      <c r="N136" s="231"/>
      <c r="O136" s="225" t="s">
        <v>165</v>
      </c>
      <c r="P136" s="228"/>
    </row>
    <row r="137" spans="1:19" ht="18" customHeight="1" x14ac:dyDescent="0.15">
      <c r="A137" s="532" t="s">
        <v>612</v>
      </c>
      <c r="B137" s="480"/>
      <c r="C137" s="480"/>
      <c r="D137" s="480"/>
      <c r="E137" s="480"/>
      <c r="F137" s="435"/>
      <c r="G137" s="281">
        <f>SUM(G135:G136)</f>
        <v>2296</v>
      </c>
      <c r="H137" s="323">
        <f>SUM(H135:H136)</f>
        <v>0</v>
      </c>
      <c r="I137" s="281">
        <f>SUM(I135:I136)</f>
        <v>0</v>
      </c>
      <c r="J137" s="323"/>
      <c r="K137" s="323"/>
      <c r="L137" s="281">
        <f>SUM(L135:L136)</f>
        <v>48060</v>
      </c>
      <c r="M137" s="281">
        <f>SUM(M135:M136)</f>
        <v>50356</v>
      </c>
      <c r="N137" s="482"/>
      <c r="O137" s="225"/>
      <c r="P137" s="228"/>
    </row>
    <row r="138" spans="1:19" ht="18" customHeight="1" x14ac:dyDescent="0.15">
      <c r="A138" s="348"/>
      <c r="B138" s="225" t="s">
        <v>673</v>
      </c>
      <c r="C138" s="225"/>
      <c r="D138" s="225">
        <v>157</v>
      </c>
      <c r="E138" s="225" t="s">
        <v>464</v>
      </c>
      <c r="F138" s="200"/>
      <c r="G138" s="231">
        <f>D138*F138</f>
        <v>0</v>
      </c>
      <c r="H138" s="200">
        <v>0</v>
      </c>
      <c r="I138" s="231">
        <f>D138*H138</f>
        <v>0</v>
      </c>
      <c r="J138" s="200">
        <v>45</v>
      </c>
      <c r="K138" s="200">
        <v>12</v>
      </c>
      <c r="L138" s="231">
        <f>D138*J138*K138</f>
        <v>84780</v>
      </c>
      <c r="M138" s="231">
        <f>L138+I138+G138</f>
        <v>84780</v>
      </c>
      <c r="N138" s="231"/>
      <c r="O138" s="225" t="s">
        <v>165</v>
      </c>
      <c r="P138" s="320" t="s">
        <v>465</v>
      </c>
    </row>
    <row r="139" spans="1:19" s="10" customFormat="1" ht="18" customHeight="1" x14ac:dyDescent="0.15">
      <c r="A139" s="532" t="s">
        <v>612</v>
      </c>
      <c r="B139" s="296"/>
      <c r="C139" s="269"/>
      <c r="D139" s="269"/>
      <c r="E139" s="269"/>
      <c r="F139" s="269"/>
      <c r="G139" s="281">
        <f>SUM(G138)</f>
        <v>0</v>
      </c>
      <c r="H139" s="323">
        <f>SUM(H138)</f>
        <v>0</v>
      </c>
      <c r="I139" s="281">
        <f>SUM(I138)</f>
        <v>0</v>
      </c>
      <c r="J139" s="269"/>
      <c r="K139" s="269"/>
      <c r="L139" s="281">
        <f>SUM(L138)</f>
        <v>84780</v>
      </c>
      <c r="M139" s="281">
        <f>SUM(M138)</f>
        <v>84780</v>
      </c>
      <c r="N139" s="482"/>
      <c r="O139" s="484"/>
      <c r="P139" s="168"/>
    </row>
    <row r="140" spans="1:19" ht="18" customHeight="1" x14ac:dyDescent="0.15">
      <c r="A140" s="155"/>
      <c r="B140" s="225" t="s">
        <v>148</v>
      </c>
      <c r="C140" s="225">
        <v>1</v>
      </c>
      <c r="D140" s="225">
        <v>22</v>
      </c>
      <c r="E140" s="225" t="s">
        <v>5</v>
      </c>
      <c r="F140" s="200">
        <v>56</v>
      </c>
      <c r="G140" s="231">
        <f t="shared" ref="G140:G146" si="32">D140*F140</f>
        <v>1232</v>
      </c>
      <c r="H140" s="200">
        <v>0</v>
      </c>
      <c r="I140" s="231">
        <f t="shared" ref="I140:I148" si="33">D140*H140</f>
        <v>0</v>
      </c>
      <c r="J140" s="200">
        <v>45</v>
      </c>
      <c r="K140" s="200">
        <v>12</v>
      </c>
      <c r="L140" s="231">
        <f>D140*J140*K140</f>
        <v>11880</v>
      </c>
      <c r="M140" s="231">
        <f t="shared" ref="M140:M147" si="34">L140+I140+G140</f>
        <v>13112</v>
      </c>
      <c r="N140" s="231"/>
      <c r="O140" s="225" t="s">
        <v>117</v>
      </c>
      <c r="P140" s="228"/>
    </row>
    <row r="141" spans="1:19" ht="18" customHeight="1" x14ac:dyDescent="0.15">
      <c r="A141" s="155"/>
      <c r="B141" s="11" t="s">
        <v>459</v>
      </c>
      <c r="C141" s="11">
        <v>1</v>
      </c>
      <c r="D141" s="11">
        <v>22</v>
      </c>
      <c r="E141" s="222" t="s">
        <v>456</v>
      </c>
      <c r="F141" s="200">
        <v>56</v>
      </c>
      <c r="G141" s="231">
        <f t="shared" si="32"/>
        <v>1232</v>
      </c>
      <c r="H141" s="200">
        <v>0</v>
      </c>
      <c r="I141" s="231">
        <f t="shared" si="33"/>
        <v>0</v>
      </c>
      <c r="J141" s="200">
        <v>45</v>
      </c>
      <c r="K141" s="200">
        <v>12</v>
      </c>
      <c r="L141" s="231">
        <f>D141*J141*K141</f>
        <v>11880</v>
      </c>
      <c r="M141" s="231">
        <f t="shared" si="34"/>
        <v>13112</v>
      </c>
      <c r="N141" s="231"/>
      <c r="O141" s="11" t="s">
        <v>458</v>
      </c>
      <c r="P141" s="53"/>
    </row>
    <row r="142" spans="1:19" ht="18" customHeight="1" x14ac:dyDescent="0.15">
      <c r="A142" s="155"/>
      <c r="B142" s="11" t="s">
        <v>457</v>
      </c>
      <c r="C142" s="11">
        <v>1</v>
      </c>
      <c r="D142" s="11">
        <v>22</v>
      </c>
      <c r="E142" s="225" t="s">
        <v>5</v>
      </c>
      <c r="F142" s="200">
        <v>56</v>
      </c>
      <c r="G142" s="231">
        <f t="shared" si="32"/>
        <v>1232</v>
      </c>
      <c r="H142" s="200">
        <v>0</v>
      </c>
      <c r="I142" s="231">
        <f t="shared" si="33"/>
        <v>0</v>
      </c>
      <c r="J142" s="200">
        <v>45</v>
      </c>
      <c r="K142" s="200">
        <v>12</v>
      </c>
      <c r="L142" s="231">
        <f>D142*J142*K142</f>
        <v>11880</v>
      </c>
      <c r="M142" s="231">
        <f t="shared" si="34"/>
        <v>13112</v>
      </c>
      <c r="N142" s="231"/>
      <c r="O142" s="11" t="s">
        <v>458</v>
      </c>
      <c r="P142" s="53"/>
    </row>
    <row r="143" spans="1:19" ht="18" customHeight="1" x14ac:dyDescent="0.15">
      <c r="A143" s="155"/>
      <c r="B143" s="11" t="s">
        <v>460</v>
      </c>
      <c r="C143" s="11">
        <v>1</v>
      </c>
      <c r="D143" s="11">
        <v>22</v>
      </c>
      <c r="E143" s="225" t="s">
        <v>5</v>
      </c>
      <c r="F143" s="200">
        <v>56</v>
      </c>
      <c r="G143" s="231">
        <f t="shared" si="32"/>
        <v>1232</v>
      </c>
      <c r="H143" s="200">
        <v>0</v>
      </c>
      <c r="I143" s="231">
        <f t="shared" si="33"/>
        <v>0</v>
      </c>
      <c r="J143" s="200">
        <v>45</v>
      </c>
      <c r="K143" s="200">
        <v>12</v>
      </c>
      <c r="L143" s="231">
        <f>D143*J143*K143</f>
        <v>11880</v>
      </c>
      <c r="M143" s="231">
        <f t="shared" si="34"/>
        <v>13112</v>
      </c>
      <c r="N143" s="231"/>
      <c r="O143" s="11" t="s">
        <v>458</v>
      </c>
      <c r="P143" s="53"/>
    </row>
    <row r="144" spans="1:19" ht="18" customHeight="1" x14ac:dyDescent="0.15">
      <c r="A144" s="155"/>
      <c r="B144" s="225" t="s">
        <v>455</v>
      </c>
      <c r="C144" s="225">
        <v>1</v>
      </c>
      <c r="D144" s="225">
        <v>22</v>
      </c>
      <c r="E144" s="222" t="s">
        <v>456</v>
      </c>
      <c r="F144" s="200">
        <v>56</v>
      </c>
      <c r="G144" s="231">
        <f t="shared" si="32"/>
        <v>1232</v>
      </c>
      <c r="H144" s="200">
        <v>0</v>
      </c>
      <c r="I144" s="231">
        <f t="shared" si="33"/>
        <v>0</v>
      </c>
      <c r="J144" s="200">
        <v>45</v>
      </c>
      <c r="K144" s="200">
        <v>12</v>
      </c>
      <c r="L144" s="231">
        <f>D144*J144*K144</f>
        <v>11880</v>
      </c>
      <c r="M144" s="231">
        <f t="shared" si="34"/>
        <v>13112</v>
      </c>
      <c r="N144" s="231"/>
      <c r="O144" s="225" t="s">
        <v>117</v>
      </c>
      <c r="P144" s="228"/>
    </row>
    <row r="145" spans="1:19" ht="18" customHeight="1" x14ac:dyDescent="0.15">
      <c r="A145" s="155"/>
      <c r="B145" s="225" t="s">
        <v>461</v>
      </c>
      <c r="C145" s="225">
        <v>2</v>
      </c>
      <c r="D145" s="225">
        <v>44</v>
      </c>
      <c r="E145" s="222" t="s">
        <v>456</v>
      </c>
      <c r="F145" s="200">
        <v>56</v>
      </c>
      <c r="G145" s="231">
        <f t="shared" si="32"/>
        <v>2464</v>
      </c>
      <c r="H145" s="200">
        <v>0</v>
      </c>
      <c r="I145" s="231">
        <f t="shared" si="33"/>
        <v>0</v>
      </c>
      <c r="J145" s="200">
        <v>45</v>
      </c>
      <c r="K145" s="200">
        <v>12</v>
      </c>
      <c r="L145" s="231">
        <f>D145*J146*K145</f>
        <v>7920</v>
      </c>
      <c r="M145" s="231">
        <f t="shared" si="34"/>
        <v>10384</v>
      </c>
      <c r="N145" s="231"/>
      <c r="O145" s="11" t="s">
        <v>458</v>
      </c>
      <c r="P145" s="228"/>
    </row>
    <row r="146" spans="1:19" ht="18" customHeight="1" x14ac:dyDescent="0.15">
      <c r="A146" s="155"/>
      <c r="B146" s="225" t="s">
        <v>674</v>
      </c>
      <c r="C146" s="225">
        <v>1</v>
      </c>
      <c r="D146" s="225">
        <v>23</v>
      </c>
      <c r="E146" s="222"/>
      <c r="F146" s="200">
        <v>0</v>
      </c>
      <c r="G146" s="231">
        <f t="shared" si="32"/>
        <v>0</v>
      </c>
      <c r="H146" s="200">
        <v>0</v>
      </c>
      <c r="I146" s="231">
        <f t="shared" si="33"/>
        <v>0</v>
      </c>
      <c r="J146" s="200">
        <v>15</v>
      </c>
      <c r="K146" s="200">
        <v>12</v>
      </c>
      <c r="L146" s="231">
        <f>D146*J146*K146</f>
        <v>4140</v>
      </c>
      <c r="M146" s="231">
        <f t="shared" si="34"/>
        <v>4140</v>
      </c>
      <c r="N146" s="231"/>
      <c r="O146" s="11" t="s">
        <v>462</v>
      </c>
      <c r="P146" s="228"/>
    </row>
    <row r="147" spans="1:19" ht="18" customHeight="1" x14ac:dyDescent="0.15">
      <c r="A147" s="155"/>
      <c r="B147" s="11" t="s">
        <v>675</v>
      </c>
      <c r="C147" s="11">
        <v>1</v>
      </c>
      <c r="D147" s="11">
        <v>40</v>
      </c>
      <c r="E147" s="225" t="s">
        <v>5</v>
      </c>
      <c r="F147" s="200">
        <v>56</v>
      </c>
      <c r="G147" s="231">
        <f>D147*F147</f>
        <v>2240</v>
      </c>
      <c r="H147" s="200">
        <v>0</v>
      </c>
      <c r="I147" s="231">
        <f t="shared" si="33"/>
        <v>0</v>
      </c>
      <c r="J147" s="200">
        <v>45</v>
      </c>
      <c r="K147" s="200">
        <v>12</v>
      </c>
      <c r="L147" s="231">
        <f>D147*J150*K147</f>
        <v>21600</v>
      </c>
      <c r="M147" s="231">
        <f t="shared" si="34"/>
        <v>23840</v>
      </c>
      <c r="N147" s="231"/>
      <c r="O147" s="11" t="s">
        <v>458</v>
      </c>
      <c r="P147" s="228"/>
    </row>
    <row r="148" spans="1:19" ht="34.9" customHeight="1" x14ac:dyDescent="0.15">
      <c r="A148" s="155"/>
      <c r="B148" s="502" t="s">
        <v>622</v>
      </c>
      <c r="C148" s="327">
        <v>2</v>
      </c>
      <c r="D148" s="327">
        <v>66</v>
      </c>
      <c r="E148" s="327" t="s">
        <v>5</v>
      </c>
      <c r="F148" s="503">
        <v>28</v>
      </c>
      <c r="G148" s="504">
        <f>D148*F148</f>
        <v>1848</v>
      </c>
      <c r="H148" s="505">
        <v>0</v>
      </c>
      <c r="I148" s="506">
        <f t="shared" si="33"/>
        <v>0</v>
      </c>
      <c r="J148" s="503">
        <v>45</v>
      </c>
      <c r="K148" s="505">
        <v>3</v>
      </c>
      <c r="L148" s="506">
        <f>D148*J148*K148</f>
        <v>8910</v>
      </c>
      <c r="M148" s="506">
        <f>L148+H148+I148+G148</f>
        <v>10758</v>
      </c>
      <c r="N148" s="231"/>
      <c r="O148" s="11" t="s">
        <v>458</v>
      </c>
      <c r="P148" s="895" t="s">
        <v>817</v>
      </c>
    </row>
    <row r="149" spans="1:19" s="10" customFormat="1" ht="18" customHeight="1" x14ac:dyDescent="0.15">
      <c r="A149" s="532" t="s">
        <v>612</v>
      </c>
      <c r="B149" s="296"/>
      <c r="C149" s="269"/>
      <c r="D149" s="269"/>
      <c r="E149" s="269"/>
      <c r="F149" s="269"/>
      <c r="G149" s="281">
        <f>SUM(G140:G148)</f>
        <v>12712</v>
      </c>
      <c r="H149" s="269">
        <f>SUM(H139:H146)</f>
        <v>0</v>
      </c>
      <c r="I149" s="281">
        <f>SUM(I139:I146)</f>
        <v>0</v>
      </c>
      <c r="J149" s="269"/>
      <c r="K149" s="269"/>
      <c r="L149" s="281">
        <f>SUM(L140:L148)</f>
        <v>101970</v>
      </c>
      <c r="M149" s="281">
        <f>SUM(M140:M148)</f>
        <v>114682</v>
      </c>
      <c r="N149" s="482"/>
      <c r="O149" s="13"/>
      <c r="P149" s="56"/>
    </row>
    <row r="150" spans="1:19" ht="18" customHeight="1" x14ac:dyDescent="0.15">
      <c r="A150" s="507"/>
      <c r="B150" s="222" t="s">
        <v>718</v>
      </c>
      <c r="C150" s="222">
        <v>0.5</v>
      </c>
      <c r="D150" s="222">
        <v>11</v>
      </c>
      <c r="E150" s="222" t="s">
        <v>5</v>
      </c>
      <c r="F150" s="200">
        <v>56</v>
      </c>
      <c r="G150" s="231">
        <f t="shared" ref="G150:G155" si="35">D150*F150</f>
        <v>616</v>
      </c>
      <c r="H150" s="200">
        <v>0</v>
      </c>
      <c r="I150" s="231">
        <f t="shared" ref="I150:I155" si="36">D150*H150</f>
        <v>0</v>
      </c>
      <c r="J150" s="200">
        <v>45</v>
      </c>
      <c r="K150" s="200">
        <v>12</v>
      </c>
      <c r="L150" s="231">
        <f t="shared" ref="L150:L155" si="37">D150*J150*K150</f>
        <v>5940</v>
      </c>
      <c r="M150" s="231">
        <f t="shared" ref="M150:M155" si="38">L150+I150+G150</f>
        <v>6556</v>
      </c>
      <c r="N150" s="231"/>
      <c r="O150" s="222" t="s">
        <v>425</v>
      </c>
      <c r="P150" s="228"/>
      <c r="R150" s="38"/>
      <c r="S150" s="38"/>
    </row>
    <row r="151" spans="1:19" ht="18" customHeight="1" x14ac:dyDescent="0.15">
      <c r="A151" s="507"/>
      <c r="B151" s="222" t="s">
        <v>169</v>
      </c>
      <c r="C151" s="222">
        <v>2</v>
      </c>
      <c r="D151" s="222">
        <v>44</v>
      </c>
      <c r="E151" s="222" t="s">
        <v>5</v>
      </c>
      <c r="F151" s="200">
        <v>56</v>
      </c>
      <c r="G151" s="231">
        <f t="shared" si="35"/>
        <v>2464</v>
      </c>
      <c r="H151" s="200">
        <v>0</v>
      </c>
      <c r="I151" s="231">
        <f t="shared" si="36"/>
        <v>0</v>
      </c>
      <c r="J151" s="200">
        <v>45</v>
      </c>
      <c r="K151" s="200">
        <v>12</v>
      </c>
      <c r="L151" s="231">
        <f t="shared" si="37"/>
        <v>23760</v>
      </c>
      <c r="M151" s="231">
        <f t="shared" si="38"/>
        <v>26224</v>
      </c>
      <c r="N151" s="231"/>
      <c r="O151" s="222" t="s">
        <v>425</v>
      </c>
      <c r="P151" s="228"/>
    </row>
    <row r="152" spans="1:19" ht="18" customHeight="1" x14ac:dyDescent="0.15">
      <c r="A152" s="507"/>
      <c r="B152" s="222" t="s">
        <v>167</v>
      </c>
      <c r="C152" s="222">
        <v>1</v>
      </c>
      <c r="D152" s="222">
        <v>22</v>
      </c>
      <c r="E152" s="222" t="s">
        <v>7</v>
      </c>
      <c r="F152" s="200">
        <v>56</v>
      </c>
      <c r="G152" s="231">
        <f t="shared" si="35"/>
        <v>1232</v>
      </c>
      <c r="H152" s="200">
        <v>0</v>
      </c>
      <c r="I152" s="231">
        <f t="shared" si="36"/>
        <v>0</v>
      </c>
      <c r="J152" s="200">
        <v>45</v>
      </c>
      <c r="K152" s="200">
        <v>12</v>
      </c>
      <c r="L152" s="231">
        <f t="shared" si="37"/>
        <v>11880</v>
      </c>
      <c r="M152" s="231">
        <f t="shared" si="38"/>
        <v>13112</v>
      </c>
      <c r="N152" s="231"/>
      <c r="O152" s="222" t="s">
        <v>425</v>
      </c>
      <c r="P152" s="228"/>
    </row>
    <row r="153" spans="1:19" ht="18" customHeight="1" x14ac:dyDescent="0.15">
      <c r="A153" s="507"/>
      <c r="B153" s="222" t="s">
        <v>168</v>
      </c>
      <c r="C153" s="222">
        <v>1</v>
      </c>
      <c r="D153" s="222">
        <v>22</v>
      </c>
      <c r="E153" s="222" t="s">
        <v>7</v>
      </c>
      <c r="F153" s="200">
        <v>56</v>
      </c>
      <c r="G153" s="231">
        <f t="shared" si="35"/>
        <v>1232</v>
      </c>
      <c r="H153" s="200">
        <v>0</v>
      </c>
      <c r="I153" s="231">
        <f t="shared" si="36"/>
        <v>0</v>
      </c>
      <c r="J153" s="200">
        <v>45</v>
      </c>
      <c r="K153" s="200">
        <v>12</v>
      </c>
      <c r="L153" s="231">
        <f t="shared" si="37"/>
        <v>11880</v>
      </c>
      <c r="M153" s="231">
        <f t="shared" si="38"/>
        <v>13112</v>
      </c>
      <c r="N153" s="231"/>
      <c r="O153" s="222" t="s">
        <v>425</v>
      </c>
      <c r="P153" s="228"/>
    </row>
    <row r="154" spans="1:19" ht="18" customHeight="1" x14ac:dyDescent="0.15">
      <c r="A154" s="507"/>
      <c r="B154" s="222" t="s">
        <v>166</v>
      </c>
      <c r="C154" s="222">
        <v>1</v>
      </c>
      <c r="D154" s="222">
        <v>22</v>
      </c>
      <c r="E154" s="222" t="s">
        <v>5</v>
      </c>
      <c r="F154" s="200">
        <v>56</v>
      </c>
      <c r="G154" s="231">
        <f t="shared" si="35"/>
        <v>1232</v>
      </c>
      <c r="H154" s="200">
        <v>0</v>
      </c>
      <c r="I154" s="231">
        <f t="shared" si="36"/>
        <v>0</v>
      </c>
      <c r="J154" s="200">
        <v>45</v>
      </c>
      <c r="K154" s="200">
        <v>12</v>
      </c>
      <c r="L154" s="231">
        <f t="shared" si="37"/>
        <v>11880</v>
      </c>
      <c r="M154" s="231">
        <f t="shared" si="38"/>
        <v>13112</v>
      </c>
      <c r="N154" s="231"/>
      <c r="O154" s="222" t="s">
        <v>425</v>
      </c>
      <c r="P154" s="228"/>
    </row>
    <row r="155" spans="1:19" ht="18" customHeight="1" x14ac:dyDescent="0.15">
      <c r="A155" s="507"/>
      <c r="B155" s="225" t="s">
        <v>426</v>
      </c>
      <c r="C155" s="225">
        <v>1</v>
      </c>
      <c r="D155" s="225">
        <v>22</v>
      </c>
      <c r="E155" s="222" t="s">
        <v>5</v>
      </c>
      <c r="F155" s="200">
        <v>56</v>
      </c>
      <c r="G155" s="231">
        <f t="shared" si="35"/>
        <v>1232</v>
      </c>
      <c r="H155" s="200">
        <v>0</v>
      </c>
      <c r="I155" s="231">
        <f t="shared" si="36"/>
        <v>0</v>
      </c>
      <c r="J155" s="200">
        <v>45</v>
      </c>
      <c r="K155" s="200">
        <v>12</v>
      </c>
      <c r="L155" s="231">
        <f t="shared" si="37"/>
        <v>11880</v>
      </c>
      <c r="M155" s="231">
        <f t="shared" si="38"/>
        <v>13112</v>
      </c>
      <c r="N155" s="231"/>
      <c r="O155" s="222" t="s">
        <v>425</v>
      </c>
      <c r="P155" s="228"/>
    </row>
    <row r="156" spans="1:19" s="10" customFormat="1" ht="18" customHeight="1" x14ac:dyDescent="0.15">
      <c r="A156" s="532" t="s">
        <v>612</v>
      </c>
      <c r="B156" s="296"/>
      <c r="C156" s="269"/>
      <c r="D156" s="269">
        <f>SUM(D150:D155)</f>
        <v>143</v>
      </c>
      <c r="E156" s="269"/>
      <c r="F156" s="269"/>
      <c r="G156" s="281">
        <f>SUM(G150:G155)</f>
        <v>8008</v>
      </c>
      <c r="H156" s="323">
        <f>SUM(H150:H155)</f>
        <v>0</v>
      </c>
      <c r="I156" s="281">
        <f>SUM(I150:I155)</f>
        <v>0</v>
      </c>
      <c r="J156" s="269"/>
      <c r="K156" s="269"/>
      <c r="L156" s="281">
        <f>SUM(L150:L155)</f>
        <v>77220</v>
      </c>
      <c r="M156" s="281">
        <f>SUM(M150:M155)</f>
        <v>85228</v>
      </c>
      <c r="N156" s="482"/>
      <c r="O156" s="486"/>
      <c r="P156" s="56"/>
    </row>
    <row r="157" spans="1:19" ht="18" customHeight="1" x14ac:dyDescent="0.15">
      <c r="A157" s="508"/>
      <c r="B157" s="222" t="s">
        <v>677</v>
      </c>
      <c r="C157" s="222">
        <v>2</v>
      </c>
      <c r="D157" s="222">
        <v>44</v>
      </c>
      <c r="E157" s="222" t="s">
        <v>5</v>
      </c>
      <c r="F157" s="200">
        <v>56</v>
      </c>
      <c r="G157" s="231">
        <f>D157*F157</f>
        <v>2464</v>
      </c>
      <c r="H157" s="200">
        <v>0</v>
      </c>
      <c r="I157" s="231">
        <f>D157*H157</f>
        <v>0</v>
      </c>
      <c r="J157" s="200">
        <v>45</v>
      </c>
      <c r="K157" s="200">
        <v>12</v>
      </c>
      <c r="L157" s="231">
        <f>D157*J157*K157</f>
        <v>23760</v>
      </c>
      <c r="M157" s="231">
        <f>L157+I157+G157</f>
        <v>26224</v>
      </c>
      <c r="N157" s="509"/>
      <c r="O157" s="220" t="s">
        <v>690</v>
      </c>
      <c r="P157" s="228"/>
    </row>
    <row r="158" spans="1:19" ht="18" customHeight="1" x14ac:dyDescent="0.15">
      <c r="A158" s="508"/>
      <c r="B158" s="222" t="s">
        <v>678</v>
      </c>
      <c r="C158" s="222">
        <v>2</v>
      </c>
      <c r="D158" s="222">
        <v>44</v>
      </c>
      <c r="E158" s="222" t="s">
        <v>6</v>
      </c>
      <c r="F158" s="200">
        <v>56</v>
      </c>
      <c r="G158" s="231">
        <f>D158*F158</f>
        <v>2464</v>
      </c>
      <c r="H158" s="200">
        <v>0</v>
      </c>
      <c r="I158" s="231">
        <f>D158*H158</f>
        <v>0</v>
      </c>
      <c r="J158" s="200">
        <v>45</v>
      </c>
      <c r="K158" s="200">
        <v>12</v>
      </c>
      <c r="L158" s="231">
        <f>D158*J158*K158</f>
        <v>23760</v>
      </c>
      <c r="M158" s="231">
        <f>L158+I158+G158</f>
        <v>26224</v>
      </c>
      <c r="N158" s="509"/>
      <c r="O158" s="220" t="s">
        <v>690</v>
      </c>
      <c r="P158" s="228"/>
    </row>
    <row r="159" spans="1:19" s="10" customFormat="1" ht="18" customHeight="1" x14ac:dyDescent="0.15">
      <c r="A159" s="533" t="s">
        <v>612</v>
      </c>
      <c r="B159" s="296"/>
      <c r="C159" s="367"/>
      <c r="D159" s="367">
        <f>SUM(D157:D158)</f>
        <v>88</v>
      </c>
      <c r="E159" s="367"/>
      <c r="F159" s="367"/>
      <c r="G159" s="534">
        <f>SUM(G157:G158)</f>
        <v>4928</v>
      </c>
      <c r="H159" s="367">
        <f>SUM(H157:H158)</f>
        <v>0</v>
      </c>
      <c r="I159" s="534">
        <f>SUM(I157:I158)</f>
        <v>0</v>
      </c>
      <c r="J159" s="367"/>
      <c r="K159" s="367"/>
      <c r="L159" s="534">
        <f>SUM(L157:L158)</f>
        <v>47520</v>
      </c>
      <c r="M159" s="534">
        <f>SUM(M157:M158)</f>
        <v>52448</v>
      </c>
      <c r="N159" s="528"/>
      <c r="O159" s="13"/>
      <c r="P159" s="56"/>
    </row>
    <row r="160" spans="1:19" ht="18" customHeight="1" x14ac:dyDescent="0.15">
      <c r="A160" s="508"/>
      <c r="B160" s="222" t="s">
        <v>676</v>
      </c>
      <c r="C160" s="222">
        <v>1</v>
      </c>
      <c r="D160" s="222">
        <v>22</v>
      </c>
      <c r="E160" s="222" t="s">
        <v>5</v>
      </c>
      <c r="F160" s="200">
        <v>56</v>
      </c>
      <c r="G160" s="231">
        <f>D160*F160</f>
        <v>1232</v>
      </c>
      <c r="H160" s="200">
        <v>0</v>
      </c>
      <c r="I160" s="231">
        <f>D160*H160</f>
        <v>0</v>
      </c>
      <c r="J160" s="200">
        <v>45</v>
      </c>
      <c r="K160" s="200">
        <v>12</v>
      </c>
      <c r="L160" s="231">
        <f>D160*J160*K160</f>
        <v>11880</v>
      </c>
      <c r="M160" s="231">
        <f t="shared" ref="M160:M168" si="39">L160+I160+G160</f>
        <v>13112</v>
      </c>
      <c r="N160" s="231"/>
      <c r="O160" s="11" t="s">
        <v>684</v>
      </c>
      <c r="P160" s="228"/>
    </row>
    <row r="161" spans="1:17" ht="18" customHeight="1" x14ac:dyDescent="0.15">
      <c r="A161" s="508"/>
      <c r="B161" s="225" t="s">
        <v>471</v>
      </c>
      <c r="C161" s="225">
        <v>2</v>
      </c>
      <c r="D161" s="225">
        <v>44</v>
      </c>
      <c r="E161" s="225" t="s">
        <v>6</v>
      </c>
      <c r="F161" s="200">
        <v>56</v>
      </c>
      <c r="G161" s="231">
        <f>D161*F161</f>
        <v>2464</v>
      </c>
      <c r="H161" s="200">
        <v>0</v>
      </c>
      <c r="I161" s="231">
        <f>D161*H161</f>
        <v>0</v>
      </c>
      <c r="J161" s="200">
        <v>45</v>
      </c>
      <c r="K161" s="200">
        <v>12</v>
      </c>
      <c r="L161" s="231">
        <f>D161*J161*K161</f>
        <v>23760</v>
      </c>
      <c r="M161" s="231">
        <f t="shared" si="39"/>
        <v>26224</v>
      </c>
      <c r="N161" s="231"/>
      <c r="O161" s="225" t="s">
        <v>472</v>
      </c>
      <c r="P161" s="228"/>
    </row>
    <row r="162" spans="1:17" ht="18" customHeight="1" x14ac:dyDescent="0.15">
      <c r="A162" s="508"/>
      <c r="B162" s="225" t="s">
        <v>473</v>
      </c>
      <c r="C162" s="225">
        <v>2.5</v>
      </c>
      <c r="D162" s="225">
        <v>55</v>
      </c>
      <c r="E162" s="225" t="s">
        <v>5</v>
      </c>
      <c r="F162" s="200">
        <v>56</v>
      </c>
      <c r="G162" s="231">
        <f>D162*F162</f>
        <v>3080</v>
      </c>
      <c r="H162" s="200">
        <v>0</v>
      </c>
      <c r="I162" s="231">
        <f>D162*H162</f>
        <v>0</v>
      </c>
      <c r="J162" s="200">
        <v>45</v>
      </c>
      <c r="K162" s="200">
        <v>12</v>
      </c>
      <c r="L162" s="231">
        <f>D162*J162*K162</f>
        <v>29700</v>
      </c>
      <c r="M162" s="231">
        <f t="shared" si="39"/>
        <v>32780</v>
      </c>
      <c r="N162" s="231"/>
      <c r="O162" s="225" t="s">
        <v>472</v>
      </c>
      <c r="P162" s="228"/>
    </row>
    <row r="163" spans="1:17" s="10" customFormat="1" ht="18" customHeight="1" x14ac:dyDescent="0.15">
      <c r="A163" s="532" t="s">
        <v>612</v>
      </c>
      <c r="B163" s="296"/>
      <c r="C163" s="269"/>
      <c r="D163" s="269"/>
      <c r="E163" s="269"/>
      <c r="F163" s="269"/>
      <c r="G163" s="281">
        <f>SUM(G160:G162)</f>
        <v>6776</v>
      </c>
      <c r="H163" s="269">
        <f>SUM(H161:H162)</f>
        <v>0</v>
      </c>
      <c r="I163" s="281">
        <f>SUM(I161:I162)</f>
        <v>0</v>
      </c>
      <c r="J163" s="269"/>
      <c r="K163" s="269"/>
      <c r="L163" s="281">
        <f>SUM(L160:L162)</f>
        <v>65340</v>
      </c>
      <c r="M163" s="281">
        <f t="shared" si="39"/>
        <v>72116</v>
      </c>
      <c r="N163" s="482"/>
      <c r="O163" s="484"/>
      <c r="P163" s="56"/>
    </row>
    <row r="164" spans="1:17" s="10" customFormat="1" ht="18" customHeight="1" x14ac:dyDescent="0.15">
      <c r="A164" s="553"/>
      <c r="B164" s="554" t="s">
        <v>835</v>
      </c>
      <c r="C164" s="555">
        <v>1</v>
      </c>
      <c r="D164" s="555">
        <v>22</v>
      </c>
      <c r="E164" s="503" t="s">
        <v>5</v>
      </c>
      <c r="F164" s="555">
        <v>28</v>
      </c>
      <c r="G164" s="506">
        <f t="shared" ref="G164:G165" si="40">D164*F164</f>
        <v>616</v>
      </c>
      <c r="H164" s="556"/>
      <c r="I164" s="506">
        <f t="shared" ref="I164:I165" si="41">D164*H164</f>
        <v>0</v>
      </c>
      <c r="J164" s="505">
        <v>45</v>
      </c>
      <c r="K164" s="505">
        <v>8</v>
      </c>
      <c r="L164" s="506">
        <f t="shared" ref="L164:L165" si="42">D164*J164*K164</f>
        <v>7920</v>
      </c>
      <c r="M164" s="506">
        <f t="shared" si="39"/>
        <v>8536</v>
      </c>
      <c r="N164" s="550"/>
      <c r="O164" s="225" t="s">
        <v>472</v>
      </c>
      <c r="P164" s="896" t="s">
        <v>836</v>
      </c>
    </row>
    <row r="165" spans="1:17" s="10" customFormat="1" ht="18" customHeight="1" x14ac:dyDescent="0.15">
      <c r="A165" s="553"/>
      <c r="B165" s="554" t="s">
        <v>834</v>
      </c>
      <c r="C165" s="555">
        <v>1</v>
      </c>
      <c r="D165" s="555">
        <v>22</v>
      </c>
      <c r="E165" s="503" t="s">
        <v>5</v>
      </c>
      <c r="F165" s="555">
        <v>28</v>
      </c>
      <c r="G165" s="506">
        <f t="shared" si="40"/>
        <v>616</v>
      </c>
      <c r="H165" s="556"/>
      <c r="I165" s="506">
        <f t="shared" si="41"/>
        <v>0</v>
      </c>
      <c r="J165" s="505">
        <v>45</v>
      </c>
      <c r="K165" s="505">
        <v>8</v>
      </c>
      <c r="L165" s="506">
        <f t="shared" si="42"/>
        <v>7920</v>
      </c>
      <c r="M165" s="506">
        <f t="shared" si="39"/>
        <v>8536</v>
      </c>
      <c r="N165" s="550"/>
      <c r="O165" s="225" t="s">
        <v>472</v>
      </c>
      <c r="P165" s="896" t="s">
        <v>836</v>
      </c>
    </row>
    <row r="166" spans="1:17" s="10" customFormat="1" ht="18" customHeight="1" x14ac:dyDescent="0.15">
      <c r="A166" s="532" t="s">
        <v>47</v>
      </c>
      <c r="B166" s="547"/>
      <c r="C166" s="548"/>
      <c r="D166" s="548"/>
      <c r="E166" s="548"/>
      <c r="F166" s="548"/>
      <c r="G166" s="549">
        <f>SUM(G164:G165)</f>
        <v>1232</v>
      </c>
      <c r="H166" s="548"/>
      <c r="I166" s="549">
        <f>SUM(I164:I165)</f>
        <v>0</v>
      </c>
      <c r="J166" s="548"/>
      <c r="K166" s="548"/>
      <c r="L166" s="549">
        <f>SUM(L164:L165)</f>
        <v>15840</v>
      </c>
      <c r="M166" s="549">
        <f>SUM(M164:M165)</f>
        <v>17072</v>
      </c>
      <c r="N166" s="550"/>
      <c r="O166" s="551"/>
      <c r="P166" s="552"/>
    </row>
    <row r="167" spans="1:17" s="141" customFormat="1" ht="21.95" customHeight="1" x14ac:dyDescent="0.15">
      <c r="A167" s="180"/>
      <c r="B167" s="242" t="s">
        <v>769</v>
      </c>
      <c r="C167" s="243">
        <v>1</v>
      </c>
      <c r="D167" s="243">
        <v>24</v>
      </c>
      <c r="E167" s="244" t="s">
        <v>5</v>
      </c>
      <c r="F167" s="248">
        <v>28</v>
      </c>
      <c r="G167" s="743">
        <f>D167*F167</f>
        <v>672</v>
      </c>
      <c r="H167" s="240">
        <v>0</v>
      </c>
      <c r="I167" s="798">
        <v>0</v>
      </c>
      <c r="J167" s="240">
        <v>45</v>
      </c>
      <c r="K167" s="248">
        <v>3</v>
      </c>
      <c r="L167" s="743">
        <f>D167*J167*K167</f>
        <v>3240</v>
      </c>
      <c r="M167" s="743">
        <f t="shared" si="39"/>
        <v>3912</v>
      </c>
      <c r="N167" s="196"/>
      <c r="O167" s="182" t="s">
        <v>770</v>
      </c>
      <c r="P167" s="897" t="s">
        <v>817</v>
      </c>
      <c r="Q167" s="185"/>
    </row>
    <row r="168" spans="1:17" s="141" customFormat="1" ht="21.95" customHeight="1" x14ac:dyDescent="0.15">
      <c r="A168" s="180"/>
      <c r="B168" s="242" t="s">
        <v>780</v>
      </c>
      <c r="C168" s="243">
        <v>1</v>
      </c>
      <c r="D168" s="243">
        <v>33</v>
      </c>
      <c r="E168" s="244" t="s">
        <v>5</v>
      </c>
      <c r="F168" s="248">
        <v>28</v>
      </c>
      <c r="G168" s="743">
        <f>D168*F168</f>
        <v>924</v>
      </c>
      <c r="H168" s="240">
        <v>0</v>
      </c>
      <c r="I168" s="798">
        <v>0</v>
      </c>
      <c r="J168" s="240">
        <v>45</v>
      </c>
      <c r="K168" s="248">
        <v>3</v>
      </c>
      <c r="L168" s="743">
        <f>D168*J168*K168</f>
        <v>4455</v>
      </c>
      <c r="M168" s="743">
        <f t="shared" si="39"/>
        <v>5379</v>
      </c>
      <c r="N168" s="196"/>
      <c r="O168" s="182" t="s">
        <v>781</v>
      </c>
      <c r="P168" s="897" t="s">
        <v>817</v>
      </c>
    </row>
    <row r="169" spans="1:17" s="184" customFormat="1" ht="21.95" customHeight="1" x14ac:dyDescent="0.15">
      <c r="A169" s="535" t="s">
        <v>775</v>
      </c>
      <c r="B169" s="536"/>
      <c r="C169" s="537"/>
      <c r="D169" s="537"/>
      <c r="E169" s="537"/>
      <c r="F169" s="538"/>
      <c r="G169" s="744">
        <f>SUM(G167:G168)</f>
        <v>1596</v>
      </c>
      <c r="H169" s="538"/>
      <c r="I169" s="799">
        <f>SUM(I167:I168)</f>
        <v>0</v>
      </c>
      <c r="J169" s="538"/>
      <c r="K169" s="538"/>
      <c r="L169" s="744">
        <f>SUM(L167:L168)</f>
        <v>7695</v>
      </c>
      <c r="M169" s="744">
        <f>SUM(M167:M168)</f>
        <v>9291</v>
      </c>
      <c r="N169" s="529"/>
      <c r="O169" s="183"/>
      <c r="P169" s="249"/>
    </row>
    <row r="170" spans="1:17" s="235" customFormat="1" ht="21.95" customHeight="1" x14ac:dyDescent="0.15">
      <c r="A170" s="236"/>
      <c r="B170" s="237" t="s">
        <v>820</v>
      </c>
      <c r="C170" s="237" t="s">
        <v>821</v>
      </c>
      <c r="D170" s="238">
        <v>162</v>
      </c>
      <c r="E170" s="237"/>
      <c r="F170" s="239">
        <v>28</v>
      </c>
      <c r="G170" s="743">
        <f>D170*F170</f>
        <v>4536</v>
      </c>
      <c r="H170" s="510">
        <v>75.33</v>
      </c>
      <c r="I170" s="241">
        <f>H170*D170</f>
        <v>12203.46</v>
      </c>
      <c r="J170" s="240">
        <v>45</v>
      </c>
      <c r="K170" s="239" t="s">
        <v>822</v>
      </c>
      <c r="L170" s="743">
        <f>D170*J170*K170</f>
        <v>65610</v>
      </c>
      <c r="M170" s="743">
        <f>L170+I170+G170</f>
        <v>82349.459999999992</v>
      </c>
      <c r="N170" s="529"/>
      <c r="O170" s="182" t="s">
        <v>770</v>
      </c>
      <c r="P170" s="897" t="s">
        <v>816</v>
      </c>
    </row>
    <row r="171" spans="1:17" s="235" customFormat="1" ht="21.95" customHeight="1" x14ac:dyDescent="0.15">
      <c r="A171" s="236"/>
      <c r="B171" s="237" t="s">
        <v>823</v>
      </c>
      <c r="C171" s="237" t="s">
        <v>821</v>
      </c>
      <c r="D171" s="238">
        <v>16</v>
      </c>
      <c r="E171" s="237"/>
      <c r="F171" s="239">
        <v>28</v>
      </c>
      <c r="G171" s="743">
        <f>D171*F171</f>
        <v>448</v>
      </c>
      <c r="H171" s="510">
        <v>75.33</v>
      </c>
      <c r="I171" s="241">
        <f>H171*D171</f>
        <v>1205.28</v>
      </c>
      <c r="J171" s="240">
        <v>45</v>
      </c>
      <c r="K171" s="239" t="s">
        <v>822</v>
      </c>
      <c r="L171" s="743">
        <f>D171*J171*K171</f>
        <v>6480</v>
      </c>
      <c r="M171" s="743">
        <f>L171+I171+G171</f>
        <v>8133.28</v>
      </c>
      <c r="N171" s="529"/>
      <c r="O171" s="182" t="s">
        <v>770</v>
      </c>
      <c r="P171" s="897" t="s">
        <v>816</v>
      </c>
    </row>
    <row r="172" spans="1:17" s="235" customFormat="1" ht="21.95" customHeight="1" x14ac:dyDescent="0.15">
      <c r="A172" s="236"/>
      <c r="B172" s="237" t="s">
        <v>824</v>
      </c>
      <c r="C172" s="237" t="s">
        <v>821</v>
      </c>
      <c r="D172" s="238">
        <v>9</v>
      </c>
      <c r="E172" s="237"/>
      <c r="F172" s="239">
        <v>28</v>
      </c>
      <c r="G172" s="743">
        <f>D172*F172</f>
        <v>252</v>
      </c>
      <c r="H172" s="510">
        <v>75.33</v>
      </c>
      <c r="I172" s="241">
        <f>H172*D172</f>
        <v>677.97</v>
      </c>
      <c r="J172" s="240">
        <v>45</v>
      </c>
      <c r="K172" s="239" t="s">
        <v>822</v>
      </c>
      <c r="L172" s="743">
        <f>D172*J172*K172</f>
        <v>3645</v>
      </c>
      <c r="M172" s="743">
        <f>L172+I172+G172</f>
        <v>4574.97</v>
      </c>
      <c r="N172" s="529"/>
      <c r="O172" s="182" t="s">
        <v>770</v>
      </c>
      <c r="P172" s="897" t="s">
        <v>816</v>
      </c>
    </row>
    <row r="173" spans="1:17" s="184" customFormat="1" ht="21.95" customHeight="1" x14ac:dyDescent="0.15">
      <c r="A173" s="535" t="s">
        <v>47</v>
      </c>
      <c r="B173" s="536"/>
      <c r="C173" s="537"/>
      <c r="D173" s="537"/>
      <c r="E173" s="537"/>
      <c r="F173" s="538"/>
      <c r="G173" s="744">
        <f>SUM(G170:G172)</f>
        <v>5236</v>
      </c>
      <c r="H173" s="538"/>
      <c r="I173" s="538">
        <f>SUM(I170:I172)</f>
        <v>14086.71</v>
      </c>
      <c r="J173" s="538"/>
      <c r="K173" s="538"/>
      <c r="L173" s="744">
        <f>SUM(L170:L172)</f>
        <v>75735</v>
      </c>
      <c r="M173" s="744">
        <f>L173+I173+G173</f>
        <v>95057.709999999992</v>
      </c>
      <c r="N173" s="529"/>
      <c r="O173" s="183"/>
      <c r="P173" s="249"/>
    </row>
    <row r="174" spans="1:17" s="512" customFormat="1" ht="19.899999999999999" customHeight="1" x14ac:dyDescent="0.15">
      <c r="A174" s="166"/>
      <c r="B174" s="513" t="s">
        <v>579</v>
      </c>
      <c r="C174" s="514">
        <v>1</v>
      </c>
      <c r="D174" s="110">
        <v>24</v>
      </c>
      <c r="E174" s="456" t="s">
        <v>571</v>
      </c>
      <c r="F174" s="99">
        <v>56</v>
      </c>
      <c r="G174" s="457">
        <f>D174*F174</f>
        <v>1344</v>
      </c>
      <c r="H174" s="511">
        <v>0</v>
      </c>
      <c r="I174" s="457">
        <v>0</v>
      </c>
      <c r="J174" s="511">
        <v>45</v>
      </c>
      <c r="K174" s="101">
        <v>12</v>
      </c>
      <c r="L174" s="364">
        <f t="shared" ref="L174:L179" si="43">D174*J174*K174</f>
        <v>12960</v>
      </c>
      <c r="M174" s="15">
        <f t="shared" ref="M174:M179" si="44">L174+I174+G174</f>
        <v>14304</v>
      </c>
      <c r="N174" s="200"/>
      <c r="O174" s="90" t="s">
        <v>829</v>
      </c>
      <c r="P174" s="362"/>
    </row>
    <row r="175" spans="1:17" s="512" customFormat="1" ht="19.899999999999999" customHeight="1" x14ac:dyDescent="0.15">
      <c r="A175" s="166"/>
      <c r="B175" s="515" t="s">
        <v>578</v>
      </c>
      <c r="C175" s="514">
        <v>1</v>
      </c>
      <c r="D175" s="110">
        <v>24</v>
      </c>
      <c r="E175" s="456" t="s">
        <v>571</v>
      </c>
      <c r="F175" s="99">
        <v>56</v>
      </c>
      <c r="G175" s="457">
        <f>D175*F175</f>
        <v>1344</v>
      </c>
      <c r="H175" s="511">
        <v>0</v>
      </c>
      <c r="I175" s="457">
        <v>0</v>
      </c>
      <c r="J175" s="511">
        <v>45</v>
      </c>
      <c r="K175" s="101">
        <v>12</v>
      </c>
      <c r="L175" s="364">
        <f t="shared" si="43"/>
        <v>12960</v>
      </c>
      <c r="M175" s="15">
        <f t="shared" si="44"/>
        <v>14304</v>
      </c>
      <c r="N175" s="200"/>
      <c r="O175" s="90" t="s">
        <v>829</v>
      </c>
      <c r="P175" s="362"/>
    </row>
    <row r="176" spans="1:17" s="512" customFormat="1" ht="20.45" customHeight="1" x14ac:dyDescent="0.15">
      <c r="A176" s="166"/>
      <c r="B176" s="515" t="s">
        <v>580</v>
      </c>
      <c r="C176" s="514">
        <v>1</v>
      </c>
      <c r="D176" s="110">
        <v>33</v>
      </c>
      <c r="E176" s="456" t="s">
        <v>571</v>
      </c>
      <c r="F176" s="99">
        <v>56</v>
      </c>
      <c r="G176" s="457">
        <f>D176*F176</f>
        <v>1848</v>
      </c>
      <c r="H176" s="511">
        <v>0</v>
      </c>
      <c r="I176" s="457">
        <v>0</v>
      </c>
      <c r="J176" s="511">
        <v>45</v>
      </c>
      <c r="K176" s="101">
        <v>12</v>
      </c>
      <c r="L176" s="364">
        <f t="shared" si="43"/>
        <v>17820</v>
      </c>
      <c r="M176" s="15">
        <f t="shared" si="44"/>
        <v>19668</v>
      </c>
      <c r="N176" s="200"/>
      <c r="O176" s="90" t="s">
        <v>829</v>
      </c>
      <c r="P176" s="362"/>
    </row>
    <row r="177" spans="1:19" s="512" customFormat="1" ht="20.45" customHeight="1" x14ac:dyDescent="0.15">
      <c r="A177" s="166"/>
      <c r="B177" s="515" t="s">
        <v>312</v>
      </c>
      <c r="C177" s="514">
        <v>1</v>
      </c>
      <c r="D177" s="110">
        <v>30</v>
      </c>
      <c r="E177" s="456" t="s">
        <v>571</v>
      </c>
      <c r="F177" s="99">
        <v>56</v>
      </c>
      <c r="G177" s="457">
        <f>D177*F177</f>
        <v>1680</v>
      </c>
      <c r="H177" s="511">
        <v>0</v>
      </c>
      <c r="I177" s="457">
        <v>0</v>
      </c>
      <c r="J177" s="511">
        <v>45</v>
      </c>
      <c r="K177" s="101">
        <v>12</v>
      </c>
      <c r="L177" s="364">
        <f t="shared" si="43"/>
        <v>16200</v>
      </c>
      <c r="M177" s="15">
        <f t="shared" si="44"/>
        <v>17880</v>
      </c>
      <c r="N177" s="200"/>
      <c r="O177" s="90" t="s">
        <v>829</v>
      </c>
      <c r="P177" s="362"/>
    </row>
    <row r="178" spans="1:19" s="215" customFormat="1" ht="20.45" customHeight="1" x14ac:dyDescent="0.15">
      <c r="A178" s="166"/>
      <c r="B178" s="516" t="s">
        <v>659</v>
      </c>
      <c r="C178" s="517">
        <v>1</v>
      </c>
      <c r="D178" s="319">
        <v>23</v>
      </c>
      <c r="E178" s="6"/>
      <c r="F178" s="33">
        <v>0</v>
      </c>
      <c r="G178" s="459">
        <v>0</v>
      </c>
      <c r="H178" s="511">
        <v>0</v>
      </c>
      <c r="I178" s="457">
        <v>0</v>
      </c>
      <c r="J178" s="518">
        <v>15</v>
      </c>
      <c r="K178" s="5">
        <v>12</v>
      </c>
      <c r="L178" s="15">
        <f t="shared" si="43"/>
        <v>4140</v>
      </c>
      <c r="M178" s="15">
        <f t="shared" si="44"/>
        <v>4140</v>
      </c>
      <c r="N178" s="200"/>
      <c r="O178" s="90" t="s">
        <v>829</v>
      </c>
      <c r="P178" s="18"/>
    </row>
    <row r="179" spans="1:19" s="512" customFormat="1" ht="20.45" customHeight="1" x14ac:dyDescent="0.15">
      <c r="A179" s="166"/>
      <c r="B179" s="519" t="s">
        <v>584</v>
      </c>
      <c r="C179" s="520">
        <v>1</v>
      </c>
      <c r="D179" s="521">
        <v>33</v>
      </c>
      <c r="E179" s="450" t="s">
        <v>571</v>
      </c>
      <c r="F179" s="522">
        <v>28</v>
      </c>
      <c r="G179" s="795">
        <f>F179*D179</f>
        <v>924</v>
      </c>
      <c r="H179" s="523">
        <v>0</v>
      </c>
      <c r="I179" s="795">
        <v>0</v>
      </c>
      <c r="J179" s="523">
        <v>45</v>
      </c>
      <c r="K179" s="209">
        <v>3</v>
      </c>
      <c r="L179" s="219">
        <f t="shared" si="43"/>
        <v>4455</v>
      </c>
      <c r="M179" s="219">
        <f t="shared" si="44"/>
        <v>5379</v>
      </c>
      <c r="N179" s="200"/>
      <c r="O179" s="90" t="s">
        <v>829</v>
      </c>
      <c r="P179" s="897" t="s">
        <v>817</v>
      </c>
    </row>
    <row r="180" spans="1:19" s="215" customFormat="1" ht="20.45" customHeight="1" x14ac:dyDescent="0.15">
      <c r="A180" s="539" t="s">
        <v>47</v>
      </c>
      <c r="B180" s="540"/>
      <c r="C180" s="541"/>
      <c r="D180" s="338"/>
      <c r="E180" s="253"/>
      <c r="F180" s="415"/>
      <c r="G180" s="419">
        <f>SUM(G174:G179)</f>
        <v>7140</v>
      </c>
      <c r="H180" s="542"/>
      <c r="I180" s="419">
        <f>SUM(I174:I179)</f>
        <v>0</v>
      </c>
      <c r="J180" s="542"/>
      <c r="K180" s="331"/>
      <c r="L180" s="283">
        <f>SUM(L174:L179)</f>
        <v>68535</v>
      </c>
      <c r="M180" s="283">
        <f>SUM(M174:M179)</f>
        <v>75675</v>
      </c>
      <c r="N180" s="530"/>
      <c r="O180" s="4"/>
      <c r="P180" s="18"/>
    </row>
    <row r="181" spans="1:19" ht="41.25" customHeight="1" thickBot="1" x14ac:dyDescent="0.2">
      <c r="A181" s="543" t="s">
        <v>275</v>
      </c>
      <c r="B181" s="544"/>
      <c r="C181" s="544"/>
      <c r="D181" s="545"/>
      <c r="E181" s="544"/>
      <c r="F181" s="448"/>
      <c r="G181" s="449">
        <f>G20+G22+G24+G26+G31+G50+G54+G56+G60+G62+G66+G82+G89+G94+G100+G102+G109+G116+G123+G125+G132+G134+G137+G139+G149+G156+G159+G163+G166+G169+G173+G180</f>
        <v>241684.8</v>
      </c>
      <c r="H181" s="449"/>
      <c r="I181" s="449">
        <f>I173+I82</f>
        <v>21337.59</v>
      </c>
      <c r="J181" s="449">
        <f>J20+J22+J24+J26+J31+J50+J54+J56+J60+J62+J66+J82+J89+J94+J100+J102+J109+J116+J123+J125+J132+J134+J137+J139+J149+J156+J159+J163+J166+J169+J173+J180</f>
        <v>0</v>
      </c>
      <c r="K181" s="449">
        <f>K20+K22+K24+K26+K31+K50+K54+K56+K60+K62+K66+K82+K89+K94+K100+K102+K109+K116+K123+K125+K132+K134+K137+K139+K149+K156+K159+K163+K166+K169+K173+K180</f>
        <v>0</v>
      </c>
      <c r="L181" s="449">
        <f>L20+L22+L24+L26+L31+L50+L54+L56+L60+L62+L66+L82+L89+L94+L100+L102+L109+L116+L123+L125+L132+L134+L137+L139+L149+L156+L159+L163+L166+L169+L173+L180</f>
        <v>2539557</v>
      </c>
      <c r="M181" s="449">
        <f>M20+M22+M24+M26+M31+M50+M54+M56+M60+M62+M66+M82+M89+M94+M100+M102+M109+M116+M123+M125+M132+M134+M137+M139+M149+M156+M159+M163+M166+M169+M173+M180</f>
        <v>2802579.3899999997</v>
      </c>
      <c r="N181" s="546"/>
      <c r="O181" s="524"/>
      <c r="P181" s="525"/>
      <c r="R181" s="38"/>
      <c r="S181" s="38"/>
    </row>
    <row r="182" spans="1:19" ht="39" customHeight="1" x14ac:dyDescent="0.15">
      <c r="A182" s="132"/>
      <c r="B182" s="132"/>
      <c r="C182" s="132"/>
    </row>
    <row r="183" spans="1:19" ht="30" customHeight="1" x14ac:dyDescent="0.15">
      <c r="A183" s="132"/>
      <c r="B183" s="132"/>
      <c r="C183" s="132"/>
      <c r="E183" s="866" t="s">
        <v>713</v>
      </c>
      <c r="F183" s="866"/>
      <c r="G183" s="50">
        <f>G79+G80</f>
        <v>5376</v>
      </c>
      <c r="I183" s="801" t="s">
        <v>845</v>
      </c>
      <c r="J183" s="797">
        <f>I82</f>
        <v>7250.88</v>
      </c>
    </row>
    <row r="184" spans="1:19" ht="30" customHeight="1" x14ac:dyDescent="0.15">
      <c r="A184" s="132"/>
      <c r="B184" s="132"/>
      <c r="C184" s="132"/>
      <c r="E184" s="877" t="s">
        <v>714</v>
      </c>
      <c r="F184" s="877"/>
      <c r="G184" s="50">
        <f>G181-G183</f>
        <v>236308.8</v>
      </c>
      <c r="I184" s="801" t="s">
        <v>846</v>
      </c>
      <c r="J184" s="797">
        <f>I173</f>
        <v>14086.71</v>
      </c>
    </row>
    <row r="185" spans="1:19" ht="30" customHeight="1" x14ac:dyDescent="0.15">
      <c r="A185" s="132"/>
      <c r="B185" s="132"/>
      <c r="C185" s="132"/>
    </row>
    <row r="186" spans="1:19" ht="30" customHeight="1" x14ac:dyDescent="0.15">
      <c r="A186" s="132"/>
      <c r="B186" s="132"/>
      <c r="C186" s="132"/>
    </row>
    <row r="187" spans="1:19" ht="30" customHeight="1" x14ac:dyDescent="0.15">
      <c r="A187" s="132"/>
      <c r="B187" s="132"/>
      <c r="C187" s="132"/>
    </row>
    <row r="188" spans="1:19" ht="30" customHeight="1" x14ac:dyDescent="0.15">
      <c r="A188" s="132"/>
      <c r="B188" s="132"/>
      <c r="C188" s="132"/>
    </row>
    <row r="189" spans="1:19" ht="30" customHeight="1" x14ac:dyDescent="0.15">
      <c r="A189" s="132"/>
      <c r="B189" s="132"/>
      <c r="C189" s="132"/>
    </row>
    <row r="190" spans="1:19" ht="30" customHeight="1" x14ac:dyDescent="0.15">
      <c r="A190" s="132"/>
      <c r="B190" s="132"/>
      <c r="C190" s="132"/>
    </row>
    <row r="191" spans="1:19" ht="30" customHeight="1" x14ac:dyDescent="0.15">
      <c r="A191" s="132"/>
      <c r="B191" s="132"/>
    </row>
    <row r="192" spans="1:19" ht="30" customHeight="1" x14ac:dyDescent="0.15">
      <c r="A192" s="132"/>
      <c r="B192" s="132"/>
    </row>
  </sheetData>
  <mergeCells count="3">
    <mergeCell ref="A1:O1"/>
    <mergeCell ref="E183:F183"/>
    <mergeCell ref="E184:F184"/>
  </mergeCells>
  <phoneticPr fontId="10" type="noConversion"/>
  <pageMargins left="0.74803149606299213" right="0.74803149606299213" top="0.55118110236220474" bottom="0.59055118110236227" header="0.43307086614173229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Normal="100" workbookViewId="0">
      <selection activeCell="P7" sqref="P7"/>
    </sheetView>
  </sheetViews>
  <sheetFormatPr defaultColWidth="10.25" defaultRowHeight="16.5" x14ac:dyDescent="0.15"/>
  <cols>
    <col min="1" max="6" width="10.25" style="605"/>
    <col min="7" max="7" width="10.25" style="606"/>
    <col min="8" max="8" width="10.25" style="605"/>
    <col min="9" max="9" width="10.25" style="606"/>
    <col min="10" max="11" width="10.25" style="605"/>
    <col min="12" max="12" width="11.25" style="606" customWidth="1"/>
    <col min="13" max="13" width="11.5" style="606" customWidth="1"/>
    <col min="14" max="14" width="10.25" style="606"/>
    <col min="15" max="16" width="10.25" style="605"/>
    <col min="17" max="16384" width="10.25" style="58"/>
  </cols>
  <sheetData>
    <row r="1" spans="1:17" ht="39" customHeight="1" thickBot="1" x14ac:dyDescent="0.2">
      <c r="A1" s="878" t="s">
        <v>803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</row>
    <row r="2" spans="1:17" ht="46.5" customHeight="1" x14ac:dyDescent="0.15">
      <c r="A2" s="59" t="s">
        <v>840</v>
      </c>
      <c r="B2" s="559" t="s">
        <v>0</v>
      </c>
      <c r="C2" s="559" t="s">
        <v>1</v>
      </c>
      <c r="D2" s="559" t="s">
        <v>2</v>
      </c>
      <c r="E2" s="793" t="s">
        <v>3</v>
      </c>
      <c r="F2" s="560" t="s">
        <v>302</v>
      </c>
      <c r="G2" s="61" t="s">
        <v>333</v>
      </c>
      <c r="H2" s="560" t="s">
        <v>303</v>
      </c>
      <c r="I2" s="61" t="s">
        <v>307</v>
      </c>
      <c r="J2" s="61" t="s">
        <v>305</v>
      </c>
      <c r="K2" s="61" t="s">
        <v>304</v>
      </c>
      <c r="L2" s="61" t="s">
        <v>308</v>
      </c>
      <c r="M2" s="61" t="s">
        <v>310</v>
      </c>
      <c r="N2" s="190" t="s">
        <v>788</v>
      </c>
      <c r="O2" s="191" t="s">
        <v>790</v>
      </c>
      <c r="P2" s="561" t="s">
        <v>4</v>
      </c>
    </row>
    <row r="3" spans="1:17" s="67" customFormat="1" ht="23.25" customHeight="1" x14ac:dyDescent="0.15">
      <c r="A3" s="562" t="s">
        <v>635</v>
      </c>
      <c r="B3" s="63" t="s">
        <v>272</v>
      </c>
      <c r="C3" s="63">
        <v>1</v>
      </c>
      <c r="D3" s="63">
        <v>22</v>
      </c>
      <c r="E3" s="63" t="s">
        <v>5</v>
      </c>
      <c r="F3" s="63">
        <v>0</v>
      </c>
      <c r="G3" s="563">
        <f>D3*F3</f>
        <v>0</v>
      </c>
      <c r="H3" s="63">
        <v>0</v>
      </c>
      <c r="I3" s="563">
        <f>H3*D3</f>
        <v>0</v>
      </c>
      <c r="J3" s="63">
        <v>0</v>
      </c>
      <c r="K3" s="64">
        <v>0</v>
      </c>
      <c r="L3" s="564">
        <f>D3*J3*K3</f>
        <v>0</v>
      </c>
      <c r="M3" s="564">
        <f>L3+I3+G3</f>
        <v>0</v>
      </c>
      <c r="N3" s="565"/>
      <c r="O3" s="63" t="s">
        <v>332</v>
      </c>
      <c r="P3" s="74"/>
      <c r="Q3" s="66"/>
    </row>
    <row r="4" spans="1:17" s="568" customFormat="1" ht="23.25" customHeight="1" x14ac:dyDescent="0.15">
      <c r="A4" s="610" t="s">
        <v>638</v>
      </c>
      <c r="B4" s="611"/>
      <c r="C4" s="611"/>
      <c r="D4" s="611"/>
      <c r="E4" s="611"/>
      <c r="F4" s="611"/>
      <c r="G4" s="612">
        <v>0</v>
      </c>
      <c r="H4" s="613"/>
      <c r="I4" s="612"/>
      <c r="J4" s="613"/>
      <c r="K4" s="614"/>
      <c r="L4" s="615">
        <v>0</v>
      </c>
      <c r="M4" s="615">
        <v>0</v>
      </c>
      <c r="N4" s="627"/>
      <c r="O4" s="566"/>
      <c r="P4" s="567"/>
    </row>
    <row r="5" spans="1:17" s="67" customFormat="1" ht="23.25" customHeight="1" x14ac:dyDescent="0.15">
      <c r="A5" s="562"/>
      <c r="B5" s="63" t="s">
        <v>292</v>
      </c>
      <c r="C5" s="63">
        <v>3</v>
      </c>
      <c r="D5" s="63">
        <v>66</v>
      </c>
      <c r="E5" s="63" t="s">
        <v>7</v>
      </c>
      <c r="F5" s="63">
        <v>56</v>
      </c>
      <c r="G5" s="563">
        <f>D5*F5</f>
        <v>3696</v>
      </c>
      <c r="H5" s="63">
        <v>0</v>
      </c>
      <c r="I5" s="563">
        <f>H5*D5</f>
        <v>0</v>
      </c>
      <c r="J5" s="63">
        <v>45</v>
      </c>
      <c r="K5" s="64">
        <v>12</v>
      </c>
      <c r="L5" s="564">
        <f>D5*J5*K5</f>
        <v>35640</v>
      </c>
      <c r="M5" s="564">
        <f>L5+I5+G5</f>
        <v>39336</v>
      </c>
      <c r="N5" s="628"/>
      <c r="O5" s="69" t="s">
        <v>276</v>
      </c>
      <c r="P5" s="74"/>
    </row>
    <row r="6" spans="1:17" s="67" customFormat="1" ht="23.25" customHeight="1" x14ac:dyDescent="0.15">
      <c r="A6" s="562"/>
      <c r="B6" s="63" t="s">
        <v>174</v>
      </c>
      <c r="C6" s="63">
        <v>1</v>
      </c>
      <c r="D6" s="63">
        <v>22</v>
      </c>
      <c r="E6" s="63" t="s">
        <v>7</v>
      </c>
      <c r="F6" s="63">
        <v>56</v>
      </c>
      <c r="G6" s="563">
        <f>D6*F6</f>
        <v>1232</v>
      </c>
      <c r="H6" s="63">
        <v>0</v>
      </c>
      <c r="I6" s="563">
        <f>H6*D6</f>
        <v>0</v>
      </c>
      <c r="J6" s="63">
        <v>45</v>
      </c>
      <c r="K6" s="64">
        <v>12</v>
      </c>
      <c r="L6" s="564">
        <f>D6*J6*K6</f>
        <v>11880</v>
      </c>
      <c r="M6" s="564">
        <f>L6+I6+G6</f>
        <v>13112</v>
      </c>
      <c r="N6" s="628"/>
      <c r="O6" s="69" t="s">
        <v>276</v>
      </c>
      <c r="P6" s="74"/>
    </row>
    <row r="7" spans="1:17" s="67" customFormat="1" ht="23.25" customHeight="1" x14ac:dyDescent="0.15">
      <c r="A7" s="562"/>
      <c r="B7" s="201" t="s">
        <v>584</v>
      </c>
      <c r="C7" s="202">
        <v>1</v>
      </c>
      <c r="D7" s="203">
        <v>33</v>
      </c>
      <c r="E7" s="204" t="s">
        <v>111</v>
      </c>
      <c r="F7" s="205">
        <v>28</v>
      </c>
      <c r="G7" s="206">
        <f>D7*F7</f>
        <v>924</v>
      </c>
      <c r="H7" s="206">
        <v>0</v>
      </c>
      <c r="I7" s="206">
        <v>0</v>
      </c>
      <c r="J7" s="206">
        <v>45</v>
      </c>
      <c r="K7" s="207">
        <v>9</v>
      </c>
      <c r="L7" s="208">
        <f>D7*J7*K7</f>
        <v>13365</v>
      </c>
      <c r="M7" s="209">
        <f>L7+I7+G7</f>
        <v>14289</v>
      </c>
      <c r="N7" s="628"/>
      <c r="O7" s="69" t="s">
        <v>276</v>
      </c>
      <c r="P7" s="898" t="s">
        <v>816</v>
      </c>
    </row>
    <row r="8" spans="1:17" s="68" customFormat="1" ht="23.25" customHeight="1" x14ac:dyDescent="0.15">
      <c r="A8" s="610" t="s">
        <v>638</v>
      </c>
      <c r="B8" s="611"/>
      <c r="C8" s="611"/>
      <c r="D8" s="611"/>
      <c r="E8" s="611"/>
      <c r="F8" s="611"/>
      <c r="G8" s="612">
        <f>SUM(G5:G7)</f>
        <v>5852</v>
      </c>
      <c r="H8" s="613"/>
      <c r="I8" s="612"/>
      <c r="J8" s="613"/>
      <c r="K8" s="614"/>
      <c r="L8" s="615">
        <f>SUM(L5:L7)</f>
        <v>60885</v>
      </c>
      <c r="M8" s="615">
        <f>SUM(M5:M7)</f>
        <v>66737</v>
      </c>
      <c r="N8" s="627"/>
      <c r="O8" s="566"/>
      <c r="P8" s="567"/>
      <c r="Q8" s="568"/>
    </row>
    <row r="9" spans="1:17" s="67" customFormat="1" ht="23.25" customHeight="1" x14ac:dyDescent="0.15">
      <c r="A9" s="569"/>
      <c r="B9" s="90" t="s">
        <v>288</v>
      </c>
      <c r="C9" s="90">
        <v>1</v>
      </c>
      <c r="D9" s="90">
        <v>60</v>
      </c>
      <c r="E9" s="90" t="s">
        <v>70</v>
      </c>
      <c r="F9" s="90">
        <v>0</v>
      </c>
      <c r="G9" s="360">
        <v>0</v>
      </c>
      <c r="H9" s="90">
        <v>0</v>
      </c>
      <c r="I9" s="360">
        <v>0</v>
      </c>
      <c r="J9" s="90">
        <v>45</v>
      </c>
      <c r="K9" s="90">
        <v>12</v>
      </c>
      <c r="L9" s="360">
        <f t="shared" ref="L9:L31" si="0">D9*J9*K9</f>
        <v>32400</v>
      </c>
      <c r="M9" s="360">
        <f>G9+I9+L9</f>
        <v>32400</v>
      </c>
      <c r="N9" s="489"/>
      <c r="O9" s="90" t="s">
        <v>636</v>
      </c>
      <c r="P9" s="607" t="s">
        <v>306</v>
      </c>
      <c r="Q9" s="66"/>
    </row>
    <row r="10" spans="1:17" s="66" customFormat="1" ht="23.25" customHeight="1" x14ac:dyDescent="0.15">
      <c r="A10" s="570"/>
      <c r="B10" s="63" t="s">
        <v>175</v>
      </c>
      <c r="C10" s="63">
        <v>1</v>
      </c>
      <c r="D10" s="63">
        <v>22</v>
      </c>
      <c r="E10" s="63" t="s">
        <v>7</v>
      </c>
      <c r="F10" s="63">
        <v>56</v>
      </c>
      <c r="G10" s="563">
        <f>D10*F10</f>
        <v>1232</v>
      </c>
      <c r="H10" s="63">
        <v>0</v>
      </c>
      <c r="I10" s="563">
        <f>H10*D10</f>
        <v>0</v>
      </c>
      <c r="J10" s="63">
        <v>45</v>
      </c>
      <c r="K10" s="64">
        <v>12</v>
      </c>
      <c r="L10" s="564">
        <f>D10*J10*K10</f>
        <v>11880</v>
      </c>
      <c r="M10" s="564">
        <f>L10+I10+G10</f>
        <v>13112</v>
      </c>
      <c r="N10" s="629"/>
      <c r="O10" s="90" t="s">
        <v>636</v>
      </c>
      <c r="P10" s="74"/>
      <c r="Q10" s="67"/>
    </row>
    <row r="11" spans="1:17" s="67" customFormat="1" ht="23.25" customHeight="1" x14ac:dyDescent="0.15">
      <c r="A11" s="610" t="s">
        <v>494</v>
      </c>
      <c r="B11" s="270"/>
      <c r="C11" s="270"/>
      <c r="D11" s="270"/>
      <c r="E11" s="270"/>
      <c r="F11" s="270"/>
      <c r="G11" s="268">
        <f>SUM(G9:G10)</f>
        <v>1232</v>
      </c>
      <c r="H11" s="267"/>
      <c r="I11" s="268"/>
      <c r="J11" s="267"/>
      <c r="K11" s="267"/>
      <c r="L11" s="268">
        <f>SUM(L9:L10)</f>
        <v>44280</v>
      </c>
      <c r="M11" s="268">
        <f>SUM(M9:M10)</f>
        <v>45512</v>
      </c>
      <c r="N11" s="630"/>
      <c r="O11" s="368"/>
      <c r="P11" s="362"/>
      <c r="Q11" s="66"/>
    </row>
    <row r="12" spans="1:17" s="577" customFormat="1" ht="23.25" customHeight="1" x14ac:dyDescent="0.15">
      <c r="A12" s="571"/>
      <c r="B12" s="70" t="s">
        <v>238</v>
      </c>
      <c r="C12" s="70">
        <v>5</v>
      </c>
      <c r="D12" s="70">
        <v>120</v>
      </c>
      <c r="E12" s="70" t="s">
        <v>111</v>
      </c>
      <c r="F12" s="70">
        <v>28</v>
      </c>
      <c r="G12" s="572">
        <f>D12*F12</f>
        <v>3360</v>
      </c>
      <c r="H12" s="70">
        <v>75.53</v>
      </c>
      <c r="I12" s="572">
        <f>D12*H12</f>
        <v>9063.6</v>
      </c>
      <c r="J12" s="70">
        <v>45</v>
      </c>
      <c r="K12" s="573">
        <v>12</v>
      </c>
      <c r="L12" s="572">
        <f>D12*J12*K12</f>
        <v>64800</v>
      </c>
      <c r="M12" s="572">
        <f t="shared" ref="M12:M17" si="1">L12+I12+G12</f>
        <v>77223.600000000006</v>
      </c>
      <c r="N12" s="574"/>
      <c r="O12" s="90" t="s">
        <v>636</v>
      </c>
      <c r="P12" s="575"/>
      <c r="Q12" s="576"/>
    </row>
    <row r="13" spans="1:17" s="578" customFormat="1" ht="24" customHeight="1" x14ac:dyDescent="0.15">
      <c r="A13" s="562"/>
      <c r="B13" s="63" t="s">
        <v>183</v>
      </c>
      <c r="C13" s="63">
        <v>1</v>
      </c>
      <c r="D13" s="63">
        <v>66</v>
      </c>
      <c r="E13" s="63" t="s">
        <v>5</v>
      </c>
      <c r="F13" s="63">
        <v>56</v>
      </c>
      <c r="G13" s="563">
        <f>D13*F13</f>
        <v>3696</v>
      </c>
      <c r="H13" s="63">
        <v>75.53</v>
      </c>
      <c r="I13" s="563">
        <f>H13*D13</f>
        <v>4984.9800000000005</v>
      </c>
      <c r="J13" s="63">
        <v>45</v>
      </c>
      <c r="K13" s="64">
        <v>12</v>
      </c>
      <c r="L13" s="564">
        <f>D13*J13*K13</f>
        <v>35640</v>
      </c>
      <c r="M13" s="564">
        <f t="shared" si="1"/>
        <v>44320.98</v>
      </c>
      <c r="N13" s="629"/>
      <c r="O13" s="90" t="s">
        <v>636</v>
      </c>
      <c r="P13" s="74"/>
      <c r="Q13" s="67"/>
    </row>
    <row r="14" spans="1:17" s="67" customFormat="1" ht="23.25" customHeight="1" x14ac:dyDescent="0.15">
      <c r="A14" s="562"/>
      <c r="B14" s="63" t="s">
        <v>184</v>
      </c>
      <c r="C14" s="63">
        <v>1</v>
      </c>
      <c r="D14" s="63">
        <v>24</v>
      </c>
      <c r="E14" s="63" t="s">
        <v>5</v>
      </c>
      <c r="F14" s="63">
        <v>56</v>
      </c>
      <c r="G14" s="563">
        <f>D14*F14</f>
        <v>1344</v>
      </c>
      <c r="H14" s="63">
        <v>75.53</v>
      </c>
      <c r="I14" s="563">
        <f>H14*D14</f>
        <v>1812.72</v>
      </c>
      <c r="J14" s="63">
        <v>45</v>
      </c>
      <c r="K14" s="64">
        <v>12</v>
      </c>
      <c r="L14" s="564">
        <f>D14*J14*K14</f>
        <v>12960</v>
      </c>
      <c r="M14" s="564">
        <f t="shared" si="1"/>
        <v>16116.72</v>
      </c>
      <c r="N14" s="629"/>
      <c r="O14" s="90" t="s">
        <v>636</v>
      </c>
      <c r="P14" s="74"/>
    </row>
    <row r="15" spans="1:17" ht="23.25" customHeight="1" x14ac:dyDescent="0.15">
      <c r="A15" s="562"/>
      <c r="B15" s="69" t="s">
        <v>60</v>
      </c>
      <c r="C15" s="69">
        <v>2</v>
      </c>
      <c r="D15" s="69">
        <v>44</v>
      </c>
      <c r="E15" s="63" t="s">
        <v>6</v>
      </c>
      <c r="F15" s="63">
        <v>56</v>
      </c>
      <c r="G15" s="563">
        <f>D15*F15</f>
        <v>2464</v>
      </c>
      <c r="H15" s="63">
        <v>0</v>
      </c>
      <c r="I15" s="563">
        <f>H15*D15</f>
        <v>0</v>
      </c>
      <c r="J15" s="63">
        <v>45</v>
      </c>
      <c r="K15" s="64">
        <v>12</v>
      </c>
      <c r="L15" s="564">
        <f>D15*J15*K15</f>
        <v>23760</v>
      </c>
      <c r="M15" s="564">
        <f t="shared" si="1"/>
        <v>26224</v>
      </c>
      <c r="N15" s="629"/>
      <c r="O15" s="90" t="s">
        <v>636</v>
      </c>
      <c r="P15" s="579"/>
      <c r="Q15" s="67"/>
    </row>
    <row r="16" spans="1:17" s="66" customFormat="1" ht="25.5" customHeight="1" x14ac:dyDescent="0.15">
      <c r="A16" s="562"/>
      <c r="B16" s="69" t="s">
        <v>61</v>
      </c>
      <c r="C16" s="69">
        <v>1</v>
      </c>
      <c r="D16" s="69">
        <v>200</v>
      </c>
      <c r="E16" s="69" t="s">
        <v>6</v>
      </c>
      <c r="F16" s="69">
        <f>56*2</f>
        <v>112</v>
      </c>
      <c r="G16" s="580">
        <f>D16*F16</f>
        <v>22400</v>
      </c>
      <c r="H16" s="69">
        <v>0</v>
      </c>
      <c r="I16" s="563">
        <f>H16*D16</f>
        <v>0</v>
      </c>
      <c r="J16" s="69">
        <v>45</v>
      </c>
      <c r="K16" s="581">
        <v>12</v>
      </c>
      <c r="L16" s="582">
        <f>D16*J16*K16</f>
        <v>108000</v>
      </c>
      <c r="M16" s="582">
        <f t="shared" si="1"/>
        <v>130400</v>
      </c>
      <c r="N16" s="628"/>
      <c r="O16" s="90" t="s">
        <v>636</v>
      </c>
      <c r="P16" s="608" t="s">
        <v>301</v>
      </c>
      <c r="Q16" s="67"/>
    </row>
    <row r="17" spans="1:17" s="568" customFormat="1" ht="23.25" customHeight="1" x14ac:dyDescent="0.15">
      <c r="A17" s="610" t="s">
        <v>638</v>
      </c>
      <c r="B17" s="267"/>
      <c r="C17" s="267"/>
      <c r="D17" s="267"/>
      <c r="E17" s="267"/>
      <c r="F17" s="267"/>
      <c r="G17" s="268">
        <f>SUM(G12:G16)</f>
        <v>33264</v>
      </c>
      <c r="H17" s="254"/>
      <c r="I17" s="268">
        <f>SUM(I12:I16)</f>
        <v>15861.300000000001</v>
      </c>
      <c r="J17" s="254"/>
      <c r="K17" s="254"/>
      <c r="L17" s="268">
        <f>SUM(L12:L16)</f>
        <v>245160</v>
      </c>
      <c r="M17" s="268">
        <f t="shared" si="1"/>
        <v>294285.3</v>
      </c>
      <c r="N17" s="630"/>
      <c r="O17" s="583"/>
      <c r="P17" s="371"/>
      <c r="Q17" s="68"/>
    </row>
    <row r="18" spans="1:17" s="66" customFormat="1" ht="25.5" customHeight="1" x14ac:dyDescent="0.15">
      <c r="A18" s="584"/>
      <c r="B18" s="585" t="s">
        <v>837</v>
      </c>
      <c r="C18" s="110">
        <v>1</v>
      </c>
      <c r="D18" s="110">
        <v>104</v>
      </c>
      <c r="E18" s="110" t="s">
        <v>70</v>
      </c>
      <c r="F18" s="110">
        <v>56</v>
      </c>
      <c r="G18" s="586">
        <f>D18*F18</f>
        <v>5824</v>
      </c>
      <c r="H18" s="63">
        <v>0</v>
      </c>
      <c r="I18" s="586">
        <v>0</v>
      </c>
      <c r="J18" s="110">
        <f>45/2</f>
        <v>22.5</v>
      </c>
      <c r="K18" s="64">
        <v>12</v>
      </c>
      <c r="L18" s="564">
        <f t="shared" ref="L18:L19" si="2">D18*J18*K18</f>
        <v>28080</v>
      </c>
      <c r="M18" s="586">
        <f>G18+I18+L18</f>
        <v>33904</v>
      </c>
      <c r="N18" s="631"/>
      <c r="O18" s="587" t="s">
        <v>730</v>
      </c>
      <c r="P18" s="609" t="s">
        <v>313</v>
      </c>
    </row>
    <row r="19" spans="1:17" s="66" customFormat="1" ht="25.5" customHeight="1" x14ac:dyDescent="0.15">
      <c r="A19" s="588"/>
      <c r="B19" s="585" t="s">
        <v>837</v>
      </c>
      <c r="C19" s="110">
        <v>1</v>
      </c>
      <c r="D19" s="585">
        <v>100</v>
      </c>
      <c r="E19" s="110" t="s">
        <v>70</v>
      </c>
      <c r="F19" s="110">
        <v>56</v>
      </c>
      <c r="G19" s="586">
        <f>D19*F19</f>
        <v>5600</v>
      </c>
      <c r="H19" s="63">
        <v>0</v>
      </c>
      <c r="I19" s="586">
        <v>0</v>
      </c>
      <c r="J19" s="110">
        <f>45/2</f>
        <v>22.5</v>
      </c>
      <c r="K19" s="110">
        <v>12</v>
      </c>
      <c r="L19" s="564">
        <f t="shared" si="2"/>
        <v>27000</v>
      </c>
      <c r="M19" s="586">
        <f>G19+I19+L19</f>
        <v>32600</v>
      </c>
      <c r="N19" s="631"/>
      <c r="O19" s="587" t="s">
        <v>730</v>
      </c>
      <c r="P19" s="589"/>
    </row>
    <row r="20" spans="1:17" s="67" customFormat="1" ht="23.25" customHeight="1" x14ac:dyDescent="0.15">
      <c r="A20" s="562"/>
      <c r="B20" s="590" t="s">
        <v>728</v>
      </c>
      <c r="C20" s="590"/>
      <c r="D20" s="590">
        <v>300</v>
      </c>
      <c r="E20" s="590" t="s">
        <v>729</v>
      </c>
      <c r="F20" s="590">
        <v>0</v>
      </c>
      <c r="G20" s="591">
        <v>0</v>
      </c>
      <c r="H20" s="63">
        <v>0</v>
      </c>
      <c r="I20" s="586">
        <v>0</v>
      </c>
      <c r="J20" s="63">
        <v>45</v>
      </c>
      <c r="K20" s="64">
        <v>12</v>
      </c>
      <c r="L20" s="564">
        <f t="shared" ref="L20:L21" si="3">D20*J20*K20</f>
        <v>162000</v>
      </c>
      <c r="M20" s="564">
        <f t="shared" ref="M20:M21" si="4">L20+I20+G20</f>
        <v>162000</v>
      </c>
      <c r="N20" s="628"/>
      <c r="O20" s="587" t="s">
        <v>730</v>
      </c>
      <c r="P20" s="592"/>
    </row>
    <row r="21" spans="1:17" s="67" customFormat="1" ht="23.25" customHeight="1" x14ac:dyDescent="0.15">
      <c r="A21" s="562"/>
      <c r="B21" s="590" t="s">
        <v>731</v>
      </c>
      <c r="C21" s="590"/>
      <c r="D21" s="590">
        <v>200</v>
      </c>
      <c r="E21" s="590" t="s">
        <v>729</v>
      </c>
      <c r="F21" s="590">
        <v>0</v>
      </c>
      <c r="G21" s="591">
        <v>0</v>
      </c>
      <c r="H21" s="63">
        <v>0</v>
      </c>
      <c r="I21" s="586">
        <v>0</v>
      </c>
      <c r="J21" s="63">
        <v>45</v>
      </c>
      <c r="K21" s="64">
        <v>12</v>
      </c>
      <c r="L21" s="564">
        <f t="shared" si="3"/>
        <v>108000</v>
      </c>
      <c r="M21" s="564">
        <f t="shared" si="4"/>
        <v>108000</v>
      </c>
      <c r="N21" s="628"/>
      <c r="O21" s="587" t="s">
        <v>730</v>
      </c>
      <c r="P21" s="592"/>
    </row>
    <row r="22" spans="1:17" s="67" customFormat="1" ht="23.25" customHeight="1" x14ac:dyDescent="0.15">
      <c r="A22" s="562"/>
      <c r="B22" s="63" t="s">
        <v>277</v>
      </c>
      <c r="C22" s="63"/>
      <c r="D22" s="63">
        <v>60</v>
      </c>
      <c r="E22" s="63"/>
      <c r="F22" s="63">
        <v>0</v>
      </c>
      <c r="G22" s="563">
        <f>D22*F22</f>
        <v>0</v>
      </c>
      <c r="H22" s="63">
        <v>0</v>
      </c>
      <c r="I22" s="563">
        <f>H22*D22</f>
        <v>0</v>
      </c>
      <c r="J22" s="63">
        <v>45</v>
      </c>
      <c r="K22" s="64">
        <v>12</v>
      </c>
      <c r="L22" s="564">
        <f>D22*J22*K22</f>
        <v>32400</v>
      </c>
      <c r="M22" s="564">
        <f t="shared" ref="M22" si="5">L22+I22+G22</f>
        <v>32400</v>
      </c>
      <c r="N22" s="629"/>
      <c r="O22" s="63" t="s">
        <v>332</v>
      </c>
      <c r="P22" s="74" t="s">
        <v>298</v>
      </c>
    </row>
    <row r="23" spans="1:17" s="568" customFormat="1" ht="23.25" customHeight="1" x14ac:dyDescent="0.15">
      <c r="A23" s="610" t="s">
        <v>638</v>
      </c>
      <c r="B23" s="611"/>
      <c r="C23" s="611"/>
      <c r="D23" s="611"/>
      <c r="E23" s="611"/>
      <c r="F23" s="611"/>
      <c r="G23" s="612">
        <f>SUM(G18:G22)</f>
        <v>11424</v>
      </c>
      <c r="H23" s="613"/>
      <c r="I23" s="612"/>
      <c r="J23" s="613"/>
      <c r="K23" s="614"/>
      <c r="L23" s="615">
        <f>SUM(L18:L22)</f>
        <v>357480</v>
      </c>
      <c r="M23" s="615">
        <f>SUM(M18:M22)</f>
        <v>368904</v>
      </c>
      <c r="N23" s="632"/>
      <c r="O23" s="593"/>
      <c r="P23" s="567"/>
      <c r="Q23" s="594"/>
    </row>
    <row r="24" spans="1:17" s="67" customFormat="1" ht="23.25" customHeight="1" x14ac:dyDescent="0.15">
      <c r="A24" s="584"/>
      <c r="B24" s="63" t="s">
        <v>269</v>
      </c>
      <c r="C24" s="63"/>
      <c r="D24" s="63">
        <v>617</v>
      </c>
      <c r="E24" s="63" t="s">
        <v>329</v>
      </c>
      <c r="F24" s="63">
        <v>0</v>
      </c>
      <c r="G24" s="563">
        <f>D24*F24</f>
        <v>0</v>
      </c>
      <c r="H24" s="63">
        <v>0</v>
      </c>
      <c r="I24" s="563">
        <f>H24*D24</f>
        <v>0</v>
      </c>
      <c r="J24" s="63">
        <v>45</v>
      </c>
      <c r="K24" s="64">
        <v>12</v>
      </c>
      <c r="L24" s="564">
        <f>D24*J24*K24</f>
        <v>333180</v>
      </c>
      <c r="M24" s="564">
        <f>L24+I24+G24</f>
        <v>333180</v>
      </c>
      <c r="N24" s="629"/>
      <c r="O24" s="63" t="s">
        <v>176</v>
      </c>
      <c r="P24" s="74" t="s">
        <v>298</v>
      </c>
      <c r="Q24" s="595"/>
    </row>
    <row r="25" spans="1:17" s="577" customFormat="1" ht="23.25" customHeight="1" x14ac:dyDescent="0.15">
      <c r="A25" s="562"/>
      <c r="B25" s="70" t="s">
        <v>679</v>
      </c>
      <c r="C25" s="70">
        <v>1</v>
      </c>
      <c r="D25" s="70">
        <v>56</v>
      </c>
      <c r="E25" s="70" t="s">
        <v>5</v>
      </c>
      <c r="F25" s="70">
        <v>56</v>
      </c>
      <c r="G25" s="572">
        <f>D25*F25</f>
        <v>3136</v>
      </c>
      <c r="H25" s="70">
        <v>75.53</v>
      </c>
      <c r="I25" s="572">
        <f t="shared" ref="I25" si="6">H25*D25</f>
        <v>4229.68</v>
      </c>
      <c r="J25" s="70">
        <v>45</v>
      </c>
      <c r="K25" s="64">
        <v>12</v>
      </c>
      <c r="L25" s="596">
        <f>D25*J25*K25</f>
        <v>30240</v>
      </c>
      <c r="M25" s="596">
        <f>L25+I25+G25</f>
        <v>37605.68</v>
      </c>
      <c r="N25" s="597"/>
      <c r="O25" s="598" t="s">
        <v>637</v>
      </c>
      <c r="P25" s="575"/>
      <c r="Q25" s="3"/>
    </row>
    <row r="26" spans="1:17" s="67" customFormat="1" ht="23.25" customHeight="1" x14ac:dyDescent="0.15">
      <c r="A26" s="562"/>
      <c r="B26" s="63" t="s">
        <v>177</v>
      </c>
      <c r="C26" s="63"/>
      <c r="D26" s="63">
        <v>389</v>
      </c>
      <c r="E26" s="63" t="s">
        <v>329</v>
      </c>
      <c r="F26" s="63"/>
      <c r="G26" s="563">
        <f>D26*F26</f>
        <v>0</v>
      </c>
      <c r="H26" s="63">
        <v>0</v>
      </c>
      <c r="I26" s="563">
        <f>H26*D26</f>
        <v>0</v>
      </c>
      <c r="J26" s="63">
        <v>45</v>
      </c>
      <c r="K26" s="64">
        <v>12</v>
      </c>
      <c r="L26" s="564">
        <f>D26*J26*K26</f>
        <v>210060</v>
      </c>
      <c r="M26" s="564">
        <f>L26+I26+G26</f>
        <v>210060</v>
      </c>
      <c r="N26" s="597"/>
      <c r="O26" s="598" t="s">
        <v>637</v>
      </c>
      <c r="P26" s="74" t="s">
        <v>298</v>
      </c>
    </row>
    <row r="27" spans="1:17" s="67" customFormat="1" ht="23.25" customHeight="1" x14ac:dyDescent="0.15">
      <c r="A27" s="610" t="s">
        <v>494</v>
      </c>
      <c r="B27" s="616"/>
      <c r="C27" s="616"/>
      <c r="D27" s="616"/>
      <c r="E27" s="616"/>
      <c r="F27" s="616"/>
      <c r="G27" s="612">
        <f>SUM(G24:G26)</f>
        <v>3136</v>
      </c>
      <c r="H27" s="611"/>
      <c r="I27" s="612">
        <f>SUM(I24:I26)</f>
        <v>4229.68</v>
      </c>
      <c r="J27" s="611"/>
      <c r="K27" s="617"/>
      <c r="L27" s="615">
        <f>SUM(L24:L26)</f>
        <v>573480</v>
      </c>
      <c r="M27" s="615">
        <f>SUM(M24:M26)</f>
        <v>580845.67999999993</v>
      </c>
      <c r="N27" s="633"/>
      <c r="O27" s="599"/>
      <c r="P27" s="74"/>
    </row>
    <row r="28" spans="1:17" s="67" customFormat="1" ht="25.5" customHeight="1" x14ac:dyDescent="0.15">
      <c r="A28" s="562"/>
      <c r="B28" s="63" t="s">
        <v>273</v>
      </c>
      <c r="C28" s="63">
        <v>1</v>
      </c>
      <c r="D28" s="63">
        <v>12.5</v>
      </c>
      <c r="E28" s="63" t="s">
        <v>5</v>
      </c>
      <c r="F28" s="63">
        <v>56</v>
      </c>
      <c r="G28" s="563">
        <f t="shared" ref="G28:G31" si="7">D28*F28</f>
        <v>700</v>
      </c>
      <c r="H28" s="63">
        <v>75.53</v>
      </c>
      <c r="I28" s="563">
        <f t="shared" ref="I28:I31" si="8">H28*D28</f>
        <v>944.125</v>
      </c>
      <c r="J28" s="63">
        <v>45</v>
      </c>
      <c r="K28" s="64">
        <v>12</v>
      </c>
      <c r="L28" s="564">
        <f t="shared" si="0"/>
        <v>6750</v>
      </c>
      <c r="M28" s="564">
        <f t="shared" ref="M28:M31" si="9">L28+I28+G28</f>
        <v>8394.125</v>
      </c>
      <c r="N28" s="597"/>
      <c r="O28" s="598" t="s">
        <v>637</v>
      </c>
      <c r="P28" s="74"/>
    </row>
    <row r="29" spans="1:17" s="67" customFormat="1" ht="25.5" customHeight="1" x14ac:dyDescent="0.15">
      <c r="A29" s="562"/>
      <c r="B29" s="63" t="s">
        <v>178</v>
      </c>
      <c r="C29" s="63">
        <v>1</v>
      </c>
      <c r="D29" s="63">
        <v>24</v>
      </c>
      <c r="E29" s="63" t="s">
        <v>5</v>
      </c>
      <c r="F29" s="63">
        <v>56</v>
      </c>
      <c r="G29" s="563">
        <f t="shared" si="7"/>
        <v>1344</v>
      </c>
      <c r="H29" s="63">
        <v>75.53</v>
      </c>
      <c r="I29" s="563">
        <f t="shared" si="8"/>
        <v>1812.72</v>
      </c>
      <c r="J29" s="63">
        <v>45</v>
      </c>
      <c r="K29" s="64">
        <v>12</v>
      </c>
      <c r="L29" s="564">
        <f t="shared" si="0"/>
        <v>12960</v>
      </c>
      <c r="M29" s="564">
        <f t="shared" si="9"/>
        <v>16116.72</v>
      </c>
      <c r="N29" s="597"/>
      <c r="O29" s="598" t="s">
        <v>637</v>
      </c>
      <c r="P29" s="74"/>
    </row>
    <row r="30" spans="1:17" s="578" customFormat="1" ht="24" customHeight="1" x14ac:dyDescent="0.15">
      <c r="A30" s="562"/>
      <c r="B30" s="63" t="s">
        <v>732</v>
      </c>
      <c r="C30" s="63">
        <v>1</v>
      </c>
      <c r="D30" s="63">
        <v>24</v>
      </c>
      <c r="E30" s="63" t="s">
        <v>5</v>
      </c>
      <c r="F30" s="63">
        <v>56</v>
      </c>
      <c r="G30" s="563">
        <f t="shared" si="7"/>
        <v>1344</v>
      </c>
      <c r="H30" s="63">
        <v>75.53</v>
      </c>
      <c r="I30" s="563">
        <f t="shared" si="8"/>
        <v>1812.72</v>
      </c>
      <c r="J30" s="63">
        <v>45</v>
      </c>
      <c r="K30" s="64">
        <v>12</v>
      </c>
      <c r="L30" s="564">
        <f t="shared" si="0"/>
        <v>12960</v>
      </c>
      <c r="M30" s="564">
        <f t="shared" si="9"/>
        <v>16116.72</v>
      </c>
      <c r="N30" s="597"/>
      <c r="O30" s="598" t="s">
        <v>637</v>
      </c>
      <c r="P30" s="74"/>
    </row>
    <row r="31" spans="1:17" s="67" customFormat="1" ht="23.25" customHeight="1" x14ac:dyDescent="0.15">
      <c r="A31" s="562"/>
      <c r="B31" s="63" t="s">
        <v>179</v>
      </c>
      <c r="C31" s="63">
        <v>1</v>
      </c>
      <c r="D31" s="63">
        <v>24</v>
      </c>
      <c r="E31" s="63" t="s">
        <v>5</v>
      </c>
      <c r="F31" s="63">
        <v>56</v>
      </c>
      <c r="G31" s="563">
        <f t="shared" si="7"/>
        <v>1344</v>
      </c>
      <c r="H31" s="63">
        <v>75.53</v>
      </c>
      <c r="I31" s="563">
        <f t="shared" si="8"/>
        <v>1812.72</v>
      </c>
      <c r="J31" s="63">
        <v>45</v>
      </c>
      <c r="K31" s="64">
        <v>12</v>
      </c>
      <c r="L31" s="564">
        <f t="shared" si="0"/>
        <v>12960</v>
      </c>
      <c r="M31" s="564">
        <f t="shared" si="9"/>
        <v>16116.72</v>
      </c>
      <c r="N31" s="597"/>
      <c r="O31" s="598" t="s">
        <v>637</v>
      </c>
      <c r="P31" s="74"/>
    </row>
    <row r="32" spans="1:17" s="67" customFormat="1" ht="23.25" customHeight="1" x14ac:dyDescent="0.15">
      <c r="A32" s="562"/>
      <c r="B32" s="63" t="s">
        <v>180</v>
      </c>
      <c r="C32" s="63">
        <v>1</v>
      </c>
      <c r="D32" s="63">
        <v>66</v>
      </c>
      <c r="E32" s="63" t="s">
        <v>5</v>
      </c>
      <c r="F32" s="63">
        <v>56</v>
      </c>
      <c r="G32" s="563">
        <f>D32*F32</f>
        <v>3696</v>
      </c>
      <c r="H32" s="63">
        <v>75.53</v>
      </c>
      <c r="I32" s="572">
        <f>D32*H32</f>
        <v>4984.9800000000005</v>
      </c>
      <c r="J32" s="63">
        <v>45</v>
      </c>
      <c r="K32" s="64">
        <v>12</v>
      </c>
      <c r="L32" s="564">
        <f>D32*J32*K32</f>
        <v>35640</v>
      </c>
      <c r="M32" s="564">
        <f>L32+I32+G32</f>
        <v>44320.98</v>
      </c>
      <c r="N32" s="597"/>
      <c r="O32" s="598" t="s">
        <v>637</v>
      </c>
      <c r="P32" s="74"/>
    </row>
    <row r="33" spans="1:17" s="67" customFormat="1" ht="23.25" customHeight="1" x14ac:dyDescent="0.15">
      <c r="A33" s="562"/>
      <c r="B33" s="63" t="s">
        <v>181</v>
      </c>
      <c r="C33" s="63">
        <v>1</v>
      </c>
      <c r="D33" s="63">
        <v>120</v>
      </c>
      <c r="E33" s="600" t="s">
        <v>5</v>
      </c>
      <c r="F33" s="63">
        <v>56</v>
      </c>
      <c r="G33" s="563">
        <f>D33*F33</f>
        <v>6720</v>
      </c>
      <c r="H33" s="63">
        <v>75.53</v>
      </c>
      <c r="I33" s="572">
        <f t="shared" ref="I33" si="10">D33*H33</f>
        <v>9063.6</v>
      </c>
      <c r="J33" s="63">
        <v>45</v>
      </c>
      <c r="K33" s="64">
        <v>12</v>
      </c>
      <c r="L33" s="564">
        <f>D33*J33*K33</f>
        <v>64800</v>
      </c>
      <c r="M33" s="564">
        <f>L33+I33+G33</f>
        <v>80583.600000000006</v>
      </c>
      <c r="N33" s="597"/>
      <c r="O33" s="598" t="s">
        <v>637</v>
      </c>
      <c r="P33" s="74"/>
    </row>
    <row r="34" spans="1:17" s="602" customFormat="1" ht="23.25" customHeight="1" x14ac:dyDescent="0.15">
      <c r="A34" s="618" t="s">
        <v>638</v>
      </c>
      <c r="B34" s="619"/>
      <c r="C34" s="619"/>
      <c r="D34" s="619"/>
      <c r="E34" s="619"/>
      <c r="F34" s="619"/>
      <c r="G34" s="620">
        <f>SUM(G28:G33)</f>
        <v>15148</v>
      </c>
      <c r="H34" s="621"/>
      <c r="I34" s="620">
        <f>SUM(I28:I33)</f>
        <v>20430.865000000002</v>
      </c>
      <c r="J34" s="621"/>
      <c r="K34" s="622"/>
      <c r="L34" s="623">
        <f>SUM(L28:L33)</f>
        <v>146070</v>
      </c>
      <c r="M34" s="623">
        <f>SUM(M28:M33)</f>
        <v>181648.86500000002</v>
      </c>
      <c r="N34" s="627"/>
      <c r="O34" s="566"/>
      <c r="P34" s="601"/>
      <c r="Q34" s="10"/>
    </row>
    <row r="35" spans="1:17" s="602" customFormat="1" ht="23.25" customHeight="1" thickBot="1" x14ac:dyDescent="0.2">
      <c r="A35" s="624" t="s">
        <v>733</v>
      </c>
      <c r="B35" s="625"/>
      <c r="C35" s="625"/>
      <c r="D35" s="625"/>
      <c r="E35" s="625"/>
      <c r="F35" s="625"/>
      <c r="G35" s="626">
        <f>G34+G27+G23+G17+G11+G8</f>
        <v>70056</v>
      </c>
      <c r="H35" s="626"/>
      <c r="I35" s="626">
        <f t="shared" ref="I35:M35" si="11">I34+I27+I23+I17+I11+I8</f>
        <v>40521.845000000001</v>
      </c>
      <c r="J35" s="626"/>
      <c r="K35" s="626"/>
      <c r="L35" s="626">
        <f t="shared" si="11"/>
        <v>1427355</v>
      </c>
      <c r="M35" s="626">
        <f t="shared" si="11"/>
        <v>1537932.845</v>
      </c>
      <c r="N35" s="634"/>
      <c r="O35" s="603"/>
      <c r="P35" s="604"/>
      <c r="Q35" s="10"/>
    </row>
    <row r="36" spans="1:17" s="88" customFormat="1" ht="33.6" customHeight="1" x14ac:dyDescent="0.15">
      <c r="A36" s="865" t="s">
        <v>299</v>
      </c>
      <c r="B36" s="865"/>
      <c r="C36" s="865"/>
      <c r="D36" s="865"/>
      <c r="E36" s="865"/>
      <c r="F36" s="865"/>
      <c r="G36" s="865"/>
      <c r="H36" s="865"/>
      <c r="I36" s="865"/>
      <c r="J36" s="865"/>
      <c r="K36" s="865"/>
      <c r="L36" s="865"/>
      <c r="M36" s="865"/>
      <c r="N36" s="865"/>
      <c r="O36" s="865"/>
      <c r="P36" s="865"/>
      <c r="Q36" s="865"/>
    </row>
    <row r="37" spans="1:17" ht="23.25" customHeight="1" x14ac:dyDescent="0.15">
      <c r="A37" s="58" t="s">
        <v>300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40" spans="1:17" x14ac:dyDescent="0.15">
      <c r="F40" s="879" t="s">
        <v>847</v>
      </c>
      <c r="G40" s="879"/>
      <c r="H40" s="606">
        <f>G23</f>
        <v>11424</v>
      </c>
    </row>
    <row r="41" spans="1:17" ht="19.5" customHeight="1" x14ac:dyDescent="0.15">
      <c r="A41" s="62"/>
      <c r="F41" s="879" t="s">
        <v>643</v>
      </c>
      <c r="G41" s="879"/>
      <c r="H41" s="606">
        <f>G34+G27+G12+G13+G14</f>
        <v>26684</v>
      </c>
      <c r="J41" s="802" t="s">
        <v>752</v>
      </c>
      <c r="L41" s="606">
        <f>I35</f>
        <v>40521.845000000001</v>
      </c>
    </row>
    <row r="42" spans="1:17" ht="20.25" customHeight="1" x14ac:dyDescent="0.15">
      <c r="A42" s="62"/>
      <c r="F42" s="879" t="s">
        <v>644</v>
      </c>
      <c r="G42" s="879"/>
      <c r="H42" s="606">
        <f>G35-H41-H40</f>
        <v>31948</v>
      </c>
    </row>
    <row r="43" spans="1:17" ht="40.5" customHeight="1" x14ac:dyDescent="0.15">
      <c r="A43" s="62"/>
      <c r="H43" s="606"/>
    </row>
  </sheetData>
  <sortState ref="A3:P24">
    <sortCondition ref="B3:B24"/>
  </sortState>
  <mergeCells count="5">
    <mergeCell ref="A1:P1"/>
    <mergeCell ref="A36:Q36"/>
    <mergeCell ref="F40:G40"/>
    <mergeCell ref="F41:G41"/>
    <mergeCell ref="F42:G42"/>
  </mergeCells>
  <phoneticPr fontId="10" type="noConversion"/>
  <pageMargins left="0.74803149606299213" right="0.74803149606299213" top="0.74803149606299213" bottom="0.70866141732283472" header="0.51181102362204722" footer="0.51181102362204722"/>
  <pageSetup paperSize="8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activeCell="O12" sqref="O12"/>
    </sheetView>
  </sheetViews>
  <sheetFormatPr defaultRowHeight="16.5" x14ac:dyDescent="0.15"/>
  <cols>
    <col min="1" max="1" width="15.25" style="3" customWidth="1"/>
    <col min="2" max="2" width="13.875" style="3" customWidth="1"/>
    <col min="3" max="3" width="5" style="3" customWidth="1"/>
    <col min="4" max="4" width="8.125" style="3" customWidth="1"/>
    <col min="5" max="5" width="9" style="3"/>
    <col min="6" max="6" width="7.5" style="3" customWidth="1"/>
    <col min="7" max="7" width="9.625" style="3" bestFit="1" customWidth="1"/>
    <col min="8" max="8" width="9" style="3"/>
    <col min="9" max="9" width="11.25" style="3" customWidth="1"/>
    <col min="10" max="10" width="9" style="3"/>
    <col min="11" max="11" width="7.625" style="3" customWidth="1"/>
    <col min="12" max="12" width="13.75" style="3" customWidth="1"/>
    <col min="13" max="13" width="15.125" style="3" customWidth="1"/>
    <col min="14" max="14" width="10.625" style="3" customWidth="1"/>
    <col min="15" max="15" width="9.875" style="3" customWidth="1"/>
    <col min="16" max="16" width="13.75" style="3" customWidth="1"/>
    <col min="17" max="17" width="17.875" style="3" customWidth="1"/>
    <col min="18" max="16384" width="9" style="3"/>
  </cols>
  <sheetData>
    <row r="1" spans="1:17" ht="24" customHeight="1" thickBot="1" x14ac:dyDescent="0.2">
      <c r="A1" s="863" t="s">
        <v>804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</row>
    <row r="2" spans="1:17" ht="69" customHeight="1" x14ac:dyDescent="0.15">
      <c r="A2" s="635" t="s">
        <v>838</v>
      </c>
      <c r="B2" s="636" t="s">
        <v>0</v>
      </c>
      <c r="C2" s="636" t="s">
        <v>1</v>
      </c>
      <c r="D2" s="636" t="s">
        <v>2</v>
      </c>
      <c r="E2" s="637" t="s">
        <v>3</v>
      </c>
      <c r="F2" s="20" t="s">
        <v>302</v>
      </c>
      <c r="G2" s="20" t="s">
        <v>309</v>
      </c>
      <c r="H2" s="20" t="s">
        <v>303</v>
      </c>
      <c r="I2" s="21" t="s">
        <v>307</v>
      </c>
      <c r="J2" s="478" t="s">
        <v>305</v>
      </c>
      <c r="K2" s="22" t="s">
        <v>304</v>
      </c>
      <c r="L2" s="22" t="s">
        <v>308</v>
      </c>
      <c r="M2" s="22" t="s">
        <v>310</v>
      </c>
      <c r="N2" s="190" t="s">
        <v>788</v>
      </c>
      <c r="O2" s="191" t="s">
        <v>790</v>
      </c>
      <c r="P2" s="23" t="s">
        <v>4</v>
      </c>
    </row>
    <row r="3" spans="1:17" ht="30" customHeight="1" x14ac:dyDescent="0.15">
      <c r="A3" s="638"/>
      <c r="B3" s="375" t="s">
        <v>839</v>
      </c>
      <c r="C3" s="30"/>
      <c r="D3" s="4">
        <v>22</v>
      </c>
      <c r="E3" s="4" t="s">
        <v>5</v>
      </c>
      <c r="F3" s="4">
        <v>0</v>
      </c>
      <c r="G3" s="4">
        <f>F3*D3</f>
        <v>0</v>
      </c>
      <c r="H3" s="4">
        <v>75.53</v>
      </c>
      <c r="I3" s="4">
        <v>0</v>
      </c>
      <c r="J3" s="4">
        <v>45</v>
      </c>
      <c r="K3" s="4">
        <v>0</v>
      </c>
      <c r="L3" s="16">
        <f>D3*J3*K3</f>
        <v>0</v>
      </c>
      <c r="M3" s="12">
        <f>L3+I3+G3</f>
        <v>0</v>
      </c>
      <c r="N3" s="489"/>
      <c r="O3" s="30" t="s">
        <v>858</v>
      </c>
      <c r="P3" s="639"/>
    </row>
    <row r="4" spans="1:17" ht="23.45" customHeight="1" x14ac:dyDescent="0.15">
      <c r="A4" s="640"/>
      <c r="B4" s="4" t="s">
        <v>278</v>
      </c>
      <c r="C4" s="319"/>
      <c r="D4" s="4">
        <v>288</v>
      </c>
      <c r="E4" s="4" t="s">
        <v>279</v>
      </c>
      <c r="F4" s="319"/>
      <c r="G4" s="319"/>
      <c r="H4" s="319"/>
      <c r="I4" s="319"/>
      <c r="J4" s="4">
        <v>45</v>
      </c>
      <c r="K4" s="4">
        <v>12</v>
      </c>
      <c r="L4" s="16">
        <f>D4*J4*K4</f>
        <v>155520</v>
      </c>
      <c r="M4" s="12">
        <f>L4+I4+G4</f>
        <v>155520</v>
      </c>
      <c r="N4" s="489"/>
      <c r="O4" s="30" t="s">
        <v>110</v>
      </c>
      <c r="P4" s="76" t="s">
        <v>298</v>
      </c>
      <c r="Q4" s="641"/>
    </row>
    <row r="5" spans="1:17" s="10" customFormat="1" ht="23.45" customHeight="1" x14ac:dyDescent="0.15">
      <c r="A5" s="650" t="s">
        <v>656</v>
      </c>
      <c r="B5" s="267"/>
      <c r="C5" s="651"/>
      <c r="D5" s="267"/>
      <c r="E5" s="267"/>
      <c r="F5" s="651"/>
      <c r="G5" s="651"/>
      <c r="H5" s="651"/>
      <c r="I5" s="651"/>
      <c r="J5" s="267"/>
      <c r="K5" s="267"/>
      <c r="L5" s="281">
        <f>SUM(L3:L4)</f>
        <v>155520</v>
      </c>
      <c r="M5" s="268">
        <f>SUM(M3:M4)</f>
        <v>155520</v>
      </c>
      <c r="N5" s="630"/>
      <c r="O5" s="642"/>
      <c r="P5" s="643"/>
      <c r="Q5" s="644"/>
    </row>
    <row r="6" spans="1:17" ht="23.45" customHeight="1" x14ac:dyDescent="0.15">
      <c r="A6" s="645"/>
      <c r="B6" s="4" t="s">
        <v>278</v>
      </c>
      <c r="C6" s="324"/>
      <c r="D6" s="11">
        <v>562</v>
      </c>
      <c r="E6" s="4" t="s">
        <v>279</v>
      </c>
      <c r="F6" s="324"/>
      <c r="G6" s="324"/>
      <c r="H6" s="324"/>
      <c r="I6" s="324"/>
      <c r="J6" s="4">
        <v>45</v>
      </c>
      <c r="K6" s="4">
        <v>12</v>
      </c>
      <c r="L6" s="16">
        <f>D6*J6*K6</f>
        <v>303480</v>
      </c>
      <c r="M6" s="12">
        <f>L6+I6+G6</f>
        <v>303480</v>
      </c>
      <c r="N6" s="489"/>
      <c r="O6" s="30" t="s">
        <v>110</v>
      </c>
      <c r="P6" s="76" t="s">
        <v>298</v>
      </c>
      <c r="Q6" s="641"/>
    </row>
    <row r="7" spans="1:17" s="10" customFormat="1" ht="23.45" customHeight="1" x14ac:dyDescent="0.15">
      <c r="A7" s="650" t="s">
        <v>656</v>
      </c>
      <c r="B7" s="267"/>
      <c r="C7" s="651"/>
      <c r="D7" s="267"/>
      <c r="E7" s="267"/>
      <c r="F7" s="651"/>
      <c r="G7" s="651"/>
      <c r="H7" s="651"/>
      <c r="I7" s="651"/>
      <c r="J7" s="267"/>
      <c r="K7" s="267"/>
      <c r="L7" s="281">
        <f>SUM(L6)</f>
        <v>303480</v>
      </c>
      <c r="M7" s="268">
        <f>SUM(M6)</f>
        <v>303480</v>
      </c>
      <c r="N7" s="630"/>
      <c r="O7" s="642"/>
      <c r="P7" s="643"/>
      <c r="Q7" s="644"/>
    </row>
    <row r="8" spans="1:17" ht="23.45" customHeight="1" x14ac:dyDescent="0.15">
      <c r="A8" s="17"/>
      <c r="B8" s="4" t="s">
        <v>280</v>
      </c>
      <c r="C8" s="4"/>
      <c r="D8" s="4">
        <f>290-22</f>
        <v>268</v>
      </c>
      <c r="E8" s="4" t="s">
        <v>5</v>
      </c>
      <c r="F8" s="4">
        <v>56</v>
      </c>
      <c r="G8" s="12">
        <f>F8*D8</f>
        <v>15008</v>
      </c>
      <c r="H8" s="4">
        <v>75.53</v>
      </c>
      <c r="I8" s="4">
        <f>D8*H8</f>
        <v>20242.04</v>
      </c>
      <c r="J8" s="4">
        <v>45</v>
      </c>
      <c r="K8" s="4">
        <v>12</v>
      </c>
      <c r="L8" s="16">
        <f>D8*J8*K8</f>
        <v>144720</v>
      </c>
      <c r="M8" s="12">
        <f>L8+I8+G8</f>
        <v>179970.04</v>
      </c>
      <c r="N8" s="489"/>
      <c r="O8" s="30" t="s">
        <v>110</v>
      </c>
      <c r="P8" s="646"/>
    </row>
    <row r="9" spans="1:17" s="10" customFormat="1" ht="23.45" customHeight="1" x14ac:dyDescent="0.15">
      <c r="A9" s="652" t="s">
        <v>656</v>
      </c>
      <c r="B9" s="651"/>
      <c r="C9" s="651"/>
      <c r="D9" s="651"/>
      <c r="E9" s="651"/>
      <c r="F9" s="651"/>
      <c r="G9" s="654">
        <f>SUM(G8)</f>
        <v>15008</v>
      </c>
      <c r="H9" s="651"/>
      <c r="I9" s="651">
        <f>SUM(I8)</f>
        <v>20242.04</v>
      </c>
      <c r="J9" s="651"/>
      <c r="K9" s="651"/>
      <c r="L9" s="653">
        <f>SUM(L8)</f>
        <v>144720</v>
      </c>
      <c r="M9" s="654">
        <f>SUM(M8)</f>
        <v>179970.04</v>
      </c>
      <c r="N9" s="655"/>
      <c r="O9" s="647"/>
      <c r="P9" s="648"/>
    </row>
    <row r="10" spans="1:17" s="10" customFormat="1" ht="30" customHeight="1" thickBot="1" x14ac:dyDescent="0.2">
      <c r="A10" s="656" t="s">
        <v>686</v>
      </c>
      <c r="B10" s="657"/>
      <c r="C10" s="657"/>
      <c r="D10" s="657">
        <f>SUM(D3:D8)</f>
        <v>1140</v>
      </c>
      <c r="E10" s="657"/>
      <c r="F10" s="657"/>
      <c r="G10" s="749">
        <f>G5+G7+G9</f>
        <v>15008</v>
      </c>
      <c r="H10" s="657"/>
      <c r="I10" s="657">
        <f t="shared" ref="I10:M10" si="0">I5+I7+I9</f>
        <v>20242.04</v>
      </c>
      <c r="J10" s="657"/>
      <c r="K10" s="657"/>
      <c r="L10" s="657">
        <f t="shared" si="0"/>
        <v>603720</v>
      </c>
      <c r="M10" s="657">
        <f t="shared" si="0"/>
        <v>638970.04</v>
      </c>
      <c r="N10" s="178"/>
      <c r="O10" s="546"/>
      <c r="P10" s="649"/>
    </row>
    <row r="14" spans="1:17" ht="30" customHeight="1" x14ac:dyDescent="0.15">
      <c r="A14" s="71"/>
    </row>
    <row r="15" spans="1:17" ht="30" customHeight="1" x14ac:dyDescent="0.15">
      <c r="A15" s="71"/>
    </row>
    <row r="16" spans="1:17" ht="30" customHeight="1" x14ac:dyDescent="0.15">
      <c r="A16" s="71"/>
    </row>
    <row r="17" spans="1:1" ht="30" customHeight="1" x14ac:dyDescent="0.15">
      <c r="A17" s="71"/>
    </row>
    <row r="18" spans="1:1" ht="30" customHeight="1" x14ac:dyDescent="0.15">
      <c r="A18" s="71"/>
    </row>
    <row r="19" spans="1:1" ht="30" customHeight="1" x14ac:dyDescent="0.15">
      <c r="A19" s="71"/>
    </row>
    <row r="20" spans="1:1" ht="30" customHeight="1" x14ac:dyDescent="0.15">
      <c r="A20" s="71"/>
    </row>
    <row r="21" spans="1:1" ht="30" customHeight="1" x14ac:dyDescent="0.15">
      <c r="A21" s="71"/>
    </row>
    <row r="22" spans="1:1" ht="30" customHeight="1" x14ac:dyDescent="0.15">
      <c r="A22" s="71"/>
    </row>
    <row r="23" spans="1:1" ht="30" customHeight="1" x14ac:dyDescent="0.15">
      <c r="A23" s="71"/>
    </row>
  </sheetData>
  <mergeCells count="1">
    <mergeCell ref="A1:P1"/>
  </mergeCells>
  <phoneticPr fontId="10" type="noConversion"/>
  <pageMargins left="0.9055118110236221" right="0.19685039370078741" top="0.41" bottom="0.25" header="0.32" footer="0.2"/>
  <pageSetup paperSize="8"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Normal="100" workbookViewId="0">
      <pane ySplit="2" topLeftCell="A12" activePane="bottomLeft" state="frozen"/>
      <selection pane="bottomLeft" activeCell="N4" sqref="N4"/>
    </sheetView>
  </sheetViews>
  <sheetFormatPr defaultRowHeight="17.25" x14ac:dyDescent="0.15"/>
  <cols>
    <col min="1" max="1" width="13.625" style="135" customWidth="1"/>
    <col min="2" max="2" width="14.375" style="137" customWidth="1"/>
    <col min="3" max="3" width="5" style="135" customWidth="1"/>
    <col min="4" max="4" width="7.875" style="135" customWidth="1"/>
    <col min="5" max="5" width="8.75" style="135"/>
    <col min="6" max="6" width="8.375" style="135" customWidth="1"/>
    <col min="7" max="7" width="11.625" style="138" customWidth="1"/>
    <col min="8" max="8" width="7.875" style="135" customWidth="1"/>
    <col min="9" max="9" width="12" style="138" customWidth="1"/>
    <col min="10" max="10" width="8.75" style="135"/>
    <col min="11" max="11" width="7.125" style="139" customWidth="1"/>
    <col min="12" max="12" width="11.625" style="138" customWidth="1"/>
    <col min="13" max="13" width="13" style="138" customWidth="1"/>
    <col min="14" max="14" width="10.125" style="138" customWidth="1"/>
    <col min="15" max="15" width="9.375" style="135" customWidth="1"/>
    <col min="16" max="16" width="12.625" style="135" customWidth="1"/>
    <col min="17" max="16384" width="9" style="133"/>
  </cols>
  <sheetData>
    <row r="1" spans="1:17" ht="32.25" customHeight="1" thickBot="1" x14ac:dyDescent="0.2">
      <c r="A1" s="880" t="s">
        <v>805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136"/>
    </row>
    <row r="2" spans="1:17" s="3" customFormat="1" ht="68.25" customHeight="1" x14ac:dyDescent="0.15">
      <c r="A2" s="635" t="s">
        <v>840</v>
      </c>
      <c r="B2" s="698" t="s">
        <v>0</v>
      </c>
      <c r="C2" s="698" t="s">
        <v>1</v>
      </c>
      <c r="D2" s="698" t="s">
        <v>2</v>
      </c>
      <c r="E2" s="698" t="s">
        <v>3</v>
      </c>
      <c r="F2" s="470" t="s">
        <v>302</v>
      </c>
      <c r="G2" s="699" t="s">
        <v>309</v>
      </c>
      <c r="H2" s="470" t="s">
        <v>303</v>
      </c>
      <c r="I2" s="699" t="s">
        <v>307</v>
      </c>
      <c r="J2" s="699" t="s">
        <v>305</v>
      </c>
      <c r="K2" s="129" t="s">
        <v>304</v>
      </c>
      <c r="L2" s="699" t="s">
        <v>308</v>
      </c>
      <c r="M2" s="699" t="s">
        <v>310</v>
      </c>
      <c r="N2" s="190" t="s">
        <v>788</v>
      </c>
      <c r="O2" s="191" t="s">
        <v>790</v>
      </c>
      <c r="P2" s="700" t="s">
        <v>4</v>
      </c>
      <c r="Q2" s="85"/>
    </row>
    <row r="3" spans="1:17" s="3" customFormat="1" ht="29.25" customHeight="1" x14ac:dyDescent="0.15">
      <c r="A3" s="842" t="s">
        <v>859</v>
      </c>
      <c r="B3" s="848"/>
      <c r="C3" s="843">
        <v>1</v>
      </c>
      <c r="D3" s="843">
        <v>22</v>
      </c>
      <c r="E3" s="70" t="s">
        <v>111</v>
      </c>
      <c r="F3" s="844"/>
      <c r="G3" s="845"/>
      <c r="H3" s="844"/>
      <c r="I3" s="845"/>
      <c r="J3" s="845"/>
      <c r="K3" s="846"/>
      <c r="L3" s="845"/>
      <c r="M3" s="845"/>
      <c r="N3" s="663" t="s">
        <v>270</v>
      </c>
      <c r="O3" s="663" t="s">
        <v>270</v>
      </c>
      <c r="P3" s="855" t="s">
        <v>861</v>
      </c>
      <c r="Q3" s="85"/>
    </row>
    <row r="4" spans="1:17" s="3" customFormat="1" ht="29.25" customHeight="1" x14ac:dyDescent="0.15">
      <c r="A4" s="849" t="s">
        <v>860</v>
      </c>
      <c r="B4" s="850"/>
      <c r="C4" s="850"/>
      <c r="D4" s="850"/>
      <c r="E4" s="851"/>
      <c r="F4" s="852"/>
      <c r="G4" s="853">
        <v>0</v>
      </c>
      <c r="H4" s="852">
        <v>0</v>
      </c>
      <c r="I4" s="853">
        <v>0</v>
      </c>
      <c r="J4" s="853">
        <v>0</v>
      </c>
      <c r="K4" s="854">
        <v>0</v>
      </c>
      <c r="L4" s="853">
        <v>0</v>
      </c>
      <c r="M4" s="853">
        <v>0</v>
      </c>
      <c r="N4" s="856"/>
      <c r="O4" s="857"/>
      <c r="P4" s="847"/>
      <c r="Q4" s="85"/>
    </row>
    <row r="5" spans="1:17" s="71" customFormat="1" ht="22.5" customHeight="1" x14ac:dyDescent="0.15">
      <c r="A5" s="658"/>
      <c r="B5" s="161" t="s">
        <v>692</v>
      </c>
      <c r="C5" s="70">
        <v>1</v>
      </c>
      <c r="D5" s="659">
        <v>22</v>
      </c>
      <c r="E5" s="70" t="s">
        <v>111</v>
      </c>
      <c r="F5" s="660">
        <v>56</v>
      </c>
      <c r="G5" s="661">
        <f t="shared" ref="G5:G28" si="0">D5*F5</f>
        <v>1232</v>
      </c>
      <c r="H5" s="660">
        <v>75.53</v>
      </c>
      <c r="I5" s="661">
        <f t="shared" ref="I5:I28" si="1">D5*H5</f>
        <v>1661.66</v>
      </c>
      <c r="J5" s="660">
        <v>45</v>
      </c>
      <c r="K5" s="662">
        <v>12</v>
      </c>
      <c r="L5" s="572">
        <f t="shared" ref="L5:L28" si="2">D5*J5*K5</f>
        <v>11880</v>
      </c>
      <c r="M5" s="572">
        <f t="shared" ref="M5:M28" si="3">L5+I5+G5</f>
        <v>14773.66</v>
      </c>
      <c r="N5" s="574"/>
      <c r="O5" s="663" t="s">
        <v>274</v>
      </c>
      <c r="P5" s="664"/>
    </row>
    <row r="6" spans="1:17" s="71" customFormat="1" ht="22.5" customHeight="1" x14ac:dyDescent="0.15">
      <c r="A6" s="658"/>
      <c r="B6" s="161" t="s">
        <v>693</v>
      </c>
      <c r="C6" s="70">
        <v>1</v>
      </c>
      <c r="D6" s="659">
        <v>38</v>
      </c>
      <c r="E6" s="70" t="s">
        <v>111</v>
      </c>
      <c r="F6" s="660">
        <v>56</v>
      </c>
      <c r="G6" s="661">
        <f t="shared" si="0"/>
        <v>2128</v>
      </c>
      <c r="H6" s="660">
        <v>75.53</v>
      </c>
      <c r="I6" s="661">
        <f t="shared" si="1"/>
        <v>2870.14</v>
      </c>
      <c r="J6" s="660">
        <v>45</v>
      </c>
      <c r="K6" s="662">
        <v>12</v>
      </c>
      <c r="L6" s="572">
        <f t="shared" si="2"/>
        <v>20520</v>
      </c>
      <c r="M6" s="572">
        <f t="shared" si="3"/>
        <v>25518.14</v>
      </c>
      <c r="N6" s="574"/>
      <c r="O6" s="663" t="s">
        <v>270</v>
      </c>
      <c r="P6" s="665"/>
    </row>
    <row r="7" spans="1:17" s="71" customFormat="1" ht="22.5" customHeight="1" x14ac:dyDescent="0.15">
      <c r="A7" s="658"/>
      <c r="B7" s="161" t="s">
        <v>694</v>
      </c>
      <c r="C7" s="70">
        <v>1</v>
      </c>
      <c r="D7" s="659">
        <f>3.82*6.25</f>
        <v>23.875</v>
      </c>
      <c r="E7" s="70" t="s">
        <v>111</v>
      </c>
      <c r="F7" s="660">
        <v>56</v>
      </c>
      <c r="G7" s="661">
        <f t="shared" si="0"/>
        <v>1337</v>
      </c>
      <c r="H7" s="660">
        <v>75.53</v>
      </c>
      <c r="I7" s="661">
        <f t="shared" si="1"/>
        <v>1803.2787499999999</v>
      </c>
      <c r="J7" s="660">
        <v>45</v>
      </c>
      <c r="K7" s="662">
        <v>12</v>
      </c>
      <c r="L7" s="572">
        <f t="shared" si="2"/>
        <v>12892.5</v>
      </c>
      <c r="M7" s="572">
        <f t="shared" si="3"/>
        <v>16032.778749999999</v>
      </c>
      <c r="N7" s="574"/>
      <c r="O7" s="663" t="s">
        <v>270</v>
      </c>
      <c r="P7" s="665"/>
    </row>
    <row r="8" spans="1:17" s="71" customFormat="1" ht="22.5" customHeight="1" x14ac:dyDescent="0.15">
      <c r="A8" s="658"/>
      <c r="B8" s="161" t="s">
        <v>695</v>
      </c>
      <c r="C8" s="70">
        <v>1</v>
      </c>
      <c r="D8" s="659">
        <v>33.5</v>
      </c>
      <c r="E8" s="70" t="s">
        <v>111</v>
      </c>
      <c r="F8" s="660">
        <v>56</v>
      </c>
      <c r="G8" s="661">
        <f t="shared" si="0"/>
        <v>1876</v>
      </c>
      <c r="H8" s="660">
        <v>75.53</v>
      </c>
      <c r="I8" s="661">
        <f t="shared" si="1"/>
        <v>2530.2550000000001</v>
      </c>
      <c r="J8" s="660">
        <v>45</v>
      </c>
      <c r="K8" s="662">
        <v>12</v>
      </c>
      <c r="L8" s="572">
        <f t="shared" si="2"/>
        <v>18090</v>
      </c>
      <c r="M8" s="572">
        <f t="shared" si="3"/>
        <v>22496.255000000001</v>
      </c>
      <c r="N8" s="574"/>
      <c r="O8" s="663" t="s">
        <v>270</v>
      </c>
      <c r="P8" s="665"/>
    </row>
    <row r="9" spans="1:17" s="71" customFormat="1" ht="22.5" customHeight="1" x14ac:dyDescent="0.15">
      <c r="A9" s="658"/>
      <c r="B9" s="161" t="s">
        <v>696</v>
      </c>
      <c r="C9" s="70">
        <v>1</v>
      </c>
      <c r="D9" s="659">
        <f>2.83*6.25</f>
        <v>17.6875</v>
      </c>
      <c r="E9" s="70" t="s">
        <v>111</v>
      </c>
      <c r="F9" s="660">
        <v>56</v>
      </c>
      <c r="G9" s="661">
        <f t="shared" si="0"/>
        <v>990.5</v>
      </c>
      <c r="H9" s="660">
        <v>75.53</v>
      </c>
      <c r="I9" s="661">
        <f t="shared" si="1"/>
        <v>1335.9368750000001</v>
      </c>
      <c r="J9" s="660">
        <v>45</v>
      </c>
      <c r="K9" s="662">
        <v>12</v>
      </c>
      <c r="L9" s="572">
        <f t="shared" si="2"/>
        <v>9551.25</v>
      </c>
      <c r="M9" s="572">
        <f t="shared" si="3"/>
        <v>11877.686874999999</v>
      </c>
      <c r="N9" s="574"/>
      <c r="O9" s="663" t="s">
        <v>270</v>
      </c>
      <c r="P9" s="665"/>
    </row>
    <row r="10" spans="1:17" s="71" customFormat="1" ht="22.5" customHeight="1" x14ac:dyDescent="0.15">
      <c r="A10" s="658"/>
      <c r="B10" s="161" t="s">
        <v>697</v>
      </c>
      <c r="C10" s="70">
        <v>1</v>
      </c>
      <c r="D10" s="659">
        <v>26.1</v>
      </c>
      <c r="E10" s="70" t="s">
        <v>111</v>
      </c>
      <c r="F10" s="660">
        <v>56</v>
      </c>
      <c r="G10" s="661">
        <f t="shared" si="0"/>
        <v>1461.6000000000001</v>
      </c>
      <c r="H10" s="660">
        <v>75.53</v>
      </c>
      <c r="I10" s="661">
        <f t="shared" si="1"/>
        <v>1971.3330000000001</v>
      </c>
      <c r="J10" s="660">
        <v>45</v>
      </c>
      <c r="K10" s="662">
        <v>12</v>
      </c>
      <c r="L10" s="572">
        <f t="shared" si="2"/>
        <v>14094</v>
      </c>
      <c r="M10" s="572">
        <f t="shared" si="3"/>
        <v>17526.933000000001</v>
      </c>
      <c r="N10" s="574"/>
      <c r="O10" s="663" t="s">
        <v>270</v>
      </c>
      <c r="P10" s="665"/>
    </row>
    <row r="11" spans="1:17" s="71" customFormat="1" ht="22.5" customHeight="1" x14ac:dyDescent="0.15">
      <c r="A11" s="658"/>
      <c r="B11" s="161" t="s">
        <v>698</v>
      </c>
      <c r="C11" s="70">
        <v>1</v>
      </c>
      <c r="D11" s="659">
        <v>48.8</v>
      </c>
      <c r="E11" s="70" t="s">
        <v>111</v>
      </c>
      <c r="F11" s="660">
        <v>56</v>
      </c>
      <c r="G11" s="661">
        <f t="shared" si="0"/>
        <v>2732.7999999999997</v>
      </c>
      <c r="H11" s="660">
        <v>75.53</v>
      </c>
      <c r="I11" s="661">
        <f t="shared" si="1"/>
        <v>3685.864</v>
      </c>
      <c r="J11" s="660">
        <v>45</v>
      </c>
      <c r="K11" s="662">
        <v>12</v>
      </c>
      <c r="L11" s="572">
        <f t="shared" si="2"/>
        <v>26352</v>
      </c>
      <c r="M11" s="572">
        <f t="shared" si="3"/>
        <v>32770.664000000004</v>
      </c>
      <c r="N11" s="574"/>
      <c r="O11" s="663" t="s">
        <v>270</v>
      </c>
      <c r="P11" s="665"/>
    </row>
    <row r="12" spans="1:17" s="71" customFormat="1" ht="22.5" customHeight="1" x14ac:dyDescent="0.15">
      <c r="A12" s="658"/>
      <c r="B12" s="161" t="s">
        <v>699</v>
      </c>
      <c r="C12" s="70">
        <v>1</v>
      </c>
      <c r="D12" s="659">
        <v>26.1</v>
      </c>
      <c r="E12" s="70" t="s">
        <v>111</v>
      </c>
      <c r="F12" s="660">
        <v>56</v>
      </c>
      <c r="G12" s="661">
        <f t="shared" si="0"/>
        <v>1461.6000000000001</v>
      </c>
      <c r="H12" s="660">
        <v>75.53</v>
      </c>
      <c r="I12" s="661">
        <f t="shared" si="1"/>
        <v>1971.3330000000001</v>
      </c>
      <c r="J12" s="660">
        <v>45</v>
      </c>
      <c r="K12" s="662">
        <v>12</v>
      </c>
      <c r="L12" s="572">
        <f t="shared" si="2"/>
        <v>14094</v>
      </c>
      <c r="M12" s="572">
        <f t="shared" si="3"/>
        <v>17526.933000000001</v>
      </c>
      <c r="N12" s="574"/>
      <c r="O12" s="663" t="s">
        <v>270</v>
      </c>
      <c r="P12" s="665"/>
    </row>
    <row r="13" spans="1:17" s="71" customFormat="1" ht="22.5" customHeight="1" x14ac:dyDescent="0.15">
      <c r="A13" s="658"/>
      <c r="B13" s="161" t="s">
        <v>700</v>
      </c>
      <c r="C13" s="70">
        <v>1</v>
      </c>
      <c r="D13" s="659">
        <f>3.9*6.7</f>
        <v>26.13</v>
      </c>
      <c r="E13" s="70" t="s">
        <v>111</v>
      </c>
      <c r="F13" s="660">
        <v>56</v>
      </c>
      <c r="G13" s="661">
        <f t="shared" si="0"/>
        <v>1463.28</v>
      </c>
      <c r="H13" s="660">
        <v>75.53</v>
      </c>
      <c r="I13" s="661">
        <f t="shared" si="1"/>
        <v>1973.5989</v>
      </c>
      <c r="J13" s="660">
        <v>45</v>
      </c>
      <c r="K13" s="662">
        <v>12</v>
      </c>
      <c r="L13" s="572">
        <f t="shared" si="2"/>
        <v>14110.199999999999</v>
      </c>
      <c r="M13" s="572">
        <f t="shared" si="3"/>
        <v>17547.078899999997</v>
      </c>
      <c r="N13" s="574"/>
      <c r="O13" s="663" t="s">
        <v>270</v>
      </c>
      <c r="P13" s="665"/>
    </row>
    <row r="14" spans="1:17" s="71" customFormat="1" ht="22.5" customHeight="1" x14ac:dyDescent="0.15">
      <c r="A14" s="658"/>
      <c r="B14" s="161" t="s">
        <v>701</v>
      </c>
      <c r="C14" s="70">
        <v>1</v>
      </c>
      <c r="D14" s="659">
        <v>21.1</v>
      </c>
      <c r="E14" s="70" t="s">
        <v>111</v>
      </c>
      <c r="F14" s="660">
        <v>56</v>
      </c>
      <c r="G14" s="661">
        <f t="shared" si="0"/>
        <v>1181.6000000000001</v>
      </c>
      <c r="H14" s="660">
        <v>75.53</v>
      </c>
      <c r="I14" s="661">
        <f t="shared" si="1"/>
        <v>1593.6830000000002</v>
      </c>
      <c r="J14" s="660">
        <v>45</v>
      </c>
      <c r="K14" s="662">
        <v>12</v>
      </c>
      <c r="L14" s="572">
        <f t="shared" si="2"/>
        <v>11394.000000000002</v>
      </c>
      <c r="M14" s="572">
        <f t="shared" si="3"/>
        <v>14169.283000000003</v>
      </c>
      <c r="N14" s="574"/>
      <c r="O14" s="663" t="s">
        <v>270</v>
      </c>
      <c r="P14" s="665"/>
    </row>
    <row r="15" spans="1:17" s="71" customFormat="1" ht="22.5" customHeight="1" x14ac:dyDescent="0.15">
      <c r="A15" s="658"/>
      <c r="B15" s="161" t="s">
        <v>702</v>
      </c>
      <c r="C15" s="70">
        <v>1</v>
      </c>
      <c r="D15" s="659">
        <v>34.4</v>
      </c>
      <c r="E15" s="70" t="s">
        <v>111</v>
      </c>
      <c r="F15" s="660">
        <v>56</v>
      </c>
      <c r="G15" s="661">
        <f t="shared" si="0"/>
        <v>1926.3999999999999</v>
      </c>
      <c r="H15" s="660">
        <v>75.53</v>
      </c>
      <c r="I15" s="661">
        <f t="shared" si="1"/>
        <v>2598.232</v>
      </c>
      <c r="J15" s="660">
        <v>45</v>
      </c>
      <c r="K15" s="662">
        <v>12</v>
      </c>
      <c r="L15" s="572">
        <f t="shared" si="2"/>
        <v>18576</v>
      </c>
      <c r="M15" s="572">
        <f t="shared" si="3"/>
        <v>23100.632000000001</v>
      </c>
      <c r="N15" s="574"/>
      <c r="O15" s="663" t="s">
        <v>270</v>
      </c>
      <c r="P15" s="665"/>
    </row>
    <row r="16" spans="1:17" s="71" customFormat="1" ht="22.5" customHeight="1" x14ac:dyDescent="0.15">
      <c r="A16" s="658"/>
      <c r="B16" s="161" t="s">
        <v>703</v>
      </c>
      <c r="C16" s="70">
        <v>1</v>
      </c>
      <c r="D16" s="659">
        <v>53.4</v>
      </c>
      <c r="E16" s="70" t="s">
        <v>111</v>
      </c>
      <c r="F16" s="660">
        <v>56</v>
      </c>
      <c r="G16" s="661">
        <f t="shared" si="0"/>
        <v>2990.4</v>
      </c>
      <c r="H16" s="660">
        <v>75.53</v>
      </c>
      <c r="I16" s="661">
        <f t="shared" si="1"/>
        <v>4033.3020000000001</v>
      </c>
      <c r="J16" s="660">
        <v>45</v>
      </c>
      <c r="K16" s="662">
        <v>12</v>
      </c>
      <c r="L16" s="572">
        <f t="shared" si="2"/>
        <v>28836</v>
      </c>
      <c r="M16" s="572">
        <f t="shared" si="3"/>
        <v>35859.702000000005</v>
      </c>
      <c r="N16" s="574"/>
      <c r="O16" s="663" t="s">
        <v>270</v>
      </c>
      <c r="P16" s="665"/>
    </row>
    <row r="17" spans="1:17" s="71" customFormat="1" ht="22.5" customHeight="1" x14ac:dyDescent="0.15">
      <c r="A17" s="658"/>
      <c r="B17" s="161" t="s">
        <v>704</v>
      </c>
      <c r="C17" s="70">
        <v>1</v>
      </c>
      <c r="D17" s="659">
        <v>22.4</v>
      </c>
      <c r="E17" s="70" t="s">
        <v>111</v>
      </c>
      <c r="F17" s="660">
        <v>56</v>
      </c>
      <c r="G17" s="661">
        <f t="shared" si="0"/>
        <v>1254.3999999999999</v>
      </c>
      <c r="H17" s="660">
        <v>75.53</v>
      </c>
      <c r="I17" s="661">
        <f t="shared" si="1"/>
        <v>1691.8719999999998</v>
      </c>
      <c r="J17" s="660">
        <v>45</v>
      </c>
      <c r="K17" s="662">
        <v>12</v>
      </c>
      <c r="L17" s="572">
        <f t="shared" si="2"/>
        <v>12095.999999999998</v>
      </c>
      <c r="M17" s="572">
        <f t="shared" si="3"/>
        <v>15042.271999999997</v>
      </c>
      <c r="N17" s="574"/>
      <c r="O17" s="663" t="s">
        <v>270</v>
      </c>
      <c r="P17" s="665"/>
    </row>
    <row r="18" spans="1:17" s="71" customFormat="1" ht="22.5" customHeight="1" x14ac:dyDescent="0.15">
      <c r="A18" s="658"/>
      <c r="B18" s="161" t="s">
        <v>705</v>
      </c>
      <c r="C18" s="70">
        <v>1</v>
      </c>
      <c r="D18" s="659">
        <v>14.1</v>
      </c>
      <c r="E18" s="70" t="s">
        <v>111</v>
      </c>
      <c r="F18" s="660">
        <v>56</v>
      </c>
      <c r="G18" s="661">
        <f t="shared" si="0"/>
        <v>789.6</v>
      </c>
      <c r="H18" s="660">
        <v>75.53</v>
      </c>
      <c r="I18" s="661">
        <f t="shared" si="1"/>
        <v>1064.973</v>
      </c>
      <c r="J18" s="660">
        <v>45</v>
      </c>
      <c r="K18" s="662">
        <v>12</v>
      </c>
      <c r="L18" s="572">
        <f t="shared" si="2"/>
        <v>7614</v>
      </c>
      <c r="M18" s="572">
        <f t="shared" si="3"/>
        <v>9468.5730000000003</v>
      </c>
      <c r="N18" s="574"/>
      <c r="O18" s="663" t="s">
        <v>270</v>
      </c>
      <c r="P18" s="665"/>
    </row>
    <row r="19" spans="1:17" s="71" customFormat="1" ht="22.5" customHeight="1" x14ac:dyDescent="0.15">
      <c r="A19" s="658"/>
      <c r="B19" s="161" t="s">
        <v>706</v>
      </c>
      <c r="C19" s="70">
        <v>1</v>
      </c>
      <c r="D19" s="659">
        <v>70.2</v>
      </c>
      <c r="E19" s="70" t="s">
        <v>111</v>
      </c>
      <c r="F19" s="660">
        <v>56</v>
      </c>
      <c r="G19" s="661">
        <f t="shared" si="0"/>
        <v>3931.2000000000003</v>
      </c>
      <c r="H19" s="660">
        <v>75.53</v>
      </c>
      <c r="I19" s="661">
        <f t="shared" si="1"/>
        <v>5302.2060000000001</v>
      </c>
      <c r="J19" s="660">
        <v>45</v>
      </c>
      <c r="K19" s="662">
        <v>12</v>
      </c>
      <c r="L19" s="572">
        <f t="shared" si="2"/>
        <v>37908</v>
      </c>
      <c r="M19" s="572">
        <f t="shared" si="3"/>
        <v>47141.405999999995</v>
      </c>
      <c r="N19" s="574"/>
      <c r="O19" s="663" t="s">
        <v>270</v>
      </c>
      <c r="P19" s="665"/>
    </row>
    <row r="20" spans="1:17" s="71" customFormat="1" ht="22.5" customHeight="1" x14ac:dyDescent="0.15">
      <c r="A20" s="658"/>
      <c r="B20" s="161" t="s">
        <v>707</v>
      </c>
      <c r="C20" s="70">
        <v>1</v>
      </c>
      <c r="D20" s="659">
        <v>12.6</v>
      </c>
      <c r="E20" s="70" t="s">
        <v>111</v>
      </c>
      <c r="F20" s="660">
        <v>56</v>
      </c>
      <c r="G20" s="661">
        <f t="shared" si="0"/>
        <v>705.6</v>
      </c>
      <c r="H20" s="660">
        <v>75.53</v>
      </c>
      <c r="I20" s="661">
        <f t="shared" si="1"/>
        <v>951.678</v>
      </c>
      <c r="J20" s="660">
        <v>45</v>
      </c>
      <c r="K20" s="662">
        <v>12</v>
      </c>
      <c r="L20" s="572">
        <f t="shared" si="2"/>
        <v>6804</v>
      </c>
      <c r="M20" s="572">
        <f t="shared" si="3"/>
        <v>8461.2780000000002</v>
      </c>
      <c r="N20" s="574"/>
      <c r="O20" s="663" t="s">
        <v>270</v>
      </c>
      <c r="P20" s="665"/>
    </row>
    <row r="21" spans="1:17" s="71" customFormat="1" ht="22.5" customHeight="1" x14ac:dyDescent="0.15">
      <c r="A21" s="658"/>
      <c r="B21" s="161" t="s">
        <v>708</v>
      </c>
      <c r="C21" s="70">
        <v>1</v>
      </c>
      <c r="D21" s="659">
        <v>20.9</v>
      </c>
      <c r="E21" s="70" t="s">
        <v>111</v>
      </c>
      <c r="F21" s="660">
        <v>56</v>
      </c>
      <c r="G21" s="661">
        <f t="shared" si="0"/>
        <v>1170.3999999999999</v>
      </c>
      <c r="H21" s="660">
        <v>75.53</v>
      </c>
      <c r="I21" s="661">
        <f t="shared" si="1"/>
        <v>1578.577</v>
      </c>
      <c r="J21" s="660">
        <v>45</v>
      </c>
      <c r="K21" s="662">
        <v>12</v>
      </c>
      <c r="L21" s="572">
        <f t="shared" si="2"/>
        <v>11285.999999999998</v>
      </c>
      <c r="M21" s="572">
        <f t="shared" si="3"/>
        <v>14034.976999999997</v>
      </c>
      <c r="N21" s="574"/>
      <c r="O21" s="663" t="s">
        <v>270</v>
      </c>
      <c r="P21" s="665"/>
    </row>
    <row r="22" spans="1:17" s="71" customFormat="1" ht="22.5" customHeight="1" x14ac:dyDescent="0.15">
      <c r="A22" s="658"/>
      <c r="B22" s="161" t="s">
        <v>709</v>
      </c>
      <c r="C22" s="70">
        <v>1</v>
      </c>
      <c r="D22" s="659">
        <v>53.6</v>
      </c>
      <c r="E22" s="70" t="s">
        <v>111</v>
      </c>
      <c r="F22" s="660">
        <v>56</v>
      </c>
      <c r="G22" s="661">
        <f t="shared" si="0"/>
        <v>3001.6</v>
      </c>
      <c r="H22" s="660">
        <v>75.53</v>
      </c>
      <c r="I22" s="661">
        <f t="shared" si="1"/>
        <v>4048.4080000000004</v>
      </c>
      <c r="J22" s="660">
        <v>45</v>
      </c>
      <c r="K22" s="662">
        <v>12</v>
      </c>
      <c r="L22" s="572">
        <f t="shared" si="2"/>
        <v>28944</v>
      </c>
      <c r="M22" s="572">
        <f t="shared" si="3"/>
        <v>35994.008000000002</v>
      </c>
      <c r="N22" s="574"/>
      <c r="O22" s="663" t="s">
        <v>270</v>
      </c>
      <c r="P22" s="665"/>
    </row>
    <row r="23" spans="1:17" s="71" customFormat="1" ht="22.5" customHeight="1" x14ac:dyDescent="0.15">
      <c r="A23" s="658"/>
      <c r="B23" s="161" t="s">
        <v>710</v>
      </c>
      <c r="C23" s="70">
        <v>1</v>
      </c>
      <c r="D23" s="659">
        <v>27.6</v>
      </c>
      <c r="E23" s="70" t="s">
        <v>111</v>
      </c>
      <c r="F23" s="660">
        <v>56</v>
      </c>
      <c r="G23" s="661">
        <f t="shared" si="0"/>
        <v>1545.6000000000001</v>
      </c>
      <c r="H23" s="660">
        <v>75.53</v>
      </c>
      <c r="I23" s="661">
        <f t="shared" si="1"/>
        <v>2084.6280000000002</v>
      </c>
      <c r="J23" s="660">
        <v>45</v>
      </c>
      <c r="K23" s="662">
        <v>12</v>
      </c>
      <c r="L23" s="572">
        <f t="shared" si="2"/>
        <v>14904</v>
      </c>
      <c r="M23" s="572">
        <f t="shared" si="3"/>
        <v>18534.227999999999</v>
      </c>
      <c r="N23" s="574"/>
      <c r="O23" s="663" t="s">
        <v>270</v>
      </c>
      <c r="P23" s="665"/>
    </row>
    <row r="24" spans="1:17" s="71" customFormat="1" ht="22.5" customHeight="1" x14ac:dyDescent="0.15">
      <c r="A24" s="658"/>
      <c r="B24" s="161" t="s">
        <v>711</v>
      </c>
      <c r="C24" s="70">
        <v>1</v>
      </c>
      <c r="D24" s="659">
        <v>21</v>
      </c>
      <c r="E24" s="70" t="s">
        <v>111</v>
      </c>
      <c r="F24" s="660">
        <v>56</v>
      </c>
      <c r="G24" s="661">
        <f t="shared" si="0"/>
        <v>1176</v>
      </c>
      <c r="H24" s="660">
        <v>75.53</v>
      </c>
      <c r="I24" s="661">
        <f t="shared" si="1"/>
        <v>1586.13</v>
      </c>
      <c r="J24" s="660">
        <v>45</v>
      </c>
      <c r="K24" s="662">
        <v>12</v>
      </c>
      <c r="L24" s="572">
        <f t="shared" si="2"/>
        <v>11340</v>
      </c>
      <c r="M24" s="572">
        <f t="shared" si="3"/>
        <v>14102.130000000001</v>
      </c>
      <c r="N24" s="574"/>
      <c r="O24" s="663" t="s">
        <v>270</v>
      </c>
      <c r="P24" s="665"/>
    </row>
    <row r="25" spans="1:17" s="71" customFormat="1" ht="22.5" customHeight="1" x14ac:dyDescent="0.15">
      <c r="A25" s="658"/>
      <c r="B25" s="161" t="s">
        <v>268</v>
      </c>
      <c r="C25" s="70"/>
      <c r="D25" s="666">
        <v>1093</v>
      </c>
      <c r="E25" s="70" t="s">
        <v>111</v>
      </c>
      <c r="F25" s="660">
        <v>56</v>
      </c>
      <c r="G25" s="661">
        <f t="shared" si="0"/>
        <v>61208</v>
      </c>
      <c r="H25" s="660">
        <v>75.53</v>
      </c>
      <c r="I25" s="661">
        <f t="shared" si="1"/>
        <v>82554.290000000008</v>
      </c>
      <c r="J25" s="660">
        <v>45</v>
      </c>
      <c r="K25" s="662">
        <v>12</v>
      </c>
      <c r="L25" s="572">
        <f t="shared" si="2"/>
        <v>590220</v>
      </c>
      <c r="M25" s="572">
        <f t="shared" si="3"/>
        <v>733982.29</v>
      </c>
      <c r="N25" s="574"/>
      <c r="O25" s="663" t="s">
        <v>270</v>
      </c>
      <c r="P25" s="665"/>
    </row>
    <row r="26" spans="1:17" s="71" customFormat="1" ht="22.5" customHeight="1" x14ac:dyDescent="0.15">
      <c r="A26" s="658"/>
      <c r="B26" s="162" t="s">
        <v>267</v>
      </c>
      <c r="C26" s="660">
        <v>2</v>
      </c>
      <c r="D26" s="660">
        <v>134</v>
      </c>
      <c r="E26" s="660"/>
      <c r="F26" s="660">
        <v>28</v>
      </c>
      <c r="G26" s="661">
        <f t="shared" si="0"/>
        <v>3752</v>
      </c>
      <c r="H26" s="660">
        <v>0</v>
      </c>
      <c r="I26" s="661">
        <f t="shared" si="1"/>
        <v>0</v>
      </c>
      <c r="J26" s="660">
        <f>45/2</f>
        <v>22.5</v>
      </c>
      <c r="K26" s="662">
        <v>12</v>
      </c>
      <c r="L26" s="572">
        <f t="shared" si="2"/>
        <v>36180</v>
      </c>
      <c r="M26" s="572">
        <f t="shared" si="3"/>
        <v>39932</v>
      </c>
      <c r="N26" s="574"/>
      <c r="O26" s="663" t="s">
        <v>270</v>
      </c>
      <c r="P26" s="575"/>
    </row>
    <row r="27" spans="1:17" s="71" customFormat="1" ht="22.5" customHeight="1" x14ac:dyDescent="0.15">
      <c r="A27" s="658"/>
      <c r="B27" s="161" t="s">
        <v>242</v>
      </c>
      <c r="C27" s="663">
        <v>1</v>
      </c>
      <c r="D27" s="663">
        <v>22</v>
      </c>
      <c r="E27" s="70" t="s">
        <v>111</v>
      </c>
      <c r="F27" s="660">
        <v>56</v>
      </c>
      <c r="G27" s="661">
        <f t="shared" si="0"/>
        <v>1232</v>
      </c>
      <c r="H27" s="660">
        <v>75.53</v>
      </c>
      <c r="I27" s="661">
        <f t="shared" si="1"/>
        <v>1661.66</v>
      </c>
      <c r="J27" s="660">
        <v>45</v>
      </c>
      <c r="K27" s="662">
        <v>12</v>
      </c>
      <c r="L27" s="572">
        <f t="shared" si="2"/>
        <v>11880</v>
      </c>
      <c r="M27" s="572">
        <f t="shared" si="3"/>
        <v>14773.66</v>
      </c>
      <c r="N27" s="574"/>
      <c r="O27" s="663" t="s">
        <v>237</v>
      </c>
      <c r="P27" s="664"/>
      <c r="Q27" s="667"/>
    </row>
    <row r="28" spans="1:17" s="71" customFormat="1" ht="22.5" customHeight="1" x14ac:dyDescent="0.15">
      <c r="A28" s="658"/>
      <c r="B28" s="161" t="s">
        <v>243</v>
      </c>
      <c r="C28" s="70">
        <v>1</v>
      </c>
      <c r="D28" s="70">
        <v>56</v>
      </c>
      <c r="E28" s="70" t="s">
        <v>111</v>
      </c>
      <c r="F28" s="660">
        <v>56</v>
      </c>
      <c r="G28" s="661">
        <f t="shared" si="0"/>
        <v>3136</v>
      </c>
      <c r="H28" s="660">
        <v>75.53</v>
      </c>
      <c r="I28" s="661">
        <f t="shared" si="1"/>
        <v>4229.68</v>
      </c>
      <c r="J28" s="660">
        <v>45</v>
      </c>
      <c r="K28" s="662">
        <v>12</v>
      </c>
      <c r="L28" s="572">
        <f t="shared" si="2"/>
        <v>30240</v>
      </c>
      <c r="M28" s="572">
        <f t="shared" si="3"/>
        <v>37605.68</v>
      </c>
      <c r="N28" s="574"/>
      <c r="O28" s="663" t="s">
        <v>237</v>
      </c>
      <c r="P28" s="575"/>
      <c r="Q28" s="576"/>
    </row>
    <row r="29" spans="1:17" s="677" customFormat="1" ht="22.5" customHeight="1" x14ac:dyDescent="0.15">
      <c r="A29" s="668" t="s">
        <v>657</v>
      </c>
      <c r="B29" s="669"/>
      <c r="C29" s="611"/>
      <c r="D29" s="611"/>
      <c r="E29" s="611"/>
      <c r="F29" s="670"/>
      <c r="G29" s="671">
        <f>SUM(G5:G28)</f>
        <v>103683.58</v>
      </c>
      <c r="H29" s="670"/>
      <c r="I29" s="671">
        <f>SUM(I5:I28)</f>
        <v>134782.718525</v>
      </c>
      <c r="J29" s="670"/>
      <c r="K29" s="672"/>
      <c r="L29" s="612">
        <f>SUM(L5:L28)</f>
        <v>999805.95</v>
      </c>
      <c r="M29" s="612">
        <f>SUM(M5:M28)</f>
        <v>1238272.2485249999</v>
      </c>
      <c r="N29" s="673"/>
      <c r="O29" s="674"/>
      <c r="P29" s="675"/>
      <c r="Q29" s="676"/>
    </row>
    <row r="30" spans="1:17" s="71" customFormat="1" ht="22.5" customHeight="1" x14ac:dyDescent="0.15">
      <c r="A30" s="678"/>
      <c r="B30" s="161" t="s">
        <v>240</v>
      </c>
      <c r="C30" s="70">
        <v>1</v>
      </c>
      <c r="D30" s="70">
        <v>275</v>
      </c>
      <c r="E30" s="70" t="s">
        <v>204</v>
      </c>
      <c r="F30" s="660">
        <v>0</v>
      </c>
      <c r="G30" s="661">
        <f>D30*F30</f>
        <v>0</v>
      </c>
      <c r="H30" s="660">
        <v>0</v>
      </c>
      <c r="I30" s="661">
        <f>D30*H30</f>
        <v>0</v>
      </c>
      <c r="J30" s="660">
        <v>45</v>
      </c>
      <c r="K30" s="662">
        <v>12</v>
      </c>
      <c r="L30" s="572">
        <f>D30*J30*K30</f>
        <v>148500</v>
      </c>
      <c r="M30" s="572">
        <f>L30+I30+G30</f>
        <v>148500</v>
      </c>
      <c r="N30" s="574"/>
      <c r="O30" s="663" t="s">
        <v>237</v>
      </c>
      <c r="P30" s="575" t="s">
        <v>298</v>
      </c>
      <c r="Q30" s="576"/>
    </row>
    <row r="31" spans="1:17" s="677" customFormat="1" ht="22.5" customHeight="1" x14ac:dyDescent="0.15">
      <c r="A31" s="611" t="s">
        <v>657</v>
      </c>
      <c r="B31" s="669"/>
      <c r="C31" s="611"/>
      <c r="D31" s="611"/>
      <c r="E31" s="611"/>
      <c r="F31" s="670"/>
      <c r="G31" s="671">
        <f>SUM(G30)</f>
        <v>0</v>
      </c>
      <c r="H31" s="670"/>
      <c r="I31" s="671">
        <f>SUM(I30)</f>
        <v>0</v>
      </c>
      <c r="J31" s="670"/>
      <c r="K31" s="672"/>
      <c r="L31" s="612">
        <f>SUM(L30)</f>
        <v>148500</v>
      </c>
      <c r="M31" s="612">
        <f>SUM(M30)</f>
        <v>148500</v>
      </c>
      <c r="N31" s="673"/>
      <c r="O31" s="674"/>
      <c r="P31" s="675"/>
      <c r="Q31" s="676"/>
    </row>
    <row r="32" spans="1:17" s="71" customFormat="1" ht="22.5" customHeight="1" x14ac:dyDescent="0.15">
      <c r="A32" s="678"/>
      <c r="B32" s="161" t="s">
        <v>240</v>
      </c>
      <c r="C32" s="70">
        <v>1</v>
      </c>
      <c r="D32" s="70">
        <v>80</v>
      </c>
      <c r="E32" s="70" t="s">
        <v>204</v>
      </c>
      <c r="F32" s="660">
        <v>0</v>
      </c>
      <c r="G32" s="661">
        <f t="shared" ref="G32:G39" si="4">D32*F32</f>
        <v>0</v>
      </c>
      <c r="H32" s="660">
        <v>0</v>
      </c>
      <c r="I32" s="661">
        <f>D32*H32</f>
        <v>0</v>
      </c>
      <c r="J32" s="660">
        <v>45</v>
      </c>
      <c r="K32" s="662">
        <v>12</v>
      </c>
      <c r="L32" s="572">
        <f>D32*J32*K32</f>
        <v>43200</v>
      </c>
      <c r="M32" s="572">
        <f>L32+I32+G32</f>
        <v>43200</v>
      </c>
      <c r="N32" s="574"/>
      <c r="O32" s="663" t="s">
        <v>237</v>
      </c>
      <c r="P32" s="575" t="s">
        <v>298</v>
      </c>
      <c r="Q32" s="576"/>
    </row>
    <row r="33" spans="1:17" s="677" customFormat="1" ht="22.5" customHeight="1" x14ac:dyDescent="0.15">
      <c r="A33" s="611" t="s">
        <v>657</v>
      </c>
      <c r="B33" s="669"/>
      <c r="C33" s="611"/>
      <c r="D33" s="611"/>
      <c r="E33" s="611"/>
      <c r="F33" s="670"/>
      <c r="G33" s="671">
        <f>SUM(G32)</f>
        <v>0</v>
      </c>
      <c r="H33" s="670"/>
      <c r="I33" s="671">
        <f>SUM(I32)</f>
        <v>0</v>
      </c>
      <c r="J33" s="670"/>
      <c r="K33" s="672"/>
      <c r="L33" s="612">
        <f>SUM(L32)</f>
        <v>43200</v>
      </c>
      <c r="M33" s="612">
        <f>SUM(M32)</f>
        <v>43200</v>
      </c>
      <c r="N33" s="673"/>
      <c r="O33" s="674"/>
      <c r="P33" s="675"/>
      <c r="Q33" s="676"/>
    </row>
    <row r="34" spans="1:17" s="71" customFormat="1" ht="22.5" customHeight="1" x14ac:dyDescent="0.15">
      <c r="A34" s="679"/>
      <c r="B34" s="161" t="s">
        <v>240</v>
      </c>
      <c r="C34" s="569"/>
      <c r="D34" s="569">
        <v>59</v>
      </c>
      <c r="E34" s="70" t="s">
        <v>204</v>
      </c>
      <c r="F34" s="660">
        <v>0</v>
      </c>
      <c r="G34" s="661">
        <f t="shared" si="4"/>
        <v>0</v>
      </c>
      <c r="H34" s="660">
        <v>0</v>
      </c>
      <c r="I34" s="661">
        <f>D34*H34</f>
        <v>0</v>
      </c>
      <c r="J34" s="660">
        <v>45</v>
      </c>
      <c r="K34" s="662">
        <v>12</v>
      </c>
      <c r="L34" s="572">
        <f>D34*J34*K34</f>
        <v>31860</v>
      </c>
      <c r="M34" s="572">
        <f>L34+I34+G34</f>
        <v>31860</v>
      </c>
      <c r="N34" s="574"/>
      <c r="O34" s="663" t="s">
        <v>237</v>
      </c>
      <c r="P34" s="575" t="s">
        <v>298</v>
      </c>
      <c r="Q34" s="576"/>
    </row>
    <row r="35" spans="1:17" s="677" customFormat="1" ht="22.5" customHeight="1" x14ac:dyDescent="0.15">
      <c r="A35" s="611" t="s">
        <v>657</v>
      </c>
      <c r="B35" s="669"/>
      <c r="C35" s="611"/>
      <c r="D35" s="611"/>
      <c r="E35" s="611"/>
      <c r="F35" s="670"/>
      <c r="G35" s="671">
        <f>SUM(G34)</f>
        <v>0</v>
      </c>
      <c r="H35" s="670"/>
      <c r="I35" s="671">
        <f>SUM(I34)</f>
        <v>0</v>
      </c>
      <c r="J35" s="670"/>
      <c r="K35" s="672"/>
      <c r="L35" s="612">
        <f>SUM(L34)</f>
        <v>31860</v>
      </c>
      <c r="M35" s="612">
        <f>SUM(M34)</f>
        <v>31860</v>
      </c>
      <c r="N35" s="673"/>
      <c r="O35" s="674"/>
      <c r="P35" s="675"/>
      <c r="Q35" s="676"/>
    </row>
    <row r="36" spans="1:17" s="71" customFormat="1" ht="22.5" customHeight="1" x14ac:dyDescent="0.15">
      <c r="A36" s="679"/>
      <c r="B36" s="161" t="s">
        <v>240</v>
      </c>
      <c r="C36" s="569"/>
      <c r="D36" s="569">
        <v>52</v>
      </c>
      <c r="E36" s="70" t="s">
        <v>204</v>
      </c>
      <c r="F36" s="660">
        <v>0</v>
      </c>
      <c r="G36" s="661">
        <f t="shared" si="4"/>
        <v>0</v>
      </c>
      <c r="H36" s="660">
        <v>0</v>
      </c>
      <c r="I36" s="661">
        <f>D36*H36</f>
        <v>0</v>
      </c>
      <c r="J36" s="660">
        <v>45</v>
      </c>
      <c r="K36" s="662">
        <v>12</v>
      </c>
      <c r="L36" s="572">
        <f>D36*J36*K36</f>
        <v>28080</v>
      </c>
      <c r="M36" s="572">
        <f>L36+I36+G36</f>
        <v>28080</v>
      </c>
      <c r="N36" s="574"/>
      <c r="O36" s="663" t="s">
        <v>237</v>
      </c>
      <c r="P36" s="575" t="s">
        <v>298</v>
      </c>
      <c r="Q36" s="576"/>
    </row>
    <row r="37" spans="1:17" s="677" customFormat="1" ht="22.5" customHeight="1" x14ac:dyDescent="0.15">
      <c r="A37" s="611" t="s">
        <v>657</v>
      </c>
      <c r="B37" s="669"/>
      <c r="C37" s="611"/>
      <c r="D37" s="611"/>
      <c r="E37" s="611"/>
      <c r="F37" s="670"/>
      <c r="G37" s="671">
        <f>SUM(G36)</f>
        <v>0</v>
      </c>
      <c r="H37" s="670"/>
      <c r="I37" s="671">
        <f>SUM(I36)</f>
        <v>0</v>
      </c>
      <c r="J37" s="670"/>
      <c r="K37" s="672"/>
      <c r="L37" s="612">
        <f>SUM(L36)</f>
        <v>28080</v>
      </c>
      <c r="M37" s="612">
        <f>SUM(M36)</f>
        <v>28080</v>
      </c>
      <c r="N37" s="673"/>
      <c r="O37" s="674"/>
      <c r="P37" s="675"/>
      <c r="Q37" s="676"/>
    </row>
    <row r="38" spans="1:17" s="71" customFormat="1" ht="22.5" customHeight="1" x14ac:dyDescent="0.15">
      <c r="A38" s="569"/>
      <c r="B38" s="161" t="s">
        <v>240</v>
      </c>
      <c r="C38" s="70">
        <v>1</v>
      </c>
      <c r="D38" s="569">
        <v>6.75</v>
      </c>
      <c r="E38" s="70" t="s">
        <v>204</v>
      </c>
      <c r="F38" s="660">
        <v>0</v>
      </c>
      <c r="G38" s="661">
        <f>D38*F38</f>
        <v>0</v>
      </c>
      <c r="H38" s="660">
        <v>0</v>
      </c>
      <c r="I38" s="661">
        <f>D38*H38</f>
        <v>0</v>
      </c>
      <c r="J38" s="660">
        <v>45</v>
      </c>
      <c r="K38" s="662">
        <v>12</v>
      </c>
      <c r="L38" s="572">
        <f>D38*J38*K38</f>
        <v>3645</v>
      </c>
      <c r="M38" s="572">
        <f>L38+I38+G38</f>
        <v>3645</v>
      </c>
      <c r="N38" s="574"/>
      <c r="O38" s="663" t="s">
        <v>237</v>
      </c>
      <c r="P38" s="575" t="s">
        <v>298</v>
      </c>
      <c r="Q38" s="576"/>
    </row>
    <row r="39" spans="1:17" s="71" customFormat="1" ht="22.5" customHeight="1" x14ac:dyDescent="0.15">
      <c r="A39" s="569"/>
      <c r="B39" s="161" t="s">
        <v>240</v>
      </c>
      <c r="C39" s="569"/>
      <c r="D39" s="569">
        <v>654.5</v>
      </c>
      <c r="E39" s="70" t="s">
        <v>204</v>
      </c>
      <c r="F39" s="660">
        <v>0</v>
      </c>
      <c r="G39" s="661">
        <f t="shared" si="4"/>
        <v>0</v>
      </c>
      <c r="H39" s="660">
        <v>0</v>
      </c>
      <c r="I39" s="661">
        <f>D39*H39</f>
        <v>0</v>
      </c>
      <c r="J39" s="660">
        <v>45</v>
      </c>
      <c r="K39" s="662">
        <v>12</v>
      </c>
      <c r="L39" s="572">
        <f>D39*J39*K39</f>
        <v>353430</v>
      </c>
      <c r="M39" s="572">
        <f>L39+I39+G39</f>
        <v>353430</v>
      </c>
      <c r="N39" s="574"/>
      <c r="O39" s="663" t="s">
        <v>237</v>
      </c>
      <c r="P39" s="575" t="s">
        <v>298</v>
      </c>
      <c r="Q39" s="576"/>
    </row>
    <row r="40" spans="1:17" s="71" customFormat="1" ht="22.5" customHeight="1" x14ac:dyDescent="0.15">
      <c r="A40" s="658"/>
      <c r="B40" s="161" t="s">
        <v>277</v>
      </c>
      <c r="C40" s="70"/>
      <c r="D40" s="70">
        <v>55</v>
      </c>
      <c r="E40" s="70"/>
      <c r="F40" s="660">
        <v>0</v>
      </c>
      <c r="G40" s="661">
        <f>D40*F40</f>
        <v>0</v>
      </c>
      <c r="H40" s="660">
        <v>0</v>
      </c>
      <c r="I40" s="661">
        <f>D40*H40</f>
        <v>0</v>
      </c>
      <c r="J40" s="660">
        <v>45</v>
      </c>
      <c r="K40" s="662">
        <v>12</v>
      </c>
      <c r="L40" s="572">
        <f>D40*J40*K40</f>
        <v>29700</v>
      </c>
      <c r="M40" s="572">
        <f>L40+I40+G40</f>
        <v>29700</v>
      </c>
      <c r="N40" s="574"/>
      <c r="O40" s="663" t="s">
        <v>237</v>
      </c>
      <c r="P40" s="575" t="s">
        <v>298</v>
      </c>
      <c r="Q40" s="576"/>
    </row>
    <row r="41" spans="1:17" s="10" customFormat="1" ht="23.25" customHeight="1" x14ac:dyDescent="0.15">
      <c r="A41" s="611" t="s">
        <v>47</v>
      </c>
      <c r="B41" s="669"/>
      <c r="C41" s="680"/>
      <c r="D41" s="680"/>
      <c r="E41" s="680"/>
      <c r="F41" s="680"/>
      <c r="G41" s="612">
        <f>SUM(G38:G40)</f>
        <v>0</v>
      </c>
      <c r="H41" s="680"/>
      <c r="I41" s="612">
        <f>SUM(I38:I40)</f>
        <v>0</v>
      </c>
      <c r="J41" s="680"/>
      <c r="K41" s="681"/>
      <c r="L41" s="612">
        <f>SUM(L38:L40)</f>
        <v>386775</v>
      </c>
      <c r="M41" s="612">
        <f>SUM(M38:M40)</f>
        <v>386775</v>
      </c>
      <c r="N41" s="682"/>
      <c r="O41" s="683"/>
      <c r="P41" s="684"/>
    </row>
    <row r="42" spans="1:17" s="71" customFormat="1" ht="22.5" customHeight="1" x14ac:dyDescent="0.15">
      <c r="A42" s="658"/>
      <c r="B42" s="685" t="s">
        <v>286</v>
      </c>
      <c r="C42" s="686"/>
      <c r="D42" s="686">
        <v>700</v>
      </c>
      <c r="E42" s="686" t="s">
        <v>297</v>
      </c>
      <c r="F42" s="660">
        <f>56</f>
        <v>56</v>
      </c>
      <c r="G42" s="661">
        <f>D42*F42</f>
        <v>39200</v>
      </c>
      <c r="H42" s="660">
        <v>75.53</v>
      </c>
      <c r="I42" s="661">
        <f>D42*H42</f>
        <v>52871</v>
      </c>
      <c r="J42" s="660">
        <v>45</v>
      </c>
      <c r="K42" s="662">
        <v>12</v>
      </c>
      <c r="L42" s="661">
        <f>D42*J42*K42</f>
        <v>378000</v>
      </c>
      <c r="M42" s="661">
        <f>L42+I42+G42</f>
        <v>470071</v>
      </c>
      <c r="N42" s="695"/>
      <c r="O42" s="687" t="s">
        <v>270</v>
      </c>
      <c r="P42" s="688"/>
      <c r="Q42" s="576"/>
    </row>
    <row r="43" spans="1:17" s="677" customFormat="1" ht="22.5" customHeight="1" x14ac:dyDescent="0.15">
      <c r="A43" s="611" t="s">
        <v>657</v>
      </c>
      <c r="B43" s="689"/>
      <c r="C43" s="619"/>
      <c r="D43" s="619"/>
      <c r="E43" s="619"/>
      <c r="F43" s="670"/>
      <c r="G43" s="671">
        <f>SUM(G38:G42)</f>
        <v>39200</v>
      </c>
      <c r="H43" s="670"/>
      <c r="I43" s="671">
        <f>SUM(I38:I42)</f>
        <v>52871</v>
      </c>
      <c r="J43" s="670"/>
      <c r="K43" s="672"/>
      <c r="L43" s="671">
        <f>SUM(L42)</f>
        <v>378000</v>
      </c>
      <c r="M43" s="671">
        <f>L43+I43+G43</f>
        <v>470071</v>
      </c>
      <c r="N43" s="696"/>
      <c r="O43" s="690"/>
      <c r="P43" s="601"/>
      <c r="Q43" s="676"/>
    </row>
    <row r="44" spans="1:17" s="3" customFormat="1" ht="29.25" customHeight="1" thickBot="1" x14ac:dyDescent="0.2">
      <c r="A44" s="624" t="s">
        <v>687</v>
      </c>
      <c r="B44" s="691"/>
      <c r="C44" s="625"/>
      <c r="D44" s="692">
        <f>SUM(D5:D40)</f>
        <v>3100.7424999999998</v>
      </c>
      <c r="E44" s="625"/>
      <c r="F44" s="625"/>
      <c r="G44" s="626">
        <f>G29+G31+G33+G35+G37+G41+G43</f>
        <v>142883.58000000002</v>
      </c>
      <c r="H44" s="626">
        <f t="shared" ref="H44:M44" si="5">H29+H31+H33+H35+H37+H41+H43</f>
        <v>0</v>
      </c>
      <c r="I44" s="626">
        <f t="shared" si="5"/>
        <v>187653.718525</v>
      </c>
      <c r="J44" s="626">
        <f t="shared" si="5"/>
        <v>0</v>
      </c>
      <c r="K44" s="626">
        <f t="shared" si="5"/>
        <v>0</v>
      </c>
      <c r="L44" s="626">
        <f t="shared" si="5"/>
        <v>2016220.95</v>
      </c>
      <c r="M44" s="626">
        <f t="shared" si="5"/>
        <v>2346758.2485250002</v>
      </c>
      <c r="N44" s="697"/>
      <c r="O44" s="693"/>
      <c r="P44" s="694"/>
    </row>
    <row r="46" spans="1:17" x14ac:dyDescent="0.15">
      <c r="B46" s="137" t="s">
        <v>616</v>
      </c>
      <c r="E46" s="881" t="s">
        <v>640</v>
      </c>
      <c r="F46" s="881"/>
      <c r="G46" s="138">
        <f>G44-G47</f>
        <v>138515.58000000002</v>
      </c>
      <c r="H46" s="884" t="s">
        <v>642</v>
      </c>
      <c r="I46" s="884"/>
      <c r="J46" s="882">
        <f>I44-I27-I28</f>
        <v>181762.37852500001</v>
      </c>
      <c r="K46" s="882"/>
    </row>
    <row r="47" spans="1:17" ht="26.25" customHeight="1" x14ac:dyDescent="0.15">
      <c r="E47" s="881" t="s">
        <v>680</v>
      </c>
      <c r="F47" s="881"/>
      <c r="G47" s="138">
        <f>G27+G28</f>
        <v>4368</v>
      </c>
      <c r="H47" s="884" t="s">
        <v>681</v>
      </c>
      <c r="I47" s="884"/>
      <c r="J47" s="883">
        <f>I44-J46</f>
        <v>5891.3399999999965</v>
      </c>
      <c r="K47" s="883"/>
    </row>
    <row r="48" spans="1:17" ht="26.25" customHeight="1" x14ac:dyDescent="0.15"/>
    <row r="49" spans="2:2" ht="26.25" customHeight="1" x14ac:dyDescent="0.15"/>
    <row r="50" spans="2:2" ht="26.25" customHeight="1" x14ac:dyDescent="0.15"/>
    <row r="51" spans="2:2" ht="26.25" customHeight="1" x14ac:dyDescent="0.15">
      <c r="B51" s="140"/>
    </row>
    <row r="52" spans="2:2" ht="26.25" customHeight="1" x14ac:dyDescent="0.15"/>
    <row r="53" spans="2:2" ht="26.25" customHeight="1" x14ac:dyDescent="0.15"/>
    <row r="54" spans="2:2" ht="26.25" customHeight="1" x14ac:dyDescent="0.15"/>
    <row r="55" spans="2:2" ht="26.25" customHeight="1" x14ac:dyDescent="0.15"/>
    <row r="56" spans="2:2" ht="26.25" customHeight="1" x14ac:dyDescent="0.15"/>
  </sheetData>
  <mergeCells count="7">
    <mergeCell ref="A1:O1"/>
    <mergeCell ref="E46:F46"/>
    <mergeCell ref="E47:F47"/>
    <mergeCell ref="J46:K46"/>
    <mergeCell ref="J47:K47"/>
    <mergeCell ref="H46:I46"/>
    <mergeCell ref="H47:I47"/>
  </mergeCells>
  <phoneticPr fontId="10" type="noConversion"/>
  <pageMargins left="0.74803149606299213" right="0.39370078740157483" top="0.51181102362204722" bottom="0.35433070866141736" header="0.31496062992125984" footer="0.23622047244094491"/>
  <pageSetup paperSize="8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zoomScaleNormal="100" workbookViewId="0">
      <selection activeCell="N4" sqref="N4:N18"/>
    </sheetView>
  </sheetViews>
  <sheetFormatPr defaultColWidth="8.625" defaultRowHeight="16.5" x14ac:dyDescent="0.15"/>
  <cols>
    <col min="1" max="3" width="8.625" style="71"/>
    <col min="4" max="4" width="8.625" style="71" customWidth="1"/>
    <col min="5" max="6" width="8.625" style="71"/>
    <col min="7" max="7" width="9.625" style="71" customWidth="1"/>
    <col min="8" max="11" width="8.625" style="71"/>
    <col min="12" max="12" width="10.5" style="71" customWidth="1"/>
    <col min="13" max="13" width="11.25" style="71" customWidth="1"/>
    <col min="14" max="17" width="8.625" style="71"/>
    <col min="18" max="16384" width="8.625" style="3"/>
  </cols>
  <sheetData>
    <row r="1" spans="1:19" ht="24.75" customHeight="1" thickBot="1" x14ac:dyDescent="0.2">
      <c r="A1" s="885" t="s">
        <v>806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</row>
    <row r="2" spans="1:19" ht="47.25" customHeight="1" x14ac:dyDescent="0.15">
      <c r="A2" s="635" t="s">
        <v>840</v>
      </c>
      <c r="B2" s="698" t="s">
        <v>0</v>
      </c>
      <c r="C2" s="698" t="s">
        <v>1</v>
      </c>
      <c r="D2" s="698" t="s">
        <v>2</v>
      </c>
      <c r="E2" s="698" t="s">
        <v>3</v>
      </c>
      <c r="F2" s="470" t="s">
        <v>302</v>
      </c>
      <c r="G2" s="470" t="s">
        <v>309</v>
      </c>
      <c r="H2" s="470" t="s">
        <v>303</v>
      </c>
      <c r="I2" s="471" t="s">
        <v>307</v>
      </c>
      <c r="J2" s="699" t="s">
        <v>305</v>
      </c>
      <c r="K2" s="699" t="s">
        <v>304</v>
      </c>
      <c r="L2" s="129" t="s">
        <v>308</v>
      </c>
      <c r="M2" s="129" t="s">
        <v>310</v>
      </c>
      <c r="N2" s="190" t="s">
        <v>788</v>
      </c>
      <c r="O2" s="191" t="s">
        <v>790</v>
      </c>
      <c r="P2" s="700" t="s">
        <v>4</v>
      </c>
    </row>
    <row r="3" spans="1:19" s="577" customFormat="1" ht="22.5" customHeight="1" x14ac:dyDescent="0.15">
      <c r="A3" s="701" t="s">
        <v>271</v>
      </c>
      <c r="B3" s="663" t="s">
        <v>294</v>
      </c>
      <c r="C3" s="663">
        <v>1</v>
      </c>
      <c r="D3" s="663">
        <v>22</v>
      </c>
      <c r="E3" s="663" t="s">
        <v>111</v>
      </c>
      <c r="F3" s="663">
        <v>0</v>
      </c>
      <c r="G3" s="663">
        <f>D3*F3</f>
        <v>0</v>
      </c>
      <c r="H3" s="663">
        <v>0</v>
      </c>
      <c r="I3" s="663">
        <f>H3*D3</f>
        <v>0</v>
      </c>
      <c r="J3" s="663">
        <v>0</v>
      </c>
      <c r="K3" s="663">
        <v>0</v>
      </c>
      <c r="L3" s="596">
        <f>D3*J3*K3</f>
        <v>0</v>
      </c>
      <c r="M3" s="596">
        <f>G3+I3+L3</f>
        <v>0</v>
      </c>
      <c r="N3" s="629"/>
      <c r="O3" s="663" t="s">
        <v>202</v>
      </c>
      <c r="P3" s="665"/>
      <c r="Q3" s="702"/>
    </row>
    <row r="4" spans="1:19" s="577" customFormat="1" ht="22.5" customHeight="1" x14ac:dyDescent="0.15">
      <c r="A4" s="703"/>
      <c r="B4" s="704"/>
      <c r="C4" s="704"/>
      <c r="D4" s="704"/>
      <c r="E4" s="704"/>
      <c r="F4" s="704"/>
      <c r="G4" s="704"/>
      <c r="H4" s="704"/>
      <c r="I4" s="704"/>
      <c r="J4" s="704"/>
      <c r="K4" s="704"/>
      <c r="L4" s="705"/>
      <c r="M4" s="705"/>
      <c r="N4" s="629"/>
      <c r="O4" s="706"/>
      <c r="P4" s="665"/>
      <c r="Q4" s="702"/>
    </row>
    <row r="5" spans="1:19" s="577" customFormat="1" ht="22.5" customHeight="1" x14ac:dyDescent="0.15">
      <c r="A5" s="707"/>
      <c r="B5" s="70" t="s">
        <v>295</v>
      </c>
      <c r="C5" s="70">
        <v>1</v>
      </c>
      <c r="D5" s="70">
        <v>22</v>
      </c>
      <c r="E5" s="70" t="s">
        <v>5</v>
      </c>
      <c r="F5" s="663">
        <v>56</v>
      </c>
      <c r="G5" s="75">
        <f t="shared" ref="G5:G11" si="0">D5*F5</f>
        <v>1232</v>
      </c>
      <c r="H5" s="663">
        <v>0</v>
      </c>
      <c r="I5" s="663">
        <f>H5*D5</f>
        <v>0</v>
      </c>
      <c r="J5" s="663">
        <v>45</v>
      </c>
      <c r="K5" s="663">
        <v>12</v>
      </c>
      <c r="L5" s="596">
        <f t="shared" ref="L5:L16" si="1">D5*J5*K5</f>
        <v>11880</v>
      </c>
      <c r="M5" s="596">
        <f>G5+I5+L5</f>
        <v>13112</v>
      </c>
      <c r="N5" s="629"/>
      <c r="O5" s="663" t="s">
        <v>205</v>
      </c>
      <c r="P5" s="575"/>
      <c r="Q5" s="702"/>
    </row>
    <row r="6" spans="1:19" s="577" customFormat="1" ht="22.5" customHeight="1" x14ac:dyDescent="0.15">
      <c r="A6" s="707"/>
      <c r="B6" s="663" t="s">
        <v>203</v>
      </c>
      <c r="C6" s="663">
        <v>2</v>
      </c>
      <c r="D6" s="663">
        <v>44</v>
      </c>
      <c r="E6" s="663" t="s">
        <v>111</v>
      </c>
      <c r="F6" s="663">
        <v>56</v>
      </c>
      <c r="G6" s="75">
        <f t="shared" si="0"/>
        <v>2464</v>
      </c>
      <c r="H6" s="663">
        <v>0</v>
      </c>
      <c r="I6" s="663">
        <f>H6*D6</f>
        <v>0</v>
      </c>
      <c r="J6" s="663">
        <v>45</v>
      </c>
      <c r="K6" s="663">
        <v>12</v>
      </c>
      <c r="L6" s="596">
        <f t="shared" si="1"/>
        <v>23760</v>
      </c>
      <c r="M6" s="596">
        <f>G6+I6+L6</f>
        <v>26224</v>
      </c>
      <c r="N6" s="629"/>
      <c r="O6" s="663" t="s">
        <v>202</v>
      </c>
      <c r="P6" s="665"/>
      <c r="Q6" s="702"/>
    </row>
    <row r="7" spans="1:19" s="577" customFormat="1" ht="22.5" customHeight="1" x14ac:dyDescent="0.15">
      <c r="A7" s="707"/>
      <c r="B7" s="70" t="s">
        <v>206</v>
      </c>
      <c r="C7" s="70">
        <v>2</v>
      </c>
      <c r="D7" s="70">
        <v>44</v>
      </c>
      <c r="E7" s="70" t="s">
        <v>5</v>
      </c>
      <c r="F7" s="663">
        <v>56</v>
      </c>
      <c r="G7" s="75">
        <f t="shared" si="0"/>
        <v>2464</v>
      </c>
      <c r="H7" s="663">
        <v>0</v>
      </c>
      <c r="I7" s="663">
        <f>H7*D7</f>
        <v>0</v>
      </c>
      <c r="J7" s="663">
        <v>45</v>
      </c>
      <c r="K7" s="663">
        <v>12</v>
      </c>
      <c r="L7" s="596">
        <f t="shared" si="1"/>
        <v>23760</v>
      </c>
      <c r="M7" s="596">
        <f>G7+I7+L7</f>
        <v>26224</v>
      </c>
      <c r="N7" s="629"/>
      <c r="O7" s="663" t="s">
        <v>205</v>
      </c>
      <c r="P7" s="575"/>
      <c r="Q7" s="708"/>
    </row>
    <row r="8" spans="1:19" s="577" customFormat="1" ht="22.5" customHeight="1" x14ac:dyDescent="0.15">
      <c r="A8" s="707"/>
      <c r="B8" s="663" t="s">
        <v>293</v>
      </c>
      <c r="C8" s="663">
        <v>1</v>
      </c>
      <c r="D8" s="663">
        <v>22</v>
      </c>
      <c r="E8" s="663" t="s">
        <v>111</v>
      </c>
      <c r="F8" s="663">
        <v>56</v>
      </c>
      <c r="G8" s="75">
        <f t="shared" si="0"/>
        <v>1232</v>
      </c>
      <c r="H8" s="663">
        <v>0</v>
      </c>
      <c r="I8" s="663">
        <f>H8*D8</f>
        <v>0</v>
      </c>
      <c r="J8" s="663">
        <v>45</v>
      </c>
      <c r="K8" s="663">
        <v>12</v>
      </c>
      <c r="L8" s="596">
        <f t="shared" si="1"/>
        <v>11880</v>
      </c>
      <c r="M8" s="596">
        <f>G8+I8+L8</f>
        <v>13112</v>
      </c>
      <c r="N8" s="629"/>
      <c r="O8" s="663" t="s">
        <v>205</v>
      </c>
      <c r="P8" s="665"/>
      <c r="Q8" s="702"/>
    </row>
    <row r="9" spans="1:19" ht="27" customHeight="1" x14ac:dyDescent="0.15">
      <c r="A9" s="707"/>
      <c r="B9" s="70" t="s">
        <v>315</v>
      </c>
      <c r="C9" s="70">
        <v>1</v>
      </c>
      <c r="D9" s="70">
        <v>61.56</v>
      </c>
      <c r="E9" s="70" t="s">
        <v>70</v>
      </c>
      <c r="F9" s="663">
        <v>0</v>
      </c>
      <c r="G9" s="75">
        <f>D9*F9</f>
        <v>0</v>
      </c>
      <c r="H9" s="663">
        <v>0</v>
      </c>
      <c r="I9" s="663">
        <f>H9*D9</f>
        <v>0</v>
      </c>
      <c r="J9" s="663">
        <v>45</v>
      </c>
      <c r="K9" s="663">
        <v>12</v>
      </c>
      <c r="L9" s="596">
        <f>D9*J9*K9</f>
        <v>33242.400000000001</v>
      </c>
      <c r="M9" s="596">
        <f>G9+I9+L9</f>
        <v>33242.400000000001</v>
      </c>
      <c r="N9" s="629"/>
      <c r="O9" s="663" t="s">
        <v>205</v>
      </c>
      <c r="P9" s="84" t="s">
        <v>316</v>
      </c>
      <c r="Q9" s="709"/>
      <c r="R9" s="577"/>
      <c r="S9" s="577"/>
    </row>
    <row r="10" spans="1:19" s="577" customFormat="1" ht="22.5" customHeight="1" x14ac:dyDescent="0.15">
      <c r="A10" s="710" t="s">
        <v>723</v>
      </c>
      <c r="B10" s="711"/>
      <c r="C10" s="711"/>
      <c r="D10" s="711"/>
      <c r="E10" s="711"/>
      <c r="F10" s="711"/>
      <c r="G10" s="747">
        <f>SUM(G5:G8)</f>
        <v>7392</v>
      </c>
      <c r="H10" s="711"/>
      <c r="I10" s="711"/>
      <c r="J10" s="711"/>
      <c r="K10" s="711"/>
      <c r="L10" s="712">
        <f>SUM(L5:L9)</f>
        <v>104522.4</v>
      </c>
      <c r="M10" s="712">
        <f>SUM(M5:M9)</f>
        <v>111914.4</v>
      </c>
      <c r="N10" s="632"/>
      <c r="O10" s="713"/>
      <c r="P10" s="714"/>
      <c r="Q10" s="708"/>
    </row>
    <row r="11" spans="1:19" s="577" customFormat="1" ht="22.5" customHeight="1" x14ac:dyDescent="0.15">
      <c r="A11" s="707"/>
      <c r="B11" s="663" t="s">
        <v>682</v>
      </c>
      <c r="C11" s="663">
        <v>1</v>
      </c>
      <c r="D11" s="663">
        <v>23</v>
      </c>
      <c r="E11" s="715"/>
      <c r="F11" s="573">
        <v>0</v>
      </c>
      <c r="G11" s="75">
        <f t="shared" si="0"/>
        <v>0</v>
      </c>
      <c r="H11" s="573">
        <v>0</v>
      </c>
      <c r="I11" s="573">
        <f>D11*H11</f>
        <v>0</v>
      </c>
      <c r="J11" s="573">
        <v>15</v>
      </c>
      <c r="K11" s="663">
        <v>12</v>
      </c>
      <c r="L11" s="75">
        <f t="shared" si="1"/>
        <v>4140</v>
      </c>
      <c r="M11" s="75">
        <f>L11+I11+G11</f>
        <v>4140</v>
      </c>
      <c r="N11" s="716"/>
      <c r="O11" s="663" t="s">
        <v>205</v>
      </c>
      <c r="P11" s="717"/>
      <c r="R11" s="3"/>
      <c r="S11" s="3"/>
    </row>
    <row r="12" spans="1:19" s="577" customFormat="1" ht="22.5" customHeight="1" x14ac:dyDescent="0.15">
      <c r="A12" s="707"/>
      <c r="B12" s="663" t="s">
        <v>683</v>
      </c>
      <c r="C12" s="663"/>
      <c r="D12" s="663">
        <v>220</v>
      </c>
      <c r="E12" s="663" t="s">
        <v>204</v>
      </c>
      <c r="F12" s="573">
        <v>0</v>
      </c>
      <c r="G12" s="75">
        <f t="shared" ref="G12" si="2">D12*F12</f>
        <v>0</v>
      </c>
      <c r="H12" s="663">
        <v>0</v>
      </c>
      <c r="I12" s="663">
        <f t="shared" ref="I12:I16" si="3">H12*D12</f>
        <v>0</v>
      </c>
      <c r="J12" s="663">
        <v>45</v>
      </c>
      <c r="K12" s="663">
        <v>12</v>
      </c>
      <c r="L12" s="596">
        <f t="shared" si="1"/>
        <v>118800</v>
      </c>
      <c r="M12" s="596">
        <f t="shared" ref="M12:M16" si="4">G12+I12+L12</f>
        <v>118800</v>
      </c>
      <c r="N12" s="629"/>
      <c r="O12" s="663" t="s">
        <v>202</v>
      </c>
      <c r="P12" s="665" t="s">
        <v>298</v>
      </c>
      <c r="Q12" s="709"/>
    </row>
    <row r="13" spans="1:19" s="577" customFormat="1" ht="22.5" customHeight="1" x14ac:dyDescent="0.15">
      <c r="A13" s="707"/>
      <c r="B13" s="70" t="s">
        <v>277</v>
      </c>
      <c r="C13" s="70"/>
      <c r="D13" s="70">
        <v>20</v>
      </c>
      <c r="E13" s="718"/>
      <c r="F13" s="573">
        <v>0</v>
      </c>
      <c r="G13" s="75">
        <f>D13*F13</f>
        <v>0</v>
      </c>
      <c r="H13" s="663">
        <v>0</v>
      </c>
      <c r="I13" s="663">
        <f t="shared" si="3"/>
        <v>0</v>
      </c>
      <c r="J13" s="663">
        <v>45</v>
      </c>
      <c r="K13" s="663">
        <v>12</v>
      </c>
      <c r="L13" s="596">
        <f t="shared" si="1"/>
        <v>10800</v>
      </c>
      <c r="M13" s="596">
        <f t="shared" si="4"/>
        <v>10800</v>
      </c>
      <c r="N13" s="629"/>
      <c r="O13" s="663" t="s">
        <v>205</v>
      </c>
      <c r="P13" s="665" t="s">
        <v>298</v>
      </c>
      <c r="Q13" s="719"/>
      <c r="R13" s="720"/>
      <c r="S13" s="720"/>
    </row>
    <row r="14" spans="1:19" s="720" customFormat="1" ht="26.25" customHeight="1" x14ac:dyDescent="0.15">
      <c r="A14" s="707"/>
      <c r="B14" s="70" t="s">
        <v>17</v>
      </c>
      <c r="C14" s="70">
        <v>2</v>
      </c>
      <c r="D14" s="70">
        <v>44</v>
      </c>
      <c r="E14" s="70" t="s">
        <v>5</v>
      </c>
      <c r="F14" s="663">
        <v>56</v>
      </c>
      <c r="G14" s="75">
        <f>D14*F14</f>
        <v>2464</v>
      </c>
      <c r="H14" s="663">
        <v>0</v>
      </c>
      <c r="I14" s="663">
        <f t="shared" si="3"/>
        <v>0</v>
      </c>
      <c r="J14" s="663">
        <v>45</v>
      </c>
      <c r="K14" s="663">
        <v>12</v>
      </c>
      <c r="L14" s="596">
        <f t="shared" si="1"/>
        <v>23760</v>
      </c>
      <c r="M14" s="596">
        <f t="shared" si="4"/>
        <v>26224</v>
      </c>
      <c r="N14" s="629"/>
      <c r="O14" s="663" t="s">
        <v>205</v>
      </c>
      <c r="P14" s="84"/>
      <c r="Q14" s="71"/>
      <c r="R14" s="577"/>
      <c r="S14" s="577"/>
    </row>
    <row r="15" spans="1:19" s="577" customFormat="1" ht="22.5" customHeight="1" x14ac:dyDescent="0.15">
      <c r="A15" s="707"/>
      <c r="B15" s="70" t="s">
        <v>314</v>
      </c>
      <c r="C15" s="70">
        <v>1</v>
      </c>
      <c r="D15" s="70">
        <v>22</v>
      </c>
      <c r="E15" s="70" t="s">
        <v>5</v>
      </c>
      <c r="F15" s="663">
        <v>56</v>
      </c>
      <c r="G15" s="75">
        <f>D15*F15</f>
        <v>1232</v>
      </c>
      <c r="H15" s="663">
        <v>0</v>
      </c>
      <c r="I15" s="663">
        <f t="shared" si="3"/>
        <v>0</v>
      </c>
      <c r="J15" s="663">
        <v>45</v>
      </c>
      <c r="K15" s="663">
        <v>12</v>
      </c>
      <c r="L15" s="596">
        <f t="shared" si="1"/>
        <v>11880</v>
      </c>
      <c r="M15" s="596">
        <f t="shared" si="4"/>
        <v>13112</v>
      </c>
      <c r="N15" s="629"/>
      <c r="O15" s="663" t="s">
        <v>205</v>
      </c>
      <c r="P15" s="84"/>
      <c r="Q15" s="721"/>
    </row>
    <row r="16" spans="1:19" ht="27" customHeight="1" x14ac:dyDescent="0.15">
      <c r="A16" s="707"/>
      <c r="B16" s="722" t="s">
        <v>685</v>
      </c>
      <c r="C16" s="722">
        <v>1</v>
      </c>
      <c r="D16" s="722">
        <v>102</v>
      </c>
      <c r="E16" s="722"/>
      <c r="F16" s="663">
        <v>0</v>
      </c>
      <c r="G16" s="75">
        <f>D16*F16</f>
        <v>0</v>
      </c>
      <c r="H16" s="663">
        <v>0</v>
      </c>
      <c r="I16" s="663">
        <f t="shared" si="3"/>
        <v>0</v>
      </c>
      <c r="J16" s="723">
        <v>20</v>
      </c>
      <c r="K16" s="723">
        <v>12</v>
      </c>
      <c r="L16" s="596">
        <f t="shared" si="1"/>
        <v>24480</v>
      </c>
      <c r="M16" s="596">
        <f t="shared" si="4"/>
        <v>24480</v>
      </c>
      <c r="N16" s="629"/>
      <c r="O16" s="663" t="s">
        <v>205</v>
      </c>
      <c r="P16" s="724"/>
      <c r="Q16" s="709"/>
      <c r="R16" s="577"/>
      <c r="S16" s="577"/>
    </row>
    <row r="17" spans="1:19" ht="27" customHeight="1" x14ac:dyDescent="0.15">
      <c r="A17" s="710" t="s">
        <v>723</v>
      </c>
      <c r="B17" s="725"/>
      <c r="C17" s="725"/>
      <c r="D17" s="725"/>
      <c r="E17" s="725"/>
      <c r="F17" s="726"/>
      <c r="G17" s="748">
        <f>SUM(G11:G16)</f>
        <v>3696</v>
      </c>
      <c r="H17" s="726"/>
      <c r="I17" s="726"/>
      <c r="J17" s="726"/>
      <c r="K17" s="726"/>
      <c r="L17" s="727">
        <f>SUM(L11:L16)</f>
        <v>193860</v>
      </c>
      <c r="M17" s="727">
        <f>SUM(M11:M16)</f>
        <v>197556</v>
      </c>
      <c r="N17" s="627"/>
      <c r="O17" s="723"/>
      <c r="P17" s="724"/>
      <c r="Q17" s="709"/>
      <c r="R17" s="577"/>
      <c r="S17" s="577"/>
    </row>
    <row r="18" spans="1:19" ht="27.75" customHeight="1" thickBot="1" x14ac:dyDescent="0.2">
      <c r="A18" s="728" t="s">
        <v>275</v>
      </c>
      <c r="B18" s="729"/>
      <c r="C18" s="730"/>
      <c r="D18" s="730"/>
      <c r="E18" s="730">
        <f>SUM(E5:E16)</f>
        <v>0</v>
      </c>
      <c r="F18" s="730"/>
      <c r="G18" s="731">
        <f>G10+G17</f>
        <v>11088</v>
      </c>
      <c r="H18" s="731">
        <f t="shared" ref="H18:M18" si="5">H10+H17</f>
        <v>0</v>
      </c>
      <c r="I18" s="731">
        <f t="shared" si="5"/>
        <v>0</v>
      </c>
      <c r="J18" s="731">
        <f t="shared" si="5"/>
        <v>0</v>
      </c>
      <c r="K18" s="731">
        <f t="shared" si="5"/>
        <v>0</v>
      </c>
      <c r="L18" s="731">
        <f t="shared" si="5"/>
        <v>298382.40000000002</v>
      </c>
      <c r="M18" s="731">
        <f t="shared" si="5"/>
        <v>309470.40000000002</v>
      </c>
      <c r="N18" s="697"/>
      <c r="O18" s="732"/>
      <c r="P18" s="733"/>
    </row>
    <row r="19" spans="1:19" s="760" customFormat="1" ht="33.6" customHeight="1" x14ac:dyDescent="0.15">
      <c r="A19" s="886" t="s">
        <v>299</v>
      </c>
      <c r="B19" s="886"/>
      <c r="C19" s="886"/>
      <c r="D19" s="886"/>
      <c r="E19" s="886"/>
      <c r="F19" s="886"/>
      <c r="G19" s="886"/>
      <c r="H19" s="886"/>
      <c r="I19" s="886"/>
      <c r="J19" s="886"/>
      <c r="K19" s="886"/>
      <c r="L19" s="886"/>
      <c r="M19" s="886"/>
      <c r="N19" s="886"/>
      <c r="O19" s="886"/>
      <c r="P19" s="886"/>
      <c r="Q19" s="886"/>
      <c r="R19" s="886"/>
      <c r="S19" s="886"/>
    </row>
    <row r="20" spans="1:19" ht="23.25" customHeight="1" x14ac:dyDescent="0.15">
      <c r="A20" s="71" t="s">
        <v>300</v>
      </c>
    </row>
    <row r="23" spans="1:19" ht="29.25" customHeight="1" x14ac:dyDescent="0.15"/>
    <row r="24" spans="1:19" ht="29.25" customHeight="1" x14ac:dyDescent="0.15"/>
    <row r="25" spans="1:19" ht="29.25" customHeight="1" x14ac:dyDescent="0.15"/>
    <row r="26" spans="1:19" ht="29.25" customHeight="1" x14ac:dyDescent="0.15"/>
    <row r="27" spans="1:19" ht="29.25" customHeight="1" x14ac:dyDescent="0.15"/>
    <row r="28" spans="1:19" ht="29.25" customHeight="1" x14ac:dyDescent="0.15"/>
    <row r="29" spans="1:19" ht="29.25" customHeight="1" x14ac:dyDescent="0.15"/>
    <row r="30" spans="1:19" ht="29.25" customHeight="1" x14ac:dyDescent="0.15"/>
    <row r="31" spans="1:19" ht="29.25" customHeight="1" x14ac:dyDescent="0.15"/>
    <row r="32" spans="1:19" ht="29.25" customHeight="1" x14ac:dyDescent="0.15"/>
    <row r="33" ht="31.5" customHeight="1" x14ac:dyDescent="0.15"/>
  </sheetData>
  <sortState ref="A3:R13">
    <sortCondition ref="B3:B13"/>
  </sortState>
  <mergeCells count="2">
    <mergeCell ref="A1:Q1"/>
    <mergeCell ref="A19:S19"/>
  </mergeCells>
  <phoneticPr fontId="10" type="noConversion"/>
  <pageMargins left="0.74803149606299213" right="0.35" top="0.51" bottom="0.37" header="0.32" footer="0.25"/>
  <pageSetup paperSize="8" scale="9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材料开放室</vt:lpstr>
      <vt:lpstr>超晶格</vt:lpstr>
      <vt:lpstr>高速电路与神经网络</vt:lpstr>
      <vt:lpstr>光电系统</vt:lpstr>
      <vt:lpstr>光电子研发中心</vt:lpstr>
      <vt:lpstr>集成中心</vt:lpstr>
      <vt:lpstr>工程中心</vt:lpstr>
      <vt:lpstr>照明中心</vt:lpstr>
      <vt:lpstr>全固态</vt:lpstr>
      <vt:lpstr>固态光电</vt:lpstr>
      <vt:lpstr>纳米光电</vt:lpstr>
      <vt:lpstr>光电子研发中心!Print_Area</vt:lpstr>
      <vt:lpstr>全固态!Print_Area</vt:lpstr>
      <vt:lpstr>材料开放室!Print_Titles</vt:lpstr>
      <vt:lpstr>超晶格!Print_Titles</vt:lpstr>
      <vt:lpstr>工程中心!Print_Titles</vt:lpstr>
      <vt:lpstr>光电子研发中心!Print_Titles</vt:lpstr>
      <vt:lpstr>集成中心!Print_Titles</vt:lpstr>
      <vt:lpstr>纳米光电!Print_Titles</vt:lpstr>
    </vt:vector>
  </TitlesOfParts>
  <Company>semi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2017-06-06T08:02:01Z</cp:lastPrinted>
  <dcterms:created xsi:type="dcterms:W3CDTF">2011-05-26T06:37:10Z</dcterms:created>
  <dcterms:modified xsi:type="dcterms:W3CDTF">2018-04-25T05:47:59Z</dcterms:modified>
</cp:coreProperties>
</file>