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21285" yWindow="-21435" windowWidth="19200" windowHeight="12120" tabRatio="894" activeTab="5"/>
  </bookViews>
  <sheets>
    <sheet name="公寓等" sheetId="11" r:id="rId1"/>
    <sheet name="神经网络" sheetId="15" r:id="rId2"/>
    <sheet name="3#楼" sheetId="3" r:id="rId3"/>
    <sheet name="全固态" sheetId="6" r:id="rId4"/>
    <sheet name="纳米光电" sheetId="7" r:id="rId5"/>
    <sheet name="杨晋玲、李建明" sheetId="8" r:id="rId6"/>
    <sheet name="光电中心" sheetId="9" r:id="rId7"/>
    <sheet name="固态光电" sheetId="27" r:id="rId8"/>
    <sheet name="光电系统" sheetId="10" r:id="rId9"/>
    <sheet name=" 超晶格" sheetId="12" r:id="rId10"/>
    <sheet name="材料中心" sheetId="13" r:id="rId11"/>
    <sheet name="5#楼" sheetId="14" r:id="rId12"/>
    <sheet name="5#楼水电公摊" sheetId="24" r:id="rId13"/>
  </sheets>
  <definedNames>
    <definedName name="_xlnm.Print_Area" localSheetId="11">'5#楼'!#REF!</definedName>
    <definedName name="_xlnm.Print_Area" localSheetId="10">材料中心!$A$107:$R$115</definedName>
    <definedName name="_xlnm.Print_Area" localSheetId="0">公寓等!#REF!</definedName>
    <definedName name="_xlnm.Print_Area" localSheetId="6">光电中心!$A$148:$R$166</definedName>
    <definedName name="_xlnm.Print_Area" localSheetId="4">纳米光电!$A$3:$R$17</definedName>
    <definedName name="_xlnm.Print_Area" localSheetId="5">杨晋玲、李建明!#REF!</definedName>
  </definedNames>
  <calcPr calcId="125725"/>
</workbook>
</file>

<file path=xl/calcChain.xml><?xml version="1.0" encoding="utf-8"?>
<calcChain xmlns="http://schemas.openxmlformats.org/spreadsheetml/2006/main">
  <c r="L40" i="27"/>
  <c r="N40" s="1"/>
  <c r="N41" s="1"/>
  <c r="J40"/>
  <c r="E40"/>
  <c r="G40" s="1"/>
  <c r="O36"/>
  <c r="J35"/>
  <c r="L35" s="1"/>
  <c r="N35" s="1"/>
  <c r="P35" s="1"/>
  <c r="R35" s="1"/>
  <c r="J34"/>
  <c r="L34" s="1"/>
  <c r="N34" s="1"/>
  <c r="P34" s="1"/>
  <c r="R34" s="1"/>
  <c r="J33"/>
  <c r="L33" s="1"/>
  <c r="N33" s="1"/>
  <c r="E33"/>
  <c r="G33" s="1"/>
  <c r="J32"/>
  <c r="L32" s="1"/>
  <c r="N32" s="1"/>
  <c r="P32" s="1"/>
  <c r="R32" s="1"/>
  <c r="J31"/>
  <c r="L31" s="1"/>
  <c r="N31" s="1"/>
  <c r="E31"/>
  <c r="G31" s="1"/>
  <c r="E30"/>
  <c r="G30" s="1"/>
  <c r="P30" s="1"/>
  <c r="R30" s="1"/>
  <c r="E29"/>
  <c r="G29" s="1"/>
  <c r="P29" s="1"/>
  <c r="R29" s="1"/>
  <c r="J28"/>
  <c r="L28" s="1"/>
  <c r="N28" s="1"/>
  <c r="G28"/>
  <c r="J27"/>
  <c r="L27" s="1"/>
  <c r="N27" s="1"/>
  <c r="G27"/>
  <c r="J26"/>
  <c r="L26" s="1"/>
  <c r="N26" s="1"/>
  <c r="E26"/>
  <c r="G26" s="1"/>
  <c r="P26" s="1"/>
  <c r="R26" s="1"/>
  <c r="J25"/>
  <c r="L25" s="1"/>
  <c r="N25" s="1"/>
  <c r="P25" s="1"/>
  <c r="R25" s="1"/>
  <c r="J24"/>
  <c r="L24" s="1"/>
  <c r="N24" s="1"/>
  <c r="E24"/>
  <c r="G24" s="1"/>
  <c r="J23"/>
  <c r="L23" s="1"/>
  <c r="N23" s="1"/>
  <c r="E23"/>
  <c r="G23" s="1"/>
  <c r="J22"/>
  <c r="L22" s="1"/>
  <c r="N22" s="1"/>
  <c r="P22" s="1"/>
  <c r="R22" s="1"/>
  <c r="J21"/>
  <c r="L21" s="1"/>
  <c r="G21"/>
  <c r="E21"/>
  <c r="J20"/>
  <c r="L20" s="1"/>
  <c r="N20" s="1"/>
  <c r="P20" s="1"/>
  <c r="R20" s="1"/>
  <c r="O13"/>
  <c r="J12"/>
  <c r="L12" s="1"/>
  <c r="N12" s="1"/>
  <c r="R12" s="1"/>
  <c r="J11"/>
  <c r="L11" s="1"/>
  <c r="N11" s="1"/>
  <c r="E11"/>
  <c r="G11" s="1"/>
  <c r="J10"/>
  <c r="L10" s="1"/>
  <c r="N10" s="1"/>
  <c r="E10"/>
  <c r="G10" s="1"/>
  <c r="L9"/>
  <c r="N9" s="1"/>
  <c r="P9" s="1"/>
  <c r="R9" s="1"/>
  <c r="J9"/>
  <c r="J8"/>
  <c r="L8" s="1"/>
  <c r="N8" s="1"/>
  <c r="P8" s="1"/>
  <c r="R8" s="1"/>
  <c r="J7"/>
  <c r="L7" s="1"/>
  <c r="N7" s="1"/>
  <c r="P7" s="1"/>
  <c r="R7" s="1"/>
  <c r="J6"/>
  <c r="L6" s="1"/>
  <c r="N6" s="1"/>
  <c r="P6" s="1"/>
  <c r="R6" s="1"/>
  <c r="J5"/>
  <c r="L5" s="1"/>
  <c r="N5" s="1"/>
  <c r="P5" s="1"/>
  <c r="R5" s="1"/>
  <c r="J4"/>
  <c r="L4" s="1"/>
  <c r="N4" s="1"/>
  <c r="P4" s="1"/>
  <c r="R4" s="1"/>
  <c r="J3"/>
  <c r="L3" s="1"/>
  <c r="N3" s="1"/>
  <c r="E3"/>
  <c r="L68" i="3"/>
  <c r="N67"/>
  <c r="J39" i="14"/>
  <c r="L39" s="1"/>
  <c r="N39" s="1"/>
  <c r="P39" s="1"/>
  <c r="R39" s="1"/>
  <c r="J53" i="11"/>
  <c r="L53" s="1"/>
  <c r="N53" s="1"/>
  <c r="J52"/>
  <c r="L52" s="1"/>
  <c r="R29" i="15"/>
  <c r="O61" i="9"/>
  <c r="J46"/>
  <c r="L46" s="1"/>
  <c r="J47"/>
  <c r="L47" s="1"/>
  <c r="N47" s="1"/>
  <c r="P47" s="1"/>
  <c r="R47" s="1"/>
  <c r="J48"/>
  <c r="L48" s="1"/>
  <c r="N48" s="1"/>
  <c r="J49"/>
  <c r="L49" s="1"/>
  <c r="N49" s="1"/>
  <c r="J51"/>
  <c r="L51" s="1"/>
  <c r="N51" s="1"/>
  <c r="P51" s="1"/>
  <c r="R51" s="1"/>
  <c r="J52"/>
  <c r="L52" s="1"/>
  <c r="J53"/>
  <c r="L53" s="1"/>
  <c r="N53" s="1"/>
  <c r="J54"/>
  <c r="L54" s="1"/>
  <c r="N54" s="1"/>
  <c r="P54" s="1"/>
  <c r="R54" s="1"/>
  <c r="J55"/>
  <c r="L55" s="1"/>
  <c r="N55" s="1"/>
  <c r="P55" s="1"/>
  <c r="R55" s="1"/>
  <c r="J56"/>
  <c r="L56" s="1"/>
  <c r="N56" s="1"/>
  <c r="J57"/>
  <c r="L57" s="1"/>
  <c r="N57" s="1"/>
  <c r="P57" s="1"/>
  <c r="R57" s="1"/>
  <c r="J58"/>
  <c r="L58" s="1"/>
  <c r="N58" s="1"/>
  <c r="P58" s="1"/>
  <c r="R58" s="1"/>
  <c r="J59"/>
  <c r="L59" s="1"/>
  <c r="N59" s="1"/>
  <c r="J60"/>
  <c r="L60" s="1"/>
  <c r="N60" s="1"/>
  <c r="E48"/>
  <c r="G48" s="1"/>
  <c r="E49"/>
  <c r="G49" s="1"/>
  <c r="E52"/>
  <c r="G52" s="1"/>
  <c r="E53"/>
  <c r="G53" s="1"/>
  <c r="E56"/>
  <c r="G56" s="1"/>
  <c r="E59"/>
  <c r="G59" s="1"/>
  <c r="R64"/>
  <c r="E185"/>
  <c r="G185" s="1"/>
  <c r="J185"/>
  <c r="L185" s="1"/>
  <c r="N185" s="1"/>
  <c r="E186"/>
  <c r="J186"/>
  <c r="L186" s="1"/>
  <c r="N186" s="1"/>
  <c r="J187"/>
  <c r="L187" s="1"/>
  <c r="N187" s="1"/>
  <c r="P187" s="1"/>
  <c r="R187" s="1"/>
  <c r="J188"/>
  <c r="L188" s="1"/>
  <c r="N188" s="1"/>
  <c r="P188" s="1"/>
  <c r="R188" s="1"/>
  <c r="J189"/>
  <c r="L189" s="1"/>
  <c r="N189" s="1"/>
  <c r="P189" s="1"/>
  <c r="R189" s="1"/>
  <c r="J190"/>
  <c r="L190" s="1"/>
  <c r="N190" s="1"/>
  <c r="P190" s="1"/>
  <c r="R190" s="1"/>
  <c r="J191"/>
  <c r="L191" s="1"/>
  <c r="N191" s="1"/>
  <c r="P191" s="1"/>
  <c r="R191" s="1"/>
  <c r="E192"/>
  <c r="G192" s="1"/>
  <c r="J192"/>
  <c r="L192" s="1"/>
  <c r="N192" s="1"/>
  <c r="J193"/>
  <c r="L193" s="1"/>
  <c r="N193" s="1"/>
  <c r="P193" s="1"/>
  <c r="R193" s="1"/>
  <c r="J194"/>
  <c r="L194" s="1"/>
  <c r="N194" s="1"/>
  <c r="P194" s="1"/>
  <c r="R194" s="1"/>
  <c r="J195"/>
  <c r="L195" s="1"/>
  <c r="N195" s="1"/>
  <c r="P195" s="1"/>
  <c r="R195" s="1"/>
  <c r="J196"/>
  <c r="L196" s="1"/>
  <c r="N196" s="1"/>
  <c r="P196" s="1"/>
  <c r="R196" s="1"/>
  <c r="E197"/>
  <c r="G197" s="1"/>
  <c r="J197"/>
  <c r="L197" s="1"/>
  <c r="N197" s="1"/>
  <c r="E198"/>
  <c r="G198" s="1"/>
  <c r="J198"/>
  <c r="L198" s="1"/>
  <c r="N198" s="1"/>
  <c r="E108" i="12"/>
  <c r="E110" s="1"/>
  <c r="G110" s="1"/>
  <c r="J108"/>
  <c r="L108" s="1"/>
  <c r="N108" s="1"/>
  <c r="P108" s="1"/>
  <c r="R108" s="1"/>
  <c r="J109"/>
  <c r="L109" s="1"/>
  <c r="O110"/>
  <c r="J138"/>
  <c r="L138" s="1"/>
  <c r="N138" s="1"/>
  <c r="J139"/>
  <c r="L139"/>
  <c r="N139" s="1"/>
  <c r="P139" s="1"/>
  <c r="R139" s="1"/>
  <c r="E138"/>
  <c r="G138" s="1"/>
  <c r="P138" s="1"/>
  <c r="R138" s="1"/>
  <c r="J150"/>
  <c r="L150" s="1"/>
  <c r="N150" s="1"/>
  <c r="P150"/>
  <c r="E184" i="13"/>
  <c r="G184" s="1"/>
  <c r="J180"/>
  <c r="L180" s="1"/>
  <c r="N180" s="1"/>
  <c r="P180" s="1"/>
  <c r="R180" s="1"/>
  <c r="J181"/>
  <c r="L181" s="1"/>
  <c r="N181" s="1"/>
  <c r="P181" s="1"/>
  <c r="R181" s="1"/>
  <c r="J182"/>
  <c r="L182"/>
  <c r="N182" s="1"/>
  <c r="J183"/>
  <c r="L183" s="1"/>
  <c r="N183" s="1"/>
  <c r="P183" s="1"/>
  <c r="R183" s="1"/>
  <c r="E237"/>
  <c r="E238"/>
  <c r="J235"/>
  <c r="L235" s="1"/>
  <c r="J236"/>
  <c r="L236"/>
  <c r="J237"/>
  <c r="L237" s="1"/>
  <c r="J238"/>
  <c r="L238" s="1"/>
  <c r="N238" s="1"/>
  <c r="J239"/>
  <c r="L239" s="1"/>
  <c r="J240"/>
  <c r="L240"/>
  <c r="N240" s="1"/>
  <c r="P240" s="1"/>
  <c r="O241"/>
  <c r="O75"/>
  <c r="J29"/>
  <c r="L29"/>
  <c r="E29"/>
  <c r="G29" s="1"/>
  <c r="J159" i="9"/>
  <c r="L159" s="1"/>
  <c r="N159" s="1"/>
  <c r="G159"/>
  <c r="E159"/>
  <c r="E4" i="7"/>
  <c r="E17" s="1"/>
  <c r="G17" s="1"/>
  <c r="J4"/>
  <c r="L4" s="1"/>
  <c r="N4" s="1"/>
  <c r="P4" s="1"/>
  <c r="R4" s="1"/>
  <c r="J5"/>
  <c r="L5" s="1"/>
  <c r="N5" s="1"/>
  <c r="P5" s="1"/>
  <c r="R5" s="1"/>
  <c r="J6"/>
  <c r="L6" s="1"/>
  <c r="N6" s="1"/>
  <c r="P6" s="1"/>
  <c r="R6" s="1"/>
  <c r="J7"/>
  <c r="L7" s="1"/>
  <c r="J8"/>
  <c r="L8" s="1"/>
  <c r="N8" s="1"/>
  <c r="P8" s="1"/>
  <c r="R8" s="1"/>
  <c r="J9"/>
  <c r="L9" s="1"/>
  <c r="N9" s="1"/>
  <c r="P9" s="1"/>
  <c r="J10"/>
  <c r="L10"/>
  <c r="J11"/>
  <c r="L11" s="1"/>
  <c r="N11" s="1"/>
  <c r="P11" s="1"/>
  <c r="R11" s="1"/>
  <c r="J12"/>
  <c r="L12" s="1"/>
  <c r="N12" s="1"/>
  <c r="P12" s="1"/>
  <c r="R12" s="1"/>
  <c r="J13"/>
  <c r="L13" s="1"/>
  <c r="N13" s="1"/>
  <c r="P13" s="1"/>
  <c r="R13" s="1"/>
  <c r="J14"/>
  <c r="L14" s="1"/>
  <c r="N14" s="1"/>
  <c r="P14" s="1"/>
  <c r="R14" s="1"/>
  <c r="J15"/>
  <c r="L15" s="1"/>
  <c r="J16"/>
  <c r="L16"/>
  <c r="N16" s="1"/>
  <c r="P16" s="1"/>
  <c r="R16" s="1"/>
  <c r="J18"/>
  <c r="L18" s="1"/>
  <c r="N18" s="1"/>
  <c r="P18"/>
  <c r="R18" s="1"/>
  <c r="J27"/>
  <c r="L27" s="1"/>
  <c r="N27" s="1"/>
  <c r="P27" s="1"/>
  <c r="R27" s="1"/>
  <c r="J28"/>
  <c r="L28" s="1"/>
  <c r="N28" s="1"/>
  <c r="P28" s="1"/>
  <c r="R28" s="1"/>
  <c r="J29"/>
  <c r="L29"/>
  <c r="N29" s="1"/>
  <c r="P29" s="1"/>
  <c r="R29" s="1"/>
  <c r="J30"/>
  <c r="L30" s="1"/>
  <c r="J34"/>
  <c r="L34" s="1"/>
  <c r="J35"/>
  <c r="L35"/>
  <c r="N35" s="1"/>
  <c r="P35" s="1"/>
  <c r="R35" s="1"/>
  <c r="J39"/>
  <c r="L39" s="1"/>
  <c r="N39" s="1"/>
  <c r="J40"/>
  <c r="L40" s="1"/>
  <c r="J41"/>
  <c r="L41" s="1"/>
  <c r="N41" s="1"/>
  <c r="P41" s="1"/>
  <c r="R41" s="1"/>
  <c r="J42"/>
  <c r="L42"/>
  <c r="N42" s="1"/>
  <c r="P42" s="1"/>
  <c r="R42" s="1"/>
  <c r="J43"/>
  <c r="L43" s="1"/>
  <c r="N43" s="1"/>
  <c r="P43" s="1"/>
  <c r="J44"/>
  <c r="L44" s="1"/>
  <c r="N44" s="1"/>
  <c r="P44" s="1"/>
  <c r="R44" s="1"/>
  <c r="J48"/>
  <c r="L48" s="1"/>
  <c r="J49"/>
  <c r="L49"/>
  <c r="N49" s="1"/>
  <c r="P49" s="1"/>
  <c r="R49" s="1"/>
  <c r="J50"/>
  <c r="L50" s="1"/>
  <c r="N50" s="1"/>
  <c r="P50" s="1"/>
  <c r="R50" s="1"/>
  <c r="J51"/>
  <c r="L51" s="1"/>
  <c r="N51" s="1"/>
  <c r="P51" s="1"/>
  <c r="R51" s="1"/>
  <c r="J52"/>
  <c r="L52" s="1"/>
  <c r="N52" s="1"/>
  <c r="P52" s="1"/>
  <c r="R52" s="1"/>
  <c r="J53"/>
  <c r="L53"/>
  <c r="N53" s="1"/>
  <c r="P53" s="1"/>
  <c r="R53" s="1"/>
  <c r="G12" i="6"/>
  <c r="N12"/>
  <c r="N7" i="15"/>
  <c r="G7"/>
  <c r="J177" i="13"/>
  <c r="L177" s="1"/>
  <c r="N177" s="1"/>
  <c r="E177"/>
  <c r="G177" s="1"/>
  <c r="P177" s="1"/>
  <c r="R177" s="1"/>
  <c r="J176"/>
  <c r="L176" s="1"/>
  <c r="N176"/>
  <c r="E176"/>
  <c r="G176" s="1"/>
  <c r="J175"/>
  <c r="L175" s="1"/>
  <c r="N175" s="1"/>
  <c r="E175"/>
  <c r="G175" s="1"/>
  <c r="J174"/>
  <c r="L174" s="1"/>
  <c r="N174" s="1"/>
  <c r="P174" s="1"/>
  <c r="R174" s="1"/>
  <c r="J173"/>
  <c r="L173" s="1"/>
  <c r="N173" s="1"/>
  <c r="P173"/>
  <c r="R173" s="1"/>
  <c r="J172"/>
  <c r="L172" s="1"/>
  <c r="N172"/>
  <c r="P172" s="1"/>
  <c r="R172" s="1"/>
  <c r="J171"/>
  <c r="L171"/>
  <c r="N171" s="1"/>
  <c r="P171" s="1"/>
  <c r="R171" s="1"/>
  <c r="E171"/>
  <c r="G171" s="1"/>
  <c r="J170"/>
  <c r="L170"/>
  <c r="N170" s="1"/>
  <c r="E170"/>
  <c r="G170"/>
  <c r="J169"/>
  <c r="L169" s="1"/>
  <c r="N169" s="1"/>
  <c r="P169"/>
  <c r="R169" s="1"/>
  <c r="J168"/>
  <c r="L168" s="1"/>
  <c r="N168" s="1"/>
  <c r="P168" s="1"/>
  <c r="R168" s="1"/>
  <c r="E48" i="7"/>
  <c r="G48" s="1"/>
  <c r="R43"/>
  <c r="E39"/>
  <c r="G39" s="1"/>
  <c r="J118" i="12"/>
  <c r="L118" s="1"/>
  <c r="N118"/>
  <c r="J117"/>
  <c r="L117" s="1"/>
  <c r="J27" i="9"/>
  <c r="L27" s="1"/>
  <c r="N27" s="1"/>
  <c r="P27" s="1"/>
  <c r="R27" s="1"/>
  <c r="N30" i="7"/>
  <c r="P30" s="1"/>
  <c r="R30" s="1"/>
  <c r="J160" i="12"/>
  <c r="L160" s="1"/>
  <c r="N160" s="1"/>
  <c r="J154"/>
  <c r="L154"/>
  <c r="N154" s="1"/>
  <c r="P154" s="1"/>
  <c r="R154" s="1"/>
  <c r="J159"/>
  <c r="L159" s="1"/>
  <c r="N159" s="1"/>
  <c r="J102" i="11"/>
  <c r="L102" s="1"/>
  <c r="N102" s="1"/>
  <c r="J100"/>
  <c r="L100" s="1"/>
  <c r="N100" s="1"/>
  <c r="J99"/>
  <c r="L99" s="1"/>
  <c r="N99" s="1"/>
  <c r="J98"/>
  <c r="L98" s="1"/>
  <c r="N98" s="1"/>
  <c r="J101"/>
  <c r="L101" s="1"/>
  <c r="N101" s="1"/>
  <c r="J96"/>
  <c r="L96" s="1"/>
  <c r="N96" s="1"/>
  <c r="J97"/>
  <c r="N52" i="9"/>
  <c r="P182" i="13"/>
  <c r="R182" s="1"/>
  <c r="J61" i="3"/>
  <c r="L61" s="1"/>
  <c r="N61" s="1"/>
  <c r="P61" s="1"/>
  <c r="R61" s="1"/>
  <c r="J62"/>
  <c r="L62" s="1"/>
  <c r="N62" s="1"/>
  <c r="P62" s="1"/>
  <c r="R62" s="1"/>
  <c r="E7"/>
  <c r="G7" s="1"/>
  <c r="R7" s="1"/>
  <c r="E8"/>
  <c r="G8" s="1"/>
  <c r="J4"/>
  <c r="L4" s="1"/>
  <c r="N4" s="1"/>
  <c r="P4" s="1"/>
  <c r="R4" s="1"/>
  <c r="J5"/>
  <c r="L5" s="1"/>
  <c r="N5" s="1"/>
  <c r="P5" s="1"/>
  <c r="R5" s="1"/>
  <c r="J13"/>
  <c r="L13" s="1"/>
  <c r="N13" s="1"/>
  <c r="P13" s="1"/>
  <c r="R13" s="1"/>
  <c r="J14"/>
  <c r="L14" s="1"/>
  <c r="N14" s="1"/>
  <c r="P14" s="1"/>
  <c r="R14" s="1"/>
  <c r="J15"/>
  <c r="L15" s="1"/>
  <c r="J16"/>
  <c r="L16" s="1"/>
  <c r="N16" s="1"/>
  <c r="P16" s="1"/>
  <c r="R16" s="1"/>
  <c r="J17"/>
  <c r="L17" s="1"/>
  <c r="N17" s="1"/>
  <c r="P17" s="1"/>
  <c r="R17" s="1"/>
  <c r="J18"/>
  <c r="L18" s="1"/>
  <c r="N18" s="1"/>
  <c r="P18" s="1"/>
  <c r="R18" s="1"/>
  <c r="J19"/>
  <c r="L19" s="1"/>
  <c r="N19" s="1"/>
  <c r="P19" s="1"/>
  <c r="R19" s="1"/>
  <c r="J20"/>
  <c r="L20" s="1"/>
  <c r="N20" s="1"/>
  <c r="P20" s="1"/>
  <c r="R20" s="1"/>
  <c r="J21"/>
  <c r="L21" s="1"/>
  <c r="N21" s="1"/>
  <c r="P21" s="1"/>
  <c r="R21" s="1"/>
  <c r="J26"/>
  <c r="L26" s="1"/>
  <c r="J27"/>
  <c r="L27" s="1"/>
  <c r="N27" s="1"/>
  <c r="P27" s="1"/>
  <c r="R27" s="1"/>
  <c r="J32"/>
  <c r="L32" s="1"/>
  <c r="N32" s="1"/>
  <c r="P32" s="1"/>
  <c r="R32" s="1"/>
  <c r="J33"/>
  <c r="L33" s="1"/>
  <c r="N33" s="1"/>
  <c r="P33" s="1"/>
  <c r="R33" s="1"/>
  <c r="J34"/>
  <c r="L34" s="1"/>
  <c r="J35"/>
  <c r="L35" s="1"/>
  <c r="N35" s="1"/>
  <c r="P35" s="1"/>
  <c r="R35" s="1"/>
  <c r="J36"/>
  <c r="L36" s="1"/>
  <c r="N36" s="1"/>
  <c r="P36" s="1"/>
  <c r="R36" s="1"/>
  <c r="J37"/>
  <c r="L37" s="1"/>
  <c r="N37" s="1"/>
  <c r="P37" s="1"/>
  <c r="R37" s="1"/>
  <c r="J38"/>
  <c r="L38" s="1"/>
  <c r="N38" s="1"/>
  <c r="P38" s="1"/>
  <c r="R38" s="1"/>
  <c r="J41"/>
  <c r="L41" s="1"/>
  <c r="N41" s="1"/>
  <c r="P41" s="1"/>
  <c r="R41" s="1"/>
  <c r="J42"/>
  <c r="L42" s="1"/>
  <c r="J43"/>
  <c r="L43" s="1"/>
  <c r="N43" s="1"/>
  <c r="P43" s="1"/>
  <c r="R43" s="1"/>
  <c r="J44"/>
  <c r="L44" s="1"/>
  <c r="N44" s="1"/>
  <c r="P44" s="1"/>
  <c r="R44" s="1"/>
  <c r="J45"/>
  <c r="L45" s="1"/>
  <c r="N45" s="1"/>
  <c r="P45" s="1"/>
  <c r="R45" s="1"/>
  <c r="J60"/>
  <c r="L60" s="1"/>
  <c r="N60" s="1"/>
  <c r="P60" s="1"/>
  <c r="R60" s="1"/>
  <c r="E60"/>
  <c r="G60" s="1"/>
  <c r="O63"/>
  <c r="E172" i="9"/>
  <c r="G172" s="1"/>
  <c r="J172"/>
  <c r="L172" s="1"/>
  <c r="N172" s="1"/>
  <c r="J173"/>
  <c r="L173" s="1"/>
  <c r="G174"/>
  <c r="J174"/>
  <c r="L174" s="1"/>
  <c r="N174" s="1"/>
  <c r="E175"/>
  <c r="G175" s="1"/>
  <c r="J175"/>
  <c r="L175" s="1"/>
  <c r="N175" s="1"/>
  <c r="J176"/>
  <c r="L176" s="1"/>
  <c r="N176" s="1"/>
  <c r="P176" s="1"/>
  <c r="R176" s="1"/>
  <c r="G177"/>
  <c r="J177"/>
  <c r="L177" s="1"/>
  <c r="N177" s="1"/>
  <c r="E4" i="14"/>
  <c r="G4" s="1"/>
  <c r="E12"/>
  <c r="G12" s="1"/>
  <c r="P12" s="1"/>
  <c r="R12" s="1"/>
  <c r="J4"/>
  <c r="L4" s="1"/>
  <c r="J5"/>
  <c r="L5" s="1"/>
  <c r="N5" s="1"/>
  <c r="P5" s="1"/>
  <c r="R5" s="1"/>
  <c r="J6"/>
  <c r="L6" s="1"/>
  <c r="N6" s="1"/>
  <c r="P6" s="1"/>
  <c r="R6" s="1"/>
  <c r="J7"/>
  <c r="L7" s="1"/>
  <c r="N7" s="1"/>
  <c r="P7" s="1"/>
  <c r="R7" s="1"/>
  <c r="J8"/>
  <c r="L8" s="1"/>
  <c r="N8" s="1"/>
  <c r="P8" s="1"/>
  <c r="R8" s="1"/>
  <c r="J9"/>
  <c r="L9" s="1"/>
  <c r="N9" s="1"/>
  <c r="P9" s="1"/>
  <c r="R9" s="1"/>
  <c r="J10"/>
  <c r="L10" s="1"/>
  <c r="N10" s="1"/>
  <c r="P10" s="1"/>
  <c r="R10" s="1"/>
  <c r="J11"/>
  <c r="L11" s="1"/>
  <c r="N11" s="1"/>
  <c r="P11" s="1"/>
  <c r="R11" s="1"/>
  <c r="J12"/>
  <c r="L12" s="1"/>
  <c r="N12" s="1"/>
  <c r="J13"/>
  <c r="L13" s="1"/>
  <c r="N13" s="1"/>
  <c r="P13" s="1"/>
  <c r="R13" s="1"/>
  <c r="J14"/>
  <c r="L14" s="1"/>
  <c r="N14" s="1"/>
  <c r="P14" s="1"/>
  <c r="R14" s="1"/>
  <c r="E189" i="13"/>
  <c r="G189" s="1"/>
  <c r="J189"/>
  <c r="L189"/>
  <c r="N189" s="1"/>
  <c r="O202"/>
  <c r="O205"/>
  <c r="E190"/>
  <c r="G190" s="1"/>
  <c r="E192"/>
  <c r="G192" s="1"/>
  <c r="P192" s="1"/>
  <c r="R192" s="1"/>
  <c r="E193"/>
  <c r="G193" s="1"/>
  <c r="E194"/>
  <c r="G194" s="1"/>
  <c r="E195"/>
  <c r="G195" s="1"/>
  <c r="E196"/>
  <c r="G196"/>
  <c r="E197"/>
  <c r="E198"/>
  <c r="G198" s="1"/>
  <c r="E201"/>
  <c r="G201" s="1"/>
  <c r="J145" i="9"/>
  <c r="L145" s="1"/>
  <c r="N145" s="1"/>
  <c r="P145" s="1"/>
  <c r="R145" s="1"/>
  <c r="E119"/>
  <c r="G119" s="1"/>
  <c r="J119"/>
  <c r="L119" s="1"/>
  <c r="N119" s="1"/>
  <c r="E120"/>
  <c r="G120" s="1"/>
  <c r="J120"/>
  <c r="L120" s="1"/>
  <c r="N120" s="1"/>
  <c r="E121"/>
  <c r="G121" s="1"/>
  <c r="J121"/>
  <c r="L121" s="1"/>
  <c r="N121" s="1"/>
  <c r="E122"/>
  <c r="G122" s="1"/>
  <c r="J122"/>
  <c r="L122" s="1"/>
  <c r="N122" s="1"/>
  <c r="J123"/>
  <c r="L123" s="1"/>
  <c r="N123" s="1"/>
  <c r="P123" s="1"/>
  <c r="R123" s="1"/>
  <c r="J124"/>
  <c r="L124" s="1"/>
  <c r="N124" s="1"/>
  <c r="P124" s="1"/>
  <c r="R124" s="1"/>
  <c r="E125"/>
  <c r="G125" s="1"/>
  <c r="J125"/>
  <c r="L125" s="1"/>
  <c r="N125" s="1"/>
  <c r="E126"/>
  <c r="G126" s="1"/>
  <c r="J126"/>
  <c r="L126" s="1"/>
  <c r="N126" s="1"/>
  <c r="O127"/>
  <c r="E90"/>
  <c r="J90"/>
  <c r="L90" s="1"/>
  <c r="N90" s="1"/>
  <c r="J91"/>
  <c r="L91" s="1"/>
  <c r="N91" s="1"/>
  <c r="P91" s="1"/>
  <c r="R91" s="1"/>
  <c r="J92"/>
  <c r="L92" s="1"/>
  <c r="N92" s="1"/>
  <c r="P92" s="1"/>
  <c r="R92" s="1"/>
  <c r="E93"/>
  <c r="G93" s="1"/>
  <c r="J93"/>
  <c r="L93" s="1"/>
  <c r="N93" s="1"/>
  <c r="J94"/>
  <c r="L94" s="1"/>
  <c r="N94" s="1"/>
  <c r="P94" s="1"/>
  <c r="R94" s="1"/>
  <c r="E95"/>
  <c r="G95" s="1"/>
  <c r="J95"/>
  <c r="L95" s="1"/>
  <c r="N95" s="1"/>
  <c r="E96"/>
  <c r="G96" s="1"/>
  <c r="J96"/>
  <c r="L96" s="1"/>
  <c r="N96" s="1"/>
  <c r="O97"/>
  <c r="E215" i="13"/>
  <c r="G215" s="1"/>
  <c r="E216"/>
  <c r="G216" s="1"/>
  <c r="E217"/>
  <c r="E218"/>
  <c r="G218"/>
  <c r="E221"/>
  <c r="E223"/>
  <c r="G223" s="1"/>
  <c r="P223" s="1"/>
  <c r="R223" s="1"/>
  <c r="E225"/>
  <c r="G225" s="1"/>
  <c r="E227"/>
  <c r="G227"/>
  <c r="E228"/>
  <c r="G228" s="1"/>
  <c r="P228" s="1"/>
  <c r="R228"/>
  <c r="J215"/>
  <c r="L215" s="1"/>
  <c r="N215" s="1"/>
  <c r="P215" s="1"/>
  <c r="J216"/>
  <c r="L216" s="1"/>
  <c r="N216" s="1"/>
  <c r="J217"/>
  <c r="L217"/>
  <c r="N217" s="1"/>
  <c r="P217" s="1"/>
  <c r="R217" s="1"/>
  <c r="J218"/>
  <c r="L218" s="1"/>
  <c r="N218" s="1"/>
  <c r="P218" s="1"/>
  <c r="R218" s="1"/>
  <c r="J219"/>
  <c r="L219" s="1"/>
  <c r="N219" s="1"/>
  <c r="P219" s="1"/>
  <c r="R219" s="1"/>
  <c r="J220"/>
  <c r="L220" s="1"/>
  <c r="N220" s="1"/>
  <c r="P220" s="1"/>
  <c r="R220" s="1"/>
  <c r="J221"/>
  <c r="L221"/>
  <c r="N221" s="1"/>
  <c r="J222"/>
  <c r="L222" s="1"/>
  <c r="N222" s="1"/>
  <c r="P222" s="1"/>
  <c r="R222" s="1"/>
  <c r="J223"/>
  <c r="L223"/>
  <c r="N223" s="1"/>
  <c r="J224"/>
  <c r="L224" s="1"/>
  <c r="N224"/>
  <c r="P224" s="1"/>
  <c r="R224" s="1"/>
  <c r="J225"/>
  <c r="L225" s="1"/>
  <c r="J226"/>
  <c r="L226" s="1"/>
  <c r="N226" s="1"/>
  <c r="P226" s="1"/>
  <c r="R226" s="1"/>
  <c r="J227"/>
  <c r="L227" s="1"/>
  <c r="N227" s="1"/>
  <c r="O229"/>
  <c r="J75" i="7"/>
  <c r="L75"/>
  <c r="J76"/>
  <c r="L76" s="1"/>
  <c r="N76" s="1"/>
  <c r="P76"/>
  <c r="R76" s="1"/>
  <c r="J77"/>
  <c r="L77" s="1"/>
  <c r="N77" s="1"/>
  <c r="P77" s="1"/>
  <c r="R77" s="1"/>
  <c r="J78"/>
  <c r="L78"/>
  <c r="N78" s="1"/>
  <c r="P78" s="1"/>
  <c r="R78" s="1"/>
  <c r="J79"/>
  <c r="L79"/>
  <c r="N79" s="1"/>
  <c r="P79" s="1"/>
  <c r="R79" s="1"/>
  <c r="E80"/>
  <c r="G80" s="1"/>
  <c r="J80"/>
  <c r="L80" s="1"/>
  <c r="N80" s="1"/>
  <c r="P80" s="1"/>
  <c r="R80" s="1"/>
  <c r="J81"/>
  <c r="L81" s="1"/>
  <c r="N81" s="1"/>
  <c r="P81" s="1"/>
  <c r="R81" s="1"/>
  <c r="E124" i="13"/>
  <c r="G124" s="1"/>
  <c r="E126"/>
  <c r="G126"/>
  <c r="E127"/>
  <c r="G127" s="1"/>
  <c r="E43"/>
  <c r="G43" s="1"/>
  <c r="P43" s="1"/>
  <c r="E85"/>
  <c r="J85"/>
  <c r="L85" s="1"/>
  <c r="E86"/>
  <c r="G86" s="1"/>
  <c r="J86"/>
  <c r="L86" s="1"/>
  <c r="N86"/>
  <c r="E87"/>
  <c r="G87" s="1"/>
  <c r="J87"/>
  <c r="L87" s="1"/>
  <c r="N87" s="1"/>
  <c r="P87" s="1"/>
  <c r="R87" s="1"/>
  <c r="J88"/>
  <c r="L88" s="1"/>
  <c r="O89"/>
  <c r="J42"/>
  <c r="L42"/>
  <c r="N42" s="1"/>
  <c r="P42" s="1"/>
  <c r="P129" s="1"/>
  <c r="R129" s="1"/>
  <c r="N129" s="1"/>
  <c r="L129" s="1"/>
  <c r="E74"/>
  <c r="G74"/>
  <c r="J74"/>
  <c r="L74" s="1"/>
  <c r="N74"/>
  <c r="J70"/>
  <c r="L70" s="1"/>
  <c r="N70" s="1"/>
  <c r="P70"/>
  <c r="R70" s="1"/>
  <c r="J71"/>
  <c r="L71" s="1"/>
  <c r="N71"/>
  <c r="P71" s="1"/>
  <c r="R71" s="1"/>
  <c r="E72"/>
  <c r="G72"/>
  <c r="J72"/>
  <c r="L72" s="1"/>
  <c r="E73"/>
  <c r="G73" s="1"/>
  <c r="J73"/>
  <c r="L73" s="1"/>
  <c r="N73"/>
  <c r="J79"/>
  <c r="L79" s="1"/>
  <c r="N79" s="1"/>
  <c r="P79" s="1"/>
  <c r="R79" s="1"/>
  <c r="J80"/>
  <c r="L80" s="1"/>
  <c r="N80" s="1"/>
  <c r="P80" s="1"/>
  <c r="R80" s="1"/>
  <c r="R81" s="1"/>
  <c r="L81" s="1"/>
  <c r="E17"/>
  <c r="G17" s="1"/>
  <c r="P17" s="1"/>
  <c r="R17" s="1"/>
  <c r="J17"/>
  <c r="L17" s="1"/>
  <c r="J18"/>
  <c r="L18"/>
  <c r="N18" s="1"/>
  <c r="P18" s="1"/>
  <c r="R18" s="1"/>
  <c r="J19"/>
  <c r="L19" s="1"/>
  <c r="N19" s="1"/>
  <c r="P19" s="1"/>
  <c r="R19" s="1"/>
  <c r="J20"/>
  <c r="L20" s="1"/>
  <c r="N20" s="1"/>
  <c r="P20"/>
  <c r="R20" s="1"/>
  <c r="E21"/>
  <c r="G21" s="1"/>
  <c r="J21"/>
  <c r="L21" s="1"/>
  <c r="J22"/>
  <c r="L22" s="1"/>
  <c r="N22" s="1"/>
  <c r="P22" s="1"/>
  <c r="R22" s="1"/>
  <c r="J23"/>
  <c r="L23" s="1"/>
  <c r="N23" s="1"/>
  <c r="P23" s="1"/>
  <c r="R23" s="1"/>
  <c r="O24"/>
  <c r="E4"/>
  <c r="G4" s="1"/>
  <c r="E6"/>
  <c r="G6" s="1"/>
  <c r="E8"/>
  <c r="G8" s="1"/>
  <c r="E9"/>
  <c r="E12"/>
  <c r="G12" s="1"/>
  <c r="J4"/>
  <c r="L4"/>
  <c r="J5"/>
  <c r="L5" s="1"/>
  <c r="N5"/>
  <c r="P5" s="1"/>
  <c r="R5" s="1"/>
  <c r="J6"/>
  <c r="L6" s="1"/>
  <c r="N6" s="1"/>
  <c r="J7"/>
  <c r="L7" s="1"/>
  <c r="N7"/>
  <c r="P7" s="1"/>
  <c r="R7" s="1"/>
  <c r="J8"/>
  <c r="L8"/>
  <c r="N8" s="1"/>
  <c r="P8" s="1"/>
  <c r="R8" s="1"/>
  <c r="J9"/>
  <c r="L9" s="1"/>
  <c r="N9" s="1"/>
  <c r="J10"/>
  <c r="L10" s="1"/>
  <c r="N10" s="1"/>
  <c r="P10" s="1"/>
  <c r="R10" s="1"/>
  <c r="J11"/>
  <c r="L11" s="1"/>
  <c r="N11" s="1"/>
  <c r="P11" s="1"/>
  <c r="R11" s="1"/>
  <c r="J12"/>
  <c r="L12" s="1"/>
  <c r="N12" s="1"/>
  <c r="P12" s="1"/>
  <c r="R12" s="1"/>
  <c r="O13"/>
  <c r="E4" i="15"/>
  <c r="G4" s="1"/>
  <c r="P4" s="1"/>
  <c r="R4" s="1"/>
  <c r="E5"/>
  <c r="E6"/>
  <c r="G6"/>
  <c r="E12"/>
  <c r="J3"/>
  <c r="L3" s="1"/>
  <c r="N3" s="1"/>
  <c r="P3" s="1"/>
  <c r="R3" s="1"/>
  <c r="J4"/>
  <c r="L4"/>
  <c r="N4" s="1"/>
  <c r="J5"/>
  <c r="L5" s="1"/>
  <c r="N5" s="1"/>
  <c r="J6"/>
  <c r="L6" s="1"/>
  <c r="N6" s="1"/>
  <c r="P6" s="1"/>
  <c r="R6" s="1"/>
  <c r="J12"/>
  <c r="L12" s="1"/>
  <c r="N12" s="1"/>
  <c r="P12" s="1"/>
  <c r="R12" s="1"/>
  <c r="O8"/>
  <c r="J31" i="13"/>
  <c r="L31" s="1"/>
  <c r="N31"/>
  <c r="R23" i="7"/>
  <c r="N7"/>
  <c r="P7" s="1"/>
  <c r="R7" s="1"/>
  <c r="R9"/>
  <c r="N10"/>
  <c r="P10" s="1"/>
  <c r="R10" s="1"/>
  <c r="N15"/>
  <c r="P15" s="1"/>
  <c r="R15" s="1"/>
  <c r="L122" i="13"/>
  <c r="E110"/>
  <c r="G110"/>
  <c r="E112"/>
  <c r="G112" s="1"/>
  <c r="E113"/>
  <c r="G113" s="1"/>
  <c r="P113" s="1"/>
  <c r="R113" s="1"/>
  <c r="E114"/>
  <c r="G114" s="1"/>
  <c r="J110"/>
  <c r="L110"/>
  <c r="N110" s="1"/>
  <c r="J111"/>
  <c r="L111" s="1"/>
  <c r="N111"/>
  <c r="P111" s="1"/>
  <c r="R111" s="1"/>
  <c r="J112"/>
  <c r="L112"/>
  <c r="N112" s="1"/>
  <c r="P112" s="1"/>
  <c r="R112" s="1"/>
  <c r="J113"/>
  <c r="L113" s="1"/>
  <c r="N113" s="1"/>
  <c r="J114"/>
  <c r="L114" s="1"/>
  <c r="N114" s="1"/>
  <c r="O115"/>
  <c r="J61"/>
  <c r="L61" s="1"/>
  <c r="N61" s="1"/>
  <c r="P61" s="1"/>
  <c r="R61" s="1"/>
  <c r="E62"/>
  <c r="G62" s="1"/>
  <c r="J62"/>
  <c r="L62" s="1"/>
  <c r="N62" s="1"/>
  <c r="J28" i="9"/>
  <c r="L28" s="1"/>
  <c r="N28" s="1"/>
  <c r="P28" s="1"/>
  <c r="R28" s="1"/>
  <c r="E29"/>
  <c r="G29" s="1"/>
  <c r="J29"/>
  <c r="L29" s="1"/>
  <c r="N29" s="1"/>
  <c r="J30"/>
  <c r="L30" s="1"/>
  <c r="N30" s="1"/>
  <c r="P30" s="1"/>
  <c r="R30" s="1"/>
  <c r="J31"/>
  <c r="L31" s="1"/>
  <c r="N31" s="1"/>
  <c r="P31" s="1"/>
  <c r="R31" s="1"/>
  <c r="J32"/>
  <c r="L32" s="1"/>
  <c r="N32" s="1"/>
  <c r="P32" s="1"/>
  <c r="R32" s="1"/>
  <c r="J33"/>
  <c r="L33" s="1"/>
  <c r="E34"/>
  <c r="G34" s="1"/>
  <c r="J34"/>
  <c r="L34" s="1"/>
  <c r="N34" s="1"/>
  <c r="E35"/>
  <c r="J35"/>
  <c r="L35" s="1"/>
  <c r="N35" s="1"/>
  <c r="E36"/>
  <c r="G36" s="1"/>
  <c r="J36"/>
  <c r="L36" s="1"/>
  <c r="N36" s="1"/>
  <c r="J37"/>
  <c r="L37" s="1"/>
  <c r="N37" s="1"/>
  <c r="P37" s="1"/>
  <c r="R37" s="1"/>
  <c r="E38"/>
  <c r="G38" s="1"/>
  <c r="P38" s="1"/>
  <c r="R38" s="1"/>
  <c r="J38"/>
  <c r="L38" s="1"/>
  <c r="N38" s="1"/>
  <c r="E39"/>
  <c r="G39" s="1"/>
  <c r="J39"/>
  <c r="L39" s="1"/>
  <c r="N39" s="1"/>
  <c r="O40"/>
  <c r="G86" i="3"/>
  <c r="O87"/>
  <c r="E79"/>
  <c r="G79" s="1"/>
  <c r="J79"/>
  <c r="L79" s="1"/>
  <c r="N79" s="1"/>
  <c r="O80"/>
  <c r="E49" i="13"/>
  <c r="G49" s="1"/>
  <c r="J49"/>
  <c r="L49" s="1"/>
  <c r="R200" i="9"/>
  <c r="E138" i="13"/>
  <c r="E141"/>
  <c r="G141"/>
  <c r="J137"/>
  <c r="L137" s="1"/>
  <c r="N137" s="1"/>
  <c r="J138"/>
  <c r="L138" s="1"/>
  <c r="J139"/>
  <c r="L139"/>
  <c r="N139" s="1"/>
  <c r="P139" s="1"/>
  <c r="R139" s="1"/>
  <c r="J140"/>
  <c r="L140" s="1"/>
  <c r="N140" s="1"/>
  <c r="P140" s="1"/>
  <c r="R140" s="1"/>
  <c r="J141"/>
  <c r="L141"/>
  <c r="N141" s="1"/>
  <c r="P141" s="1"/>
  <c r="R141" s="1"/>
  <c r="O142"/>
  <c r="E30" i="14"/>
  <c r="G30" s="1"/>
  <c r="E33"/>
  <c r="G33" s="1"/>
  <c r="E36"/>
  <c r="G36" s="1"/>
  <c r="E205" i="13"/>
  <c r="E106" i="9"/>
  <c r="G106" s="1"/>
  <c r="J106"/>
  <c r="L106" s="1"/>
  <c r="N106" s="1"/>
  <c r="G238" i="13"/>
  <c r="N236"/>
  <c r="P236" s="1"/>
  <c r="R236" s="1"/>
  <c r="N237"/>
  <c r="N239"/>
  <c r="P239" s="1"/>
  <c r="R239" s="1"/>
  <c r="R240"/>
  <c r="O102"/>
  <c r="J48"/>
  <c r="L48" s="1"/>
  <c r="N48" s="1"/>
  <c r="P48" s="1"/>
  <c r="R48" s="1"/>
  <c r="E50"/>
  <c r="G50" s="1"/>
  <c r="J50"/>
  <c r="L50" s="1"/>
  <c r="N50" s="1"/>
  <c r="J51"/>
  <c r="L51" s="1"/>
  <c r="N51" s="1"/>
  <c r="P51" s="1"/>
  <c r="R51" s="1"/>
  <c r="J41"/>
  <c r="L41" s="1"/>
  <c r="N41" s="1"/>
  <c r="P41" s="1"/>
  <c r="P53" s="1"/>
  <c r="R53" s="1"/>
  <c r="J65"/>
  <c r="L65" s="1"/>
  <c r="N65" s="1"/>
  <c r="E96"/>
  <c r="J96"/>
  <c r="L96" s="1"/>
  <c r="N96" s="1"/>
  <c r="J97"/>
  <c r="L97" s="1"/>
  <c r="E98"/>
  <c r="J98"/>
  <c r="L98" s="1"/>
  <c r="N98" s="1"/>
  <c r="G99"/>
  <c r="J99"/>
  <c r="L99" s="1"/>
  <c r="N99" s="1"/>
  <c r="P99" s="1"/>
  <c r="R99" s="1"/>
  <c r="E100"/>
  <c r="G100"/>
  <c r="J100"/>
  <c r="L100"/>
  <c r="N100" s="1"/>
  <c r="E101"/>
  <c r="G101"/>
  <c r="P101" s="1"/>
  <c r="R101" s="1"/>
  <c r="J101"/>
  <c r="L101" s="1"/>
  <c r="N101" s="1"/>
  <c r="J124"/>
  <c r="L124" s="1"/>
  <c r="J125"/>
  <c r="L125" s="1"/>
  <c r="N125" s="1"/>
  <c r="P125" s="1"/>
  <c r="R125" s="1"/>
  <c r="J126"/>
  <c r="L126" s="1"/>
  <c r="N126" s="1"/>
  <c r="J127"/>
  <c r="L127"/>
  <c r="N127" s="1"/>
  <c r="J128"/>
  <c r="L128"/>
  <c r="N128" s="1"/>
  <c r="P128" s="1"/>
  <c r="R128" s="1"/>
  <c r="J190"/>
  <c r="L190" s="1"/>
  <c r="N190" s="1"/>
  <c r="J191"/>
  <c r="L191"/>
  <c r="J192"/>
  <c r="L192"/>
  <c r="N192" s="1"/>
  <c r="J193"/>
  <c r="L193"/>
  <c r="N193" s="1"/>
  <c r="J194"/>
  <c r="L194"/>
  <c r="N194" s="1"/>
  <c r="P194" s="1"/>
  <c r="R194" s="1"/>
  <c r="J195"/>
  <c r="L195" s="1"/>
  <c r="N195" s="1"/>
  <c r="J196"/>
  <c r="L196"/>
  <c r="N196" s="1"/>
  <c r="J197"/>
  <c r="L197"/>
  <c r="N197" s="1"/>
  <c r="P197" s="1"/>
  <c r="R197" s="1"/>
  <c r="J198"/>
  <c r="L198" s="1"/>
  <c r="N198" s="1"/>
  <c r="J199"/>
  <c r="L199" s="1"/>
  <c r="N199" s="1"/>
  <c r="P199"/>
  <c r="R199" s="1"/>
  <c r="J200"/>
  <c r="L200"/>
  <c r="N200" s="1"/>
  <c r="P200" s="1"/>
  <c r="R200" s="1"/>
  <c r="J201"/>
  <c r="L201" s="1"/>
  <c r="N201" s="1"/>
  <c r="P201" s="1"/>
  <c r="R201" s="1"/>
  <c r="J3" i="12"/>
  <c r="L3"/>
  <c r="J4"/>
  <c r="L4"/>
  <c r="J5"/>
  <c r="L5" s="1"/>
  <c r="N5" s="1"/>
  <c r="P5"/>
  <c r="R5" s="1"/>
  <c r="J6"/>
  <c r="L6" s="1"/>
  <c r="N6" s="1"/>
  <c r="J7"/>
  <c r="L7" s="1"/>
  <c r="N7" s="1"/>
  <c r="J8"/>
  <c r="L8" s="1"/>
  <c r="N8" s="1"/>
  <c r="J9"/>
  <c r="L9"/>
  <c r="N9" s="1"/>
  <c r="J10"/>
  <c r="L10" s="1"/>
  <c r="N10" s="1"/>
  <c r="P10" s="1"/>
  <c r="R10" s="1"/>
  <c r="J20"/>
  <c r="L20" s="1"/>
  <c r="N20" s="1"/>
  <c r="P20" s="1"/>
  <c r="R20" s="1"/>
  <c r="J21"/>
  <c r="L21" s="1"/>
  <c r="J22"/>
  <c r="L22" s="1"/>
  <c r="N22" s="1"/>
  <c r="J23"/>
  <c r="L23" s="1"/>
  <c r="N23" s="1"/>
  <c r="P23" s="1"/>
  <c r="R23" s="1"/>
  <c r="J24"/>
  <c r="L24" s="1"/>
  <c r="N24" s="1"/>
  <c r="J25"/>
  <c r="L25"/>
  <c r="N25" s="1"/>
  <c r="J28"/>
  <c r="L28" s="1"/>
  <c r="N28" s="1"/>
  <c r="P28" s="1"/>
  <c r="R28" s="1"/>
  <c r="J34"/>
  <c r="L34" s="1"/>
  <c r="N34" s="1"/>
  <c r="P34" s="1"/>
  <c r="R34" s="1"/>
  <c r="J35"/>
  <c r="L35" s="1"/>
  <c r="N35" s="1"/>
  <c r="P35" s="1"/>
  <c r="R35" s="1"/>
  <c r="J36"/>
  <c r="L36" s="1"/>
  <c r="N36" s="1"/>
  <c r="J37"/>
  <c r="L37" s="1"/>
  <c r="N37" s="1"/>
  <c r="J38"/>
  <c r="L38"/>
  <c r="N38" s="1"/>
  <c r="E38"/>
  <c r="G38"/>
  <c r="J39"/>
  <c r="L39"/>
  <c r="N39" s="1"/>
  <c r="P39" s="1"/>
  <c r="R39" s="1"/>
  <c r="J40"/>
  <c r="L40" s="1"/>
  <c r="N40" s="1"/>
  <c r="P40" s="1"/>
  <c r="R40" s="1"/>
  <c r="J41"/>
  <c r="L41"/>
  <c r="N41" s="1"/>
  <c r="P41" s="1"/>
  <c r="R41" s="1"/>
  <c r="J42"/>
  <c r="L42" s="1"/>
  <c r="N42" s="1"/>
  <c r="P42" s="1"/>
  <c r="R42" s="1"/>
  <c r="L43"/>
  <c r="N43" s="1"/>
  <c r="P43" s="1"/>
  <c r="R43" s="1"/>
  <c r="J44"/>
  <c r="L44"/>
  <c r="N44" s="1"/>
  <c r="P44" s="1"/>
  <c r="R44" s="1"/>
  <c r="J53"/>
  <c r="L53" s="1"/>
  <c r="J54"/>
  <c r="L54" s="1"/>
  <c r="J58"/>
  <c r="L58" s="1"/>
  <c r="J59"/>
  <c r="L59"/>
  <c r="N59" s="1"/>
  <c r="P59" s="1"/>
  <c r="R59" s="1"/>
  <c r="J64"/>
  <c r="L64" s="1"/>
  <c r="N64" s="1"/>
  <c r="P64" s="1"/>
  <c r="R64" s="1"/>
  <c r="J65"/>
  <c r="L65" s="1"/>
  <c r="J66"/>
  <c r="L66"/>
  <c r="N66" s="1"/>
  <c r="P66" s="1"/>
  <c r="R66" s="1"/>
  <c r="J67"/>
  <c r="L67" s="1"/>
  <c r="N67" s="1"/>
  <c r="J68"/>
  <c r="L68" s="1"/>
  <c r="N68" s="1"/>
  <c r="P68" s="1"/>
  <c r="R68" s="1"/>
  <c r="J69"/>
  <c r="L69" s="1"/>
  <c r="N69" s="1"/>
  <c r="P69" s="1"/>
  <c r="R69" s="1"/>
  <c r="J82"/>
  <c r="L82"/>
  <c r="J83"/>
  <c r="L83"/>
  <c r="N83" s="1"/>
  <c r="J84"/>
  <c r="L84" s="1"/>
  <c r="N84" s="1"/>
  <c r="P84" s="1"/>
  <c r="R84" s="1"/>
  <c r="J85"/>
  <c r="L85" s="1"/>
  <c r="J89"/>
  <c r="L89" s="1"/>
  <c r="J90"/>
  <c r="L90" s="1"/>
  <c r="N90" s="1"/>
  <c r="E90"/>
  <c r="G90" s="1"/>
  <c r="P90" s="1"/>
  <c r="R90" s="1"/>
  <c r="J91"/>
  <c r="L91" s="1"/>
  <c r="N91" s="1"/>
  <c r="P91" s="1"/>
  <c r="R91" s="1"/>
  <c r="J97"/>
  <c r="L97" s="1"/>
  <c r="J98"/>
  <c r="L98" s="1"/>
  <c r="J99"/>
  <c r="L99" s="1"/>
  <c r="N99" s="1"/>
  <c r="P99" s="1"/>
  <c r="R99" s="1"/>
  <c r="J100"/>
  <c r="L100" s="1"/>
  <c r="N100" s="1"/>
  <c r="J101"/>
  <c r="L101"/>
  <c r="N101" s="1"/>
  <c r="O101"/>
  <c r="O104" s="1"/>
  <c r="J102"/>
  <c r="L102" s="1"/>
  <c r="N102" s="1"/>
  <c r="P102" s="1"/>
  <c r="R102" s="1"/>
  <c r="J103"/>
  <c r="L103"/>
  <c r="N103" s="1"/>
  <c r="P103" s="1"/>
  <c r="R103" s="1"/>
  <c r="J143"/>
  <c r="L143" s="1"/>
  <c r="J144"/>
  <c r="L144" s="1"/>
  <c r="N144" s="1"/>
  <c r="E144"/>
  <c r="J149"/>
  <c r="L149" s="1"/>
  <c r="R150"/>
  <c r="E6"/>
  <c r="E7"/>
  <c r="G7" s="1"/>
  <c r="E8"/>
  <c r="G8" s="1"/>
  <c r="P8" s="1"/>
  <c r="R8" s="1"/>
  <c r="E9"/>
  <c r="G9" s="1"/>
  <c r="E22"/>
  <c r="G22"/>
  <c r="E24"/>
  <c r="E25"/>
  <c r="G25" s="1"/>
  <c r="E28"/>
  <c r="G28" s="1"/>
  <c r="E33"/>
  <c r="E35"/>
  <c r="G35"/>
  <c r="E36"/>
  <c r="E37"/>
  <c r="E42"/>
  <c r="G42"/>
  <c r="E67"/>
  <c r="G67" s="1"/>
  <c r="E83"/>
  <c r="E86" s="1"/>
  <c r="G86" s="1"/>
  <c r="E89"/>
  <c r="G89"/>
  <c r="E100"/>
  <c r="G100" s="1"/>
  <c r="E104"/>
  <c r="G104" s="1"/>
  <c r="E149"/>
  <c r="E151"/>
  <c r="G151" s="1"/>
  <c r="E3" i="10"/>
  <c r="G3" s="1"/>
  <c r="E8"/>
  <c r="E10"/>
  <c r="E12"/>
  <c r="O22"/>
  <c r="J3"/>
  <c r="L3" s="1"/>
  <c r="N3" s="1"/>
  <c r="P3" s="1"/>
  <c r="R3" s="1"/>
  <c r="J4"/>
  <c r="L4" s="1"/>
  <c r="N4" s="1"/>
  <c r="P4" s="1"/>
  <c r="R4" s="1"/>
  <c r="J5"/>
  <c r="L5" s="1"/>
  <c r="N5" s="1"/>
  <c r="P5" s="1"/>
  <c r="R5" s="1"/>
  <c r="J6"/>
  <c r="L6" s="1"/>
  <c r="N6" s="1"/>
  <c r="P6" s="1"/>
  <c r="R6" s="1"/>
  <c r="J7"/>
  <c r="L7" s="1"/>
  <c r="N7" s="1"/>
  <c r="P7" s="1"/>
  <c r="R7"/>
  <c r="J8"/>
  <c r="L8"/>
  <c r="J9"/>
  <c r="L9"/>
  <c r="N9" s="1"/>
  <c r="P9" s="1"/>
  <c r="R9" s="1"/>
  <c r="J10"/>
  <c r="L10" s="1"/>
  <c r="N10"/>
  <c r="J11"/>
  <c r="L11" s="1"/>
  <c r="N11" s="1"/>
  <c r="P11" s="1"/>
  <c r="R11" s="1"/>
  <c r="J16"/>
  <c r="L16" s="1"/>
  <c r="N16" s="1"/>
  <c r="P16" s="1"/>
  <c r="J17"/>
  <c r="L17"/>
  <c r="N17" s="1"/>
  <c r="P17" s="1"/>
  <c r="R17" s="1"/>
  <c r="J12"/>
  <c r="L12" s="1"/>
  <c r="N12" s="1"/>
  <c r="J13"/>
  <c r="L13" s="1"/>
  <c r="N13" s="1"/>
  <c r="P13" s="1"/>
  <c r="R13" s="1"/>
  <c r="J20"/>
  <c r="L20" s="1"/>
  <c r="J21"/>
  <c r="L21"/>
  <c r="N21" s="1"/>
  <c r="P21" s="1"/>
  <c r="R21" s="1"/>
  <c r="J25"/>
  <c r="L25" s="1"/>
  <c r="J26"/>
  <c r="L26" s="1"/>
  <c r="N26" s="1"/>
  <c r="P26" s="1"/>
  <c r="R26" s="1"/>
  <c r="J27"/>
  <c r="L27"/>
  <c r="N27" s="1"/>
  <c r="E33"/>
  <c r="G33" s="1"/>
  <c r="J33"/>
  <c r="L33" s="1"/>
  <c r="J35"/>
  <c r="L35"/>
  <c r="N35" s="1"/>
  <c r="P35" s="1"/>
  <c r="R35" s="1"/>
  <c r="J36"/>
  <c r="L36" s="1"/>
  <c r="N36" s="1"/>
  <c r="P36" s="1"/>
  <c r="R36" s="1"/>
  <c r="E4" i="9"/>
  <c r="G4" s="1"/>
  <c r="E6"/>
  <c r="G6" s="1"/>
  <c r="E7"/>
  <c r="G7" s="1"/>
  <c r="E10"/>
  <c r="G10" s="1"/>
  <c r="E11"/>
  <c r="G11" s="1"/>
  <c r="E12"/>
  <c r="G12" s="1"/>
  <c r="E18"/>
  <c r="G18" s="1"/>
  <c r="E19"/>
  <c r="G19" s="1"/>
  <c r="E20"/>
  <c r="E23"/>
  <c r="G23" s="1"/>
  <c r="E107"/>
  <c r="G107" s="1"/>
  <c r="E108"/>
  <c r="G108" s="1"/>
  <c r="E109"/>
  <c r="G109" s="1"/>
  <c r="E112"/>
  <c r="G112" s="1"/>
  <c r="E113"/>
  <c r="G113" s="1"/>
  <c r="E146"/>
  <c r="G146" s="1"/>
  <c r="E162"/>
  <c r="E163"/>
  <c r="G163" s="1"/>
  <c r="E164"/>
  <c r="E234"/>
  <c r="G234" s="1"/>
  <c r="E235"/>
  <c r="G235" s="1"/>
  <c r="E239"/>
  <c r="O13"/>
  <c r="O21"/>
  <c r="O114"/>
  <c r="O166"/>
  <c r="O178"/>
  <c r="O241"/>
  <c r="J3"/>
  <c r="L3" s="1"/>
  <c r="N3" s="1"/>
  <c r="P3" s="1"/>
  <c r="R3" s="1"/>
  <c r="J4"/>
  <c r="L4" s="1"/>
  <c r="N4" s="1"/>
  <c r="J5"/>
  <c r="L5" s="1"/>
  <c r="N5" s="1"/>
  <c r="P5" s="1"/>
  <c r="R5" s="1"/>
  <c r="J6"/>
  <c r="L6" s="1"/>
  <c r="N6" s="1"/>
  <c r="J7"/>
  <c r="L7" s="1"/>
  <c r="N7" s="1"/>
  <c r="J8"/>
  <c r="L8" s="1"/>
  <c r="N8" s="1"/>
  <c r="P8" s="1"/>
  <c r="R8" s="1"/>
  <c r="J9"/>
  <c r="L9" s="1"/>
  <c r="N9" s="1"/>
  <c r="P9" s="1"/>
  <c r="R9" s="1"/>
  <c r="J10"/>
  <c r="L10" s="1"/>
  <c r="N10" s="1"/>
  <c r="J11"/>
  <c r="L11" s="1"/>
  <c r="N11" s="1"/>
  <c r="J12"/>
  <c r="L12" s="1"/>
  <c r="N12" s="1"/>
  <c r="J18"/>
  <c r="L18" s="1"/>
  <c r="N18" s="1"/>
  <c r="J19"/>
  <c r="L19" s="1"/>
  <c r="N19" s="1"/>
  <c r="J20"/>
  <c r="L20" s="1"/>
  <c r="N20" s="1"/>
  <c r="J23"/>
  <c r="L23" s="1"/>
  <c r="N23" s="1"/>
  <c r="J142"/>
  <c r="L142" s="1"/>
  <c r="N142" s="1"/>
  <c r="P142" s="1"/>
  <c r="R142" s="1"/>
  <c r="J150"/>
  <c r="L150" s="1"/>
  <c r="N150" s="1"/>
  <c r="P150" s="1"/>
  <c r="R150" s="1"/>
  <c r="J151"/>
  <c r="L151" s="1"/>
  <c r="N151" s="1"/>
  <c r="P151" s="1"/>
  <c r="R151" s="1"/>
  <c r="J152"/>
  <c r="L152" s="1"/>
  <c r="N152" s="1"/>
  <c r="P152" s="1"/>
  <c r="R152" s="1"/>
  <c r="J153"/>
  <c r="L153" s="1"/>
  <c r="N153" s="1"/>
  <c r="P153" s="1"/>
  <c r="R153" s="1"/>
  <c r="J154"/>
  <c r="L154" s="1"/>
  <c r="N154" s="1"/>
  <c r="P154" s="1"/>
  <c r="R154" s="1"/>
  <c r="J146"/>
  <c r="L146" s="1"/>
  <c r="N146" s="1"/>
  <c r="J155"/>
  <c r="L155" s="1"/>
  <c r="N155" s="1"/>
  <c r="P155" s="1"/>
  <c r="R155" s="1"/>
  <c r="J156"/>
  <c r="L156" s="1"/>
  <c r="N156" s="1"/>
  <c r="P156" s="1"/>
  <c r="R156" s="1"/>
  <c r="J157"/>
  <c r="L157" s="1"/>
  <c r="N157" s="1"/>
  <c r="P157" s="1"/>
  <c r="R157" s="1"/>
  <c r="J158"/>
  <c r="L158" s="1"/>
  <c r="N158" s="1"/>
  <c r="P158" s="1"/>
  <c r="R158" s="1"/>
  <c r="J160"/>
  <c r="L160" s="1"/>
  <c r="N160" s="1"/>
  <c r="P160" s="1"/>
  <c r="R160" s="1"/>
  <c r="J161"/>
  <c r="L161" s="1"/>
  <c r="N161" s="1"/>
  <c r="P161" s="1"/>
  <c r="R161" s="1"/>
  <c r="J162"/>
  <c r="L162" s="1"/>
  <c r="N162" s="1"/>
  <c r="J163"/>
  <c r="L163" s="1"/>
  <c r="N163" s="1"/>
  <c r="J164"/>
  <c r="L164" s="1"/>
  <c r="N164" s="1"/>
  <c r="J165"/>
  <c r="L165" s="1"/>
  <c r="N165" s="1"/>
  <c r="J234"/>
  <c r="L234" s="1"/>
  <c r="J235"/>
  <c r="L235" s="1"/>
  <c r="N235" s="1"/>
  <c r="J236"/>
  <c r="L236" s="1"/>
  <c r="N236" s="1"/>
  <c r="P236" s="1"/>
  <c r="R236" s="1"/>
  <c r="J237"/>
  <c r="L237" s="1"/>
  <c r="N237" s="1"/>
  <c r="J238"/>
  <c r="L238" s="1"/>
  <c r="N238" s="1"/>
  <c r="G238"/>
  <c r="J239"/>
  <c r="L239" s="1"/>
  <c r="N239" s="1"/>
  <c r="J240"/>
  <c r="L240" s="1"/>
  <c r="N240" s="1"/>
  <c r="P240" s="1"/>
  <c r="R240" s="1"/>
  <c r="E18" i="15"/>
  <c r="G18"/>
  <c r="P18" s="1"/>
  <c r="R18" s="1"/>
  <c r="E19"/>
  <c r="G19"/>
  <c r="E20"/>
  <c r="G20"/>
  <c r="E22"/>
  <c r="G22"/>
  <c r="P22" s="1"/>
  <c r="R22" s="1"/>
  <c r="E40"/>
  <c r="G40"/>
  <c r="J37"/>
  <c r="L37"/>
  <c r="N37" s="1"/>
  <c r="P37" s="1"/>
  <c r="R37" s="1"/>
  <c r="J36"/>
  <c r="L36" s="1"/>
  <c r="N36"/>
  <c r="P36" s="1"/>
  <c r="R36" s="1"/>
  <c r="J38"/>
  <c r="L38"/>
  <c r="N38" s="1"/>
  <c r="P38" s="1"/>
  <c r="R38" s="1"/>
  <c r="J39"/>
  <c r="L39" s="1"/>
  <c r="N39" s="1"/>
  <c r="P39" s="1"/>
  <c r="R39" s="1"/>
  <c r="J40"/>
  <c r="L40" s="1"/>
  <c r="N40" s="1"/>
  <c r="J15"/>
  <c r="L15" s="1"/>
  <c r="J16"/>
  <c r="L16"/>
  <c r="N16" s="1"/>
  <c r="P16" s="1"/>
  <c r="R16" s="1"/>
  <c r="J17"/>
  <c r="L17" s="1"/>
  <c r="N17" s="1"/>
  <c r="P17" s="1"/>
  <c r="R17" s="1"/>
  <c r="J18"/>
  <c r="L18" s="1"/>
  <c r="J19"/>
  <c r="L19" s="1"/>
  <c r="N19" s="1"/>
  <c r="J20"/>
  <c r="L20" s="1"/>
  <c r="N20" s="1"/>
  <c r="J21"/>
  <c r="L21" s="1"/>
  <c r="N21" s="1"/>
  <c r="P21" s="1"/>
  <c r="R21" s="1"/>
  <c r="J22"/>
  <c r="L22" s="1"/>
  <c r="N22" s="1"/>
  <c r="J30" i="14"/>
  <c r="L30" s="1"/>
  <c r="L42" s="1"/>
  <c r="J31"/>
  <c r="L31" s="1"/>
  <c r="N31" s="1"/>
  <c r="P31" s="1"/>
  <c r="R31" s="1"/>
  <c r="J32"/>
  <c r="L32" s="1"/>
  <c r="N32" s="1"/>
  <c r="P32" s="1"/>
  <c r="R32" s="1"/>
  <c r="J33"/>
  <c r="L33" s="1"/>
  <c r="J34"/>
  <c r="L34" s="1"/>
  <c r="N34" s="1"/>
  <c r="P34" s="1"/>
  <c r="R34" s="1"/>
  <c r="J35"/>
  <c r="L35" s="1"/>
  <c r="N35" s="1"/>
  <c r="P35" s="1"/>
  <c r="R35" s="1"/>
  <c r="J36"/>
  <c r="L36" s="1"/>
  <c r="N36" s="1"/>
  <c r="J37"/>
  <c r="L37" s="1"/>
  <c r="N37" s="1"/>
  <c r="P37" s="1"/>
  <c r="R37" s="1"/>
  <c r="J38"/>
  <c r="L38" s="1"/>
  <c r="N38" s="1"/>
  <c r="P38" s="1"/>
  <c r="R38" s="1"/>
  <c r="J40"/>
  <c r="L40" s="1"/>
  <c r="N40" s="1"/>
  <c r="P40" s="1"/>
  <c r="R40" s="1"/>
  <c r="J41"/>
  <c r="L41" s="1"/>
  <c r="N41" s="1"/>
  <c r="P41" s="1"/>
  <c r="R41" s="1"/>
  <c r="D3" i="24"/>
  <c r="F3" s="1"/>
  <c r="H3" s="1"/>
  <c r="D4"/>
  <c r="F4" s="1"/>
  <c r="D5"/>
  <c r="F5" s="1"/>
  <c r="H5" s="1"/>
  <c r="D6"/>
  <c r="F6" s="1"/>
  <c r="H6" s="1"/>
  <c r="D7"/>
  <c r="F7"/>
  <c r="H7" s="1"/>
  <c r="D8"/>
  <c r="F8"/>
  <c r="H8" s="1"/>
  <c r="D11"/>
  <c r="F11"/>
  <c r="H11" s="1"/>
  <c r="D12"/>
  <c r="F12" s="1"/>
  <c r="H12" s="1"/>
  <c r="G16" i="14"/>
  <c r="J46"/>
  <c r="L46" s="1"/>
  <c r="J47"/>
  <c r="L47" s="1"/>
  <c r="N47" s="1"/>
  <c r="P47" s="1"/>
  <c r="R47" s="1"/>
  <c r="J48"/>
  <c r="L48" s="1"/>
  <c r="N48" s="1"/>
  <c r="P48" s="1"/>
  <c r="R48" s="1"/>
  <c r="J49"/>
  <c r="L49" s="1"/>
  <c r="N49" s="1"/>
  <c r="P49" s="1"/>
  <c r="R49" s="1"/>
  <c r="J50"/>
  <c r="L50" s="1"/>
  <c r="N50" s="1"/>
  <c r="P50" s="1"/>
  <c r="R50" s="1"/>
  <c r="J51"/>
  <c r="L51" s="1"/>
  <c r="N51" s="1"/>
  <c r="P51" s="1"/>
  <c r="R51" s="1"/>
  <c r="J52"/>
  <c r="L52" s="1"/>
  <c r="N52" s="1"/>
  <c r="P52" s="1"/>
  <c r="R52" s="1"/>
  <c r="E53"/>
  <c r="G53" s="1"/>
  <c r="J58"/>
  <c r="L58" s="1"/>
  <c r="N58" s="1"/>
  <c r="J59"/>
  <c r="L59" s="1"/>
  <c r="N59" s="1"/>
  <c r="J36" i="13"/>
  <c r="L36" s="1"/>
  <c r="N36" s="1"/>
  <c r="P36" s="1"/>
  <c r="R36" s="1"/>
  <c r="J37"/>
  <c r="L37" s="1"/>
  <c r="N37" s="1"/>
  <c r="P37" s="1"/>
  <c r="R37" s="1"/>
  <c r="J38"/>
  <c r="L38" s="1"/>
  <c r="N38" s="1"/>
  <c r="P38" s="1"/>
  <c r="R38" s="1"/>
  <c r="J39"/>
  <c r="L39"/>
  <c r="N39" s="1"/>
  <c r="P39" s="1"/>
  <c r="R39" s="1"/>
  <c r="J40"/>
  <c r="L40" s="1"/>
  <c r="N40" s="1"/>
  <c r="P40" s="1"/>
  <c r="R40" s="1"/>
  <c r="O52"/>
  <c r="E65"/>
  <c r="G65" s="1"/>
  <c r="P65" s="1"/>
  <c r="R65" s="1"/>
  <c r="J146"/>
  <c r="L146" s="1"/>
  <c r="J147"/>
  <c r="L147" s="1"/>
  <c r="N147" s="1"/>
  <c r="P147" s="1"/>
  <c r="R147" s="1"/>
  <c r="E148"/>
  <c r="G148" s="1"/>
  <c r="P148" s="1"/>
  <c r="R148" s="1"/>
  <c r="J148"/>
  <c r="L148" s="1"/>
  <c r="N148" s="1"/>
  <c r="E149"/>
  <c r="J149"/>
  <c r="L149" s="1"/>
  <c r="N149" s="1"/>
  <c r="J150"/>
  <c r="L150" s="1"/>
  <c r="N150" s="1"/>
  <c r="P150" s="1"/>
  <c r="R150" s="1"/>
  <c r="J151"/>
  <c r="L151" s="1"/>
  <c r="N151" s="1"/>
  <c r="P151" s="1"/>
  <c r="R151" s="1"/>
  <c r="J152"/>
  <c r="L152" s="1"/>
  <c r="N152" s="1"/>
  <c r="P152" s="1"/>
  <c r="R152" s="1"/>
  <c r="E153"/>
  <c r="G153" s="1"/>
  <c r="P153" s="1"/>
  <c r="R153" s="1"/>
  <c r="J153"/>
  <c r="L153" s="1"/>
  <c r="N153" s="1"/>
  <c r="E154"/>
  <c r="G154" s="1"/>
  <c r="J154"/>
  <c r="L154" s="1"/>
  <c r="N154" s="1"/>
  <c r="E155"/>
  <c r="G155" s="1"/>
  <c r="J155"/>
  <c r="L155" s="1"/>
  <c r="N155" s="1"/>
  <c r="P155" s="1"/>
  <c r="R155" s="1"/>
  <c r="O156"/>
  <c r="O185"/>
  <c r="G197"/>
  <c r="E210"/>
  <c r="G210" s="1"/>
  <c r="J210"/>
  <c r="L210"/>
  <c r="N210" s="1"/>
  <c r="J214"/>
  <c r="L214"/>
  <c r="N214" s="1"/>
  <c r="P214" s="1"/>
  <c r="R214" s="1"/>
  <c r="G217"/>
  <c r="G6" i="12"/>
  <c r="J12"/>
  <c r="L12" s="1"/>
  <c r="N12" s="1"/>
  <c r="P12" s="1"/>
  <c r="R12" s="1"/>
  <c r="O26"/>
  <c r="J33"/>
  <c r="L33" s="1"/>
  <c r="N33" s="1"/>
  <c r="G37"/>
  <c r="O55"/>
  <c r="O70"/>
  <c r="J74"/>
  <c r="L74" s="1"/>
  <c r="E75"/>
  <c r="G75"/>
  <c r="P75" s="1"/>
  <c r="R75" s="1"/>
  <c r="J75"/>
  <c r="L75" s="1"/>
  <c r="N75" s="1"/>
  <c r="E76"/>
  <c r="G76" s="1"/>
  <c r="P76" s="1"/>
  <c r="R76" s="1"/>
  <c r="J76"/>
  <c r="L76" s="1"/>
  <c r="N76" s="1"/>
  <c r="G77"/>
  <c r="G83"/>
  <c r="O86"/>
  <c r="O92"/>
  <c r="G108"/>
  <c r="E124"/>
  <c r="J124"/>
  <c r="L124" s="1"/>
  <c r="N124" s="1"/>
  <c r="P124" s="1"/>
  <c r="R124" s="1"/>
  <c r="E125"/>
  <c r="E126"/>
  <c r="J125"/>
  <c r="L125" s="1"/>
  <c r="N125" s="1"/>
  <c r="G126"/>
  <c r="J126"/>
  <c r="L126" s="1"/>
  <c r="N126" s="1"/>
  <c r="O127"/>
  <c r="E131"/>
  <c r="G131" s="1"/>
  <c r="J131"/>
  <c r="L131"/>
  <c r="J132"/>
  <c r="L132" s="1"/>
  <c r="N132" s="1"/>
  <c r="P132" s="1"/>
  <c r="R132" s="1"/>
  <c r="E143"/>
  <c r="G143" s="1"/>
  <c r="J145"/>
  <c r="L145" s="1"/>
  <c r="N145" s="1"/>
  <c r="P145" s="1"/>
  <c r="R145" s="1"/>
  <c r="O146"/>
  <c r="O151"/>
  <c r="G8" i="10"/>
  <c r="N8"/>
  <c r="G10"/>
  <c r="P10" s="1"/>
  <c r="R10" s="1"/>
  <c r="R16"/>
  <c r="G12"/>
  <c r="E27"/>
  <c r="E105" i="9"/>
  <c r="G105" s="1"/>
  <c r="J105"/>
  <c r="L105" s="1"/>
  <c r="N105" s="1"/>
  <c r="J50"/>
  <c r="N50"/>
  <c r="P50" s="1"/>
  <c r="R50" s="1"/>
  <c r="G60"/>
  <c r="J69"/>
  <c r="L69" s="1"/>
  <c r="N69" s="1"/>
  <c r="P69" s="1"/>
  <c r="R69" s="1"/>
  <c r="J70"/>
  <c r="L70" s="1"/>
  <c r="N70" s="1"/>
  <c r="P70" s="1"/>
  <c r="R70" s="1"/>
  <c r="J71"/>
  <c r="L71" s="1"/>
  <c r="N71" s="1"/>
  <c r="P71" s="1"/>
  <c r="R71" s="1"/>
  <c r="J72"/>
  <c r="L72" s="1"/>
  <c r="N72" s="1"/>
  <c r="P72" s="1"/>
  <c r="R72" s="1"/>
  <c r="J73"/>
  <c r="L73" s="1"/>
  <c r="N73" s="1"/>
  <c r="P73" s="1"/>
  <c r="R73" s="1"/>
  <c r="O74"/>
  <c r="E78"/>
  <c r="J78"/>
  <c r="L78" s="1"/>
  <c r="J79"/>
  <c r="L79" s="1"/>
  <c r="N79" s="1"/>
  <c r="P79" s="1"/>
  <c r="R79" s="1"/>
  <c r="J80"/>
  <c r="L80" s="1"/>
  <c r="N80" s="1"/>
  <c r="P80" s="1"/>
  <c r="R80" s="1"/>
  <c r="J81"/>
  <c r="L81" s="1"/>
  <c r="N81" s="1"/>
  <c r="P81" s="1"/>
  <c r="R81" s="1"/>
  <c r="E82"/>
  <c r="G82" s="1"/>
  <c r="J82"/>
  <c r="L82" s="1"/>
  <c r="N82" s="1"/>
  <c r="E83"/>
  <c r="G83" s="1"/>
  <c r="J83"/>
  <c r="L83" s="1"/>
  <c r="N83" s="1"/>
  <c r="O84"/>
  <c r="J107"/>
  <c r="L107" s="1"/>
  <c r="N107" s="1"/>
  <c r="J108"/>
  <c r="L108" s="1"/>
  <c r="N108" s="1"/>
  <c r="J109"/>
  <c r="L109" s="1"/>
  <c r="N109" s="1"/>
  <c r="J110"/>
  <c r="L110"/>
  <c r="N110" s="1"/>
  <c r="P110" s="1"/>
  <c r="R110" s="1"/>
  <c r="J111"/>
  <c r="L111" s="1"/>
  <c r="N111" s="1"/>
  <c r="P111" s="1"/>
  <c r="R111" s="1"/>
  <c r="J112"/>
  <c r="L112" s="1"/>
  <c r="N112" s="1"/>
  <c r="J113"/>
  <c r="L113" s="1"/>
  <c r="N113" s="1"/>
  <c r="J131"/>
  <c r="L131" s="1"/>
  <c r="N131" s="1"/>
  <c r="P131" s="1"/>
  <c r="R131" s="1"/>
  <c r="R132" s="1"/>
  <c r="J134"/>
  <c r="L134" s="1"/>
  <c r="N134" s="1"/>
  <c r="P134" s="1"/>
  <c r="R134" s="1"/>
  <c r="E135"/>
  <c r="E136"/>
  <c r="J135"/>
  <c r="L135" s="1"/>
  <c r="G136"/>
  <c r="J136"/>
  <c r="L136" s="1"/>
  <c r="N136" s="1"/>
  <c r="O137"/>
  <c r="G162"/>
  <c r="E165"/>
  <c r="G165" s="1"/>
  <c r="O199"/>
  <c r="E208"/>
  <c r="J208"/>
  <c r="L208" s="1"/>
  <c r="N208" s="1"/>
  <c r="J209"/>
  <c r="L209" s="1"/>
  <c r="N209" s="1"/>
  <c r="P209" s="1"/>
  <c r="R209" s="1"/>
  <c r="J210"/>
  <c r="L210" s="1"/>
  <c r="N210" s="1"/>
  <c r="P210" s="1"/>
  <c r="R210" s="1"/>
  <c r="E211"/>
  <c r="G211" s="1"/>
  <c r="J211"/>
  <c r="L211" s="1"/>
  <c r="N211" s="1"/>
  <c r="J212"/>
  <c r="L212" s="1"/>
  <c r="N212" s="1"/>
  <c r="P212" s="1"/>
  <c r="R212" s="1"/>
  <c r="G213"/>
  <c r="J213"/>
  <c r="L213" s="1"/>
  <c r="N213" s="1"/>
  <c r="J214"/>
  <c r="L214" s="1"/>
  <c r="N214" s="1"/>
  <c r="P214" s="1"/>
  <c r="R214" s="1"/>
  <c r="E215"/>
  <c r="G215" s="1"/>
  <c r="J215"/>
  <c r="L215" s="1"/>
  <c r="N215" s="1"/>
  <c r="E216"/>
  <c r="G216" s="1"/>
  <c r="J216"/>
  <c r="L216" s="1"/>
  <c r="N216" s="1"/>
  <c r="J217"/>
  <c r="L217" s="1"/>
  <c r="N217" s="1"/>
  <c r="P217" s="1"/>
  <c r="R217" s="1"/>
  <c r="J218"/>
  <c r="L218" s="1"/>
  <c r="N218" s="1"/>
  <c r="P218" s="1"/>
  <c r="R218" s="1"/>
  <c r="J219"/>
  <c r="L219" s="1"/>
  <c r="N219" s="1"/>
  <c r="P219" s="1"/>
  <c r="R219" s="1"/>
  <c r="J220"/>
  <c r="L220" s="1"/>
  <c r="N220" s="1"/>
  <c r="P220" s="1"/>
  <c r="R220" s="1"/>
  <c r="O221"/>
  <c r="J226"/>
  <c r="J227"/>
  <c r="L227" s="1"/>
  <c r="N227" s="1"/>
  <c r="P227" s="1"/>
  <c r="R227" s="1"/>
  <c r="O228"/>
  <c r="G237"/>
  <c r="P237" s="1"/>
  <c r="R237" s="1"/>
  <c r="E245"/>
  <c r="G245" s="1"/>
  <c r="J245"/>
  <c r="L245" s="1"/>
  <c r="N245" s="1"/>
  <c r="E3" i="8"/>
  <c r="E5" s="1"/>
  <c r="G5" s="1"/>
  <c r="J3"/>
  <c r="L3" s="1"/>
  <c r="E4"/>
  <c r="G4" s="1"/>
  <c r="P4" s="1"/>
  <c r="R4" s="1"/>
  <c r="J4"/>
  <c r="L4" s="1"/>
  <c r="O5"/>
  <c r="J9"/>
  <c r="L9" s="1"/>
  <c r="J10"/>
  <c r="L10"/>
  <c r="N10" s="1"/>
  <c r="P10" s="1"/>
  <c r="R10" s="1"/>
  <c r="J11"/>
  <c r="L11" s="1"/>
  <c r="N11" s="1"/>
  <c r="P11" s="1"/>
  <c r="R11" s="1"/>
  <c r="O12"/>
  <c r="G4" i="7"/>
  <c r="J62"/>
  <c r="L62"/>
  <c r="N62" s="1"/>
  <c r="P62" s="1"/>
  <c r="R62" s="1"/>
  <c r="J63"/>
  <c r="L63" s="1"/>
  <c r="J64"/>
  <c r="L64" s="1"/>
  <c r="N64" s="1"/>
  <c r="P64" s="1"/>
  <c r="R64" s="1"/>
  <c r="J65"/>
  <c r="L65" s="1"/>
  <c r="N65" s="1"/>
  <c r="P65" s="1"/>
  <c r="R65" s="1"/>
  <c r="J66"/>
  <c r="L66" s="1"/>
  <c r="N66" s="1"/>
  <c r="P66" s="1"/>
  <c r="R66" s="1"/>
  <c r="E3" i="6"/>
  <c r="G3" s="1"/>
  <c r="J3"/>
  <c r="L3" s="1"/>
  <c r="E4"/>
  <c r="G4"/>
  <c r="P4" s="1"/>
  <c r="R4" s="1"/>
  <c r="J4"/>
  <c r="L4" s="1"/>
  <c r="N4" s="1"/>
  <c r="E5"/>
  <c r="G5" s="1"/>
  <c r="P5" s="1"/>
  <c r="R5" s="1"/>
  <c r="J5"/>
  <c r="L5" s="1"/>
  <c r="N5" s="1"/>
  <c r="E6"/>
  <c r="G6" s="1"/>
  <c r="J6"/>
  <c r="L6" s="1"/>
  <c r="N6" s="1"/>
  <c r="E7"/>
  <c r="G7" s="1"/>
  <c r="J7"/>
  <c r="L7" s="1"/>
  <c r="N7" s="1"/>
  <c r="J8"/>
  <c r="L8"/>
  <c r="N8" s="1"/>
  <c r="P8" s="1"/>
  <c r="R8" s="1"/>
  <c r="J9"/>
  <c r="L9"/>
  <c r="N9" s="1"/>
  <c r="P9" s="1"/>
  <c r="R9" s="1"/>
  <c r="O10"/>
  <c r="G67" i="3"/>
  <c r="P67" s="1"/>
  <c r="J92"/>
  <c r="L92" s="1"/>
  <c r="E93"/>
  <c r="G93" s="1"/>
  <c r="J93"/>
  <c r="L93" s="1"/>
  <c r="N93" s="1"/>
  <c r="J94"/>
  <c r="L94" s="1"/>
  <c r="N94" s="1"/>
  <c r="P94" s="1"/>
  <c r="R94" s="1"/>
  <c r="E95"/>
  <c r="G95" s="1"/>
  <c r="J95"/>
  <c r="L95" s="1"/>
  <c r="N95" s="1"/>
  <c r="E96"/>
  <c r="G96" s="1"/>
  <c r="J96"/>
  <c r="L96" s="1"/>
  <c r="N96" s="1"/>
  <c r="J97"/>
  <c r="L97" s="1"/>
  <c r="N97" s="1"/>
  <c r="P97" s="1"/>
  <c r="R97" s="1"/>
  <c r="J98"/>
  <c r="L98" s="1"/>
  <c r="N98" s="1"/>
  <c r="P98" s="1"/>
  <c r="R98" s="1"/>
  <c r="E99"/>
  <c r="G99" s="1"/>
  <c r="J99"/>
  <c r="L99" s="1"/>
  <c r="N99" s="1"/>
  <c r="E100"/>
  <c r="G100" s="1"/>
  <c r="J100"/>
  <c r="L100" s="1"/>
  <c r="N100" s="1"/>
  <c r="E101"/>
  <c r="G101" s="1"/>
  <c r="J101"/>
  <c r="L101" s="1"/>
  <c r="N101" s="1"/>
  <c r="O102"/>
  <c r="G12" i="15"/>
  <c r="O23"/>
  <c r="O41"/>
  <c r="J3" i="11"/>
  <c r="L3" s="1"/>
  <c r="N3" s="1"/>
  <c r="P3" s="1"/>
  <c r="R3" s="1"/>
  <c r="J4"/>
  <c r="L4" s="1"/>
  <c r="N4" s="1"/>
  <c r="P4" s="1"/>
  <c r="R4" s="1"/>
  <c r="J5"/>
  <c r="L5" s="1"/>
  <c r="N5" s="1"/>
  <c r="P5" s="1"/>
  <c r="R5" s="1"/>
  <c r="J6"/>
  <c r="L6" s="1"/>
  <c r="N6" s="1"/>
  <c r="P6" s="1"/>
  <c r="R6" s="1"/>
  <c r="E11"/>
  <c r="G11" s="1"/>
  <c r="J11"/>
  <c r="L11" s="1"/>
  <c r="N11" s="1"/>
  <c r="E12"/>
  <c r="J12"/>
  <c r="L12" s="1"/>
  <c r="E13"/>
  <c r="G13" s="1"/>
  <c r="J13"/>
  <c r="L13" s="1"/>
  <c r="N13" s="1"/>
  <c r="E14"/>
  <c r="G14" s="1"/>
  <c r="E17"/>
  <c r="G17" s="1"/>
  <c r="J17"/>
  <c r="L17" s="1"/>
  <c r="N17" s="1"/>
  <c r="E19"/>
  <c r="G19" s="1"/>
  <c r="P19" s="1"/>
  <c r="R19" s="1"/>
  <c r="E22"/>
  <c r="G22" s="1"/>
  <c r="J22"/>
  <c r="L22" s="1"/>
  <c r="J23"/>
  <c r="L23" s="1"/>
  <c r="N23" s="1"/>
  <c r="P23" s="1"/>
  <c r="R23" s="1"/>
  <c r="J31"/>
  <c r="L31" s="1"/>
  <c r="N31" s="1"/>
  <c r="E34"/>
  <c r="G34" s="1"/>
  <c r="J34"/>
  <c r="L34" s="1"/>
  <c r="N34" s="1"/>
  <c r="E37"/>
  <c r="G37" s="1"/>
  <c r="J37"/>
  <c r="L37" s="1"/>
  <c r="N37" s="1"/>
  <c r="J41"/>
  <c r="J42"/>
  <c r="L42" s="1"/>
  <c r="N42" s="1"/>
  <c r="J43"/>
  <c r="L43" s="1"/>
  <c r="N43" s="1"/>
  <c r="J45"/>
  <c r="L45" s="1"/>
  <c r="N45" s="1"/>
  <c r="J48"/>
  <c r="L48" s="1"/>
  <c r="N48" s="1"/>
  <c r="E58"/>
  <c r="G58" s="1"/>
  <c r="J58"/>
  <c r="L58" s="1"/>
  <c r="N58" s="1"/>
  <c r="D69"/>
  <c r="D75"/>
  <c r="D81"/>
  <c r="D86"/>
  <c r="D90"/>
  <c r="G208" i="9"/>
  <c r="G38" i="10"/>
  <c r="N17" i="13"/>
  <c r="E38" i="10"/>
  <c r="G33" i="12"/>
  <c r="N3"/>
  <c r="P3"/>
  <c r="R3" s="1"/>
  <c r="G149"/>
  <c r="G124"/>
  <c r="E92"/>
  <c r="G92" s="1"/>
  <c r="L30" i="13"/>
  <c r="L32"/>
  <c r="N32" s="1"/>
  <c r="E30"/>
  <c r="G30" s="1"/>
  <c r="G31" s="1"/>
  <c r="N29"/>
  <c r="P29"/>
  <c r="R29" s="1"/>
  <c r="R215"/>
  <c r="E24"/>
  <c r="G24" s="1"/>
  <c r="P193"/>
  <c r="R193" s="1"/>
  <c r="E75"/>
  <c r="G75" s="1"/>
  <c r="P62"/>
  <c r="R62"/>
  <c r="R63" s="1"/>
  <c r="L63" s="1"/>
  <c r="R42"/>
  <c r="P159"/>
  <c r="R159" s="1"/>
  <c r="E52"/>
  <c r="G52"/>
  <c r="G56" s="1"/>
  <c r="P110"/>
  <c r="R110" s="1"/>
  <c r="P126"/>
  <c r="R126" s="1"/>
  <c r="P74"/>
  <c r="R74"/>
  <c r="P100"/>
  <c r="R100"/>
  <c r="E89"/>
  <c r="G89" s="1"/>
  <c r="P170"/>
  <c r="R170" s="1"/>
  <c r="G85"/>
  <c r="P196"/>
  <c r="R196" s="1"/>
  <c r="L151" i="12"/>
  <c r="N151" s="1"/>
  <c r="N149"/>
  <c r="P126"/>
  <c r="R126" s="1"/>
  <c r="N109"/>
  <c r="P109"/>
  <c r="R109" s="1"/>
  <c r="N97"/>
  <c r="P97"/>
  <c r="R97" s="1"/>
  <c r="N82"/>
  <c r="P82" s="1"/>
  <c r="R82" s="1"/>
  <c r="E70"/>
  <c r="G70" s="1"/>
  <c r="N53"/>
  <c r="P53"/>
  <c r="R53" s="1"/>
  <c r="P37"/>
  <c r="R37" s="1"/>
  <c r="P22"/>
  <c r="R22" s="1"/>
  <c r="P8" i="10"/>
  <c r="R8" s="1"/>
  <c r="L226" i="9"/>
  <c r="N226" s="1"/>
  <c r="P226" s="1"/>
  <c r="R226" s="1"/>
  <c r="N4" i="8"/>
  <c r="E10" i="6"/>
  <c r="E13" s="1"/>
  <c r="N3"/>
  <c r="E41" i="15"/>
  <c r="G41" s="1"/>
  <c r="P20"/>
  <c r="R20" s="1"/>
  <c r="J41"/>
  <c r="L41" s="1"/>
  <c r="N41" s="1"/>
  <c r="E23"/>
  <c r="G23" s="1"/>
  <c r="P7"/>
  <c r="R7" s="1"/>
  <c r="P176" i="13"/>
  <c r="R176" s="1"/>
  <c r="N4"/>
  <c r="P4" s="1"/>
  <c r="R4" s="1"/>
  <c r="P137"/>
  <c r="R137"/>
  <c r="G96"/>
  <c r="E142"/>
  <c r="G142" s="1"/>
  <c r="G138"/>
  <c r="P103"/>
  <c r="R103" s="1"/>
  <c r="P90"/>
  <c r="R90" s="1"/>
  <c r="P55"/>
  <c r="R55" s="1"/>
  <c r="P195"/>
  <c r="R195" s="1"/>
  <c r="P114"/>
  <c r="R114" s="1"/>
  <c r="N85"/>
  <c r="N235"/>
  <c r="P235" s="1"/>
  <c r="R235" s="1"/>
  <c r="L115"/>
  <c r="N115" s="1"/>
  <c r="P127"/>
  <c r="R127" s="1"/>
  <c r="E115"/>
  <c r="G115" s="1"/>
  <c r="P115" s="1"/>
  <c r="R115" s="1"/>
  <c r="N48" i="7"/>
  <c r="P39"/>
  <c r="R39" s="1"/>
  <c r="N34"/>
  <c r="P34" s="1"/>
  <c r="R34" s="1"/>
  <c r="N75"/>
  <c r="P75" s="1"/>
  <c r="R75" s="1"/>
  <c r="G82"/>
  <c r="N117" i="12"/>
  <c r="L119"/>
  <c r="N119" s="1"/>
  <c r="G13" i="6"/>
  <c r="E82" i="7"/>
  <c r="E31" i="13" l="1"/>
  <c r="P31"/>
  <c r="R31" s="1"/>
  <c r="R32" s="1"/>
  <c r="N85" i="12"/>
  <c r="P85" s="1"/>
  <c r="R85" s="1"/>
  <c r="L86"/>
  <c r="N86" s="1"/>
  <c r="L142" i="13"/>
  <c r="N142" s="1"/>
  <c r="P142" s="1"/>
  <c r="R142" s="1"/>
  <c r="N138"/>
  <c r="P138" s="1"/>
  <c r="R138" s="1"/>
  <c r="L67" i="7"/>
  <c r="N67" s="1"/>
  <c r="P67" s="1"/>
  <c r="P12" i="10"/>
  <c r="R12" s="1"/>
  <c r="P50" i="13"/>
  <c r="R50" s="1"/>
  <c r="N21"/>
  <c r="P21" s="1"/>
  <c r="R21" s="1"/>
  <c r="R24" s="1"/>
  <c r="R25" s="1"/>
  <c r="N25" s="1"/>
  <c r="L25" s="1"/>
  <c r="L24"/>
  <c r="N24" s="1"/>
  <c r="P24" s="1"/>
  <c r="P54"/>
  <c r="R54" s="1"/>
  <c r="R43"/>
  <c r="P158" s="1"/>
  <c r="R158" s="1"/>
  <c r="G158" s="1"/>
  <c r="P91"/>
  <c r="R91" s="1"/>
  <c r="G91" s="1"/>
  <c r="E91" s="1"/>
  <c r="P130"/>
  <c r="R130" s="1"/>
  <c r="G130" s="1"/>
  <c r="E130" s="1"/>
  <c r="P104"/>
  <c r="R104" s="1"/>
  <c r="G104" s="1"/>
  <c r="E104" s="1"/>
  <c r="L229"/>
  <c r="N229" s="1"/>
  <c r="N225"/>
  <c r="P225" s="1"/>
  <c r="R225" s="1"/>
  <c r="P49"/>
  <c r="R49" s="1"/>
  <c r="P198"/>
  <c r="R198" s="1"/>
  <c r="L241"/>
  <c r="N241" s="1"/>
  <c r="N49"/>
  <c r="L52"/>
  <c r="N52" s="1"/>
  <c r="P32"/>
  <c r="L156"/>
  <c r="N156" s="1"/>
  <c r="P6"/>
  <c r="R6" s="1"/>
  <c r="L146" i="12"/>
  <c r="N146" s="1"/>
  <c r="N143"/>
  <c r="P143" s="1"/>
  <c r="R143" s="1"/>
  <c r="R56" i="13"/>
  <c r="P85"/>
  <c r="R85" s="1"/>
  <c r="G3" i="8"/>
  <c r="P136" i="9"/>
  <c r="R136" s="1"/>
  <c r="P154" i="13"/>
  <c r="R154" s="1"/>
  <c r="F13" i="24"/>
  <c r="H13" s="1"/>
  <c r="E34" i="10"/>
  <c r="P190" i="13"/>
  <c r="R190" s="1"/>
  <c r="E41" i="27"/>
  <c r="G41" s="1"/>
  <c r="R41" s="1"/>
  <c r="P7" i="6"/>
  <c r="R7" s="1"/>
  <c r="R14" i="10"/>
  <c r="P38" i="12"/>
  <c r="R38" s="1"/>
  <c r="L13" i="13"/>
  <c r="N13" s="1"/>
  <c r="P73"/>
  <c r="R73" s="1"/>
  <c r="P86"/>
  <c r="R86" s="1"/>
  <c r="P3" i="6"/>
  <c r="R3" s="1"/>
  <c r="G10"/>
  <c r="P96" i="13"/>
  <c r="R96" s="1"/>
  <c r="P41" i="15"/>
  <c r="R41" s="1"/>
  <c r="P83" i="12"/>
  <c r="R83" s="1"/>
  <c r="P6"/>
  <c r="R6" s="1"/>
  <c r="P40" i="15"/>
  <c r="R40" s="1"/>
  <c r="P67" i="12"/>
  <c r="R67" s="1"/>
  <c r="P7"/>
  <c r="R7" s="1"/>
  <c r="P238" i="13"/>
  <c r="R238" s="1"/>
  <c r="P175"/>
  <c r="R175" s="1"/>
  <c r="E13" i="27"/>
  <c r="G13" s="1"/>
  <c r="P24"/>
  <c r="R24" s="1"/>
  <c r="P19" i="15"/>
  <c r="R19" s="1"/>
  <c r="P25" i="12"/>
  <c r="R25" s="1"/>
  <c r="P9"/>
  <c r="R9" s="1"/>
  <c r="L202" i="13"/>
  <c r="N202" s="1"/>
  <c r="P227"/>
  <c r="R227" s="1"/>
  <c r="P48" i="7"/>
  <c r="R48" s="1"/>
  <c r="E42" i="14"/>
  <c r="E137" i="9"/>
  <c r="G137" s="1"/>
  <c r="P39"/>
  <c r="R39" s="1"/>
  <c r="P159"/>
  <c r="R159" s="1"/>
  <c r="P40" i="27"/>
  <c r="R40" s="1"/>
  <c r="P60" i="9"/>
  <c r="R60" s="1"/>
  <c r="P119"/>
  <c r="R119" s="1"/>
  <c r="E36" i="27"/>
  <c r="G36" s="1"/>
  <c r="P27"/>
  <c r="R27" s="1"/>
  <c r="P31"/>
  <c r="R31" s="1"/>
  <c r="P33"/>
  <c r="R33" s="1"/>
  <c r="P82" i="9"/>
  <c r="R82" s="1"/>
  <c r="P18"/>
  <c r="R18" s="1"/>
  <c r="P122"/>
  <c r="R122" s="1"/>
  <c r="P120"/>
  <c r="R120" s="1"/>
  <c r="L41" i="27"/>
  <c r="E98" i="9"/>
  <c r="P4"/>
  <c r="R4" s="1"/>
  <c r="P208"/>
  <c r="R208" s="1"/>
  <c r="L137"/>
  <c r="N137" s="1"/>
  <c r="P106"/>
  <c r="R106" s="1"/>
  <c r="P172"/>
  <c r="R172" s="1"/>
  <c r="P107"/>
  <c r="R107" s="1"/>
  <c r="P216"/>
  <c r="R216" s="1"/>
  <c r="J41"/>
  <c r="P29"/>
  <c r="R29" s="1"/>
  <c r="P177"/>
  <c r="R177" s="1"/>
  <c r="P175"/>
  <c r="R175" s="1"/>
  <c r="P146"/>
  <c r="R146" s="1"/>
  <c r="P109"/>
  <c r="R109" s="1"/>
  <c r="P174"/>
  <c r="R174" s="1"/>
  <c r="P12"/>
  <c r="R12" s="1"/>
  <c r="P36"/>
  <c r="R36" s="1"/>
  <c r="G135"/>
  <c r="P96"/>
  <c r="R96" s="1"/>
  <c r="E127"/>
  <c r="G127" s="1"/>
  <c r="P11"/>
  <c r="R11" s="1"/>
  <c r="E13"/>
  <c r="G13" s="1"/>
  <c r="P83"/>
  <c r="R83" s="1"/>
  <c r="E166"/>
  <c r="G166" s="1"/>
  <c r="E21"/>
  <c r="G21" s="1"/>
  <c r="P163"/>
  <c r="R163" s="1"/>
  <c r="P6"/>
  <c r="R6" s="1"/>
  <c r="P52"/>
  <c r="R52" s="1"/>
  <c r="P28" i="27"/>
  <c r="R28" s="1"/>
  <c r="P23"/>
  <c r="R23" s="1"/>
  <c r="N21"/>
  <c r="P21" s="1"/>
  <c r="R21" s="1"/>
  <c r="L36"/>
  <c r="N36" s="1"/>
  <c r="P36" s="1"/>
  <c r="R36" s="1"/>
  <c r="P11"/>
  <c r="R11" s="1"/>
  <c r="G3"/>
  <c r="P3" s="1"/>
  <c r="R3" s="1"/>
  <c r="P10"/>
  <c r="R10" s="1"/>
  <c r="L40" i="9"/>
  <c r="N40" s="1"/>
  <c r="P48"/>
  <c r="R48" s="1"/>
  <c r="P108"/>
  <c r="R108" s="1"/>
  <c r="P59"/>
  <c r="R59" s="1"/>
  <c r="P56"/>
  <c r="R56" s="1"/>
  <c r="N135"/>
  <c r="J228"/>
  <c r="L228" s="1"/>
  <c r="N228" s="1"/>
  <c r="P228" s="1"/>
  <c r="R228" s="1"/>
  <c r="R230" s="1"/>
  <c r="E178"/>
  <c r="G178" s="1"/>
  <c r="P198"/>
  <c r="R198" s="1"/>
  <c r="L199"/>
  <c r="N199" s="1"/>
  <c r="P215"/>
  <c r="R215" s="1"/>
  <c r="E221"/>
  <c r="G221" s="1"/>
  <c r="G164"/>
  <c r="P164" s="1"/>
  <c r="R164" s="1"/>
  <c r="P113"/>
  <c r="R113" s="1"/>
  <c r="G20"/>
  <c r="P20" s="1"/>
  <c r="R20" s="1"/>
  <c r="P165"/>
  <c r="R165" s="1"/>
  <c r="P213"/>
  <c r="R213" s="1"/>
  <c r="P121"/>
  <c r="R121" s="1"/>
  <c r="P95"/>
  <c r="R95" s="1"/>
  <c r="P112"/>
  <c r="R112" s="1"/>
  <c r="P10"/>
  <c r="R10" s="1"/>
  <c r="E114"/>
  <c r="G114" s="1"/>
  <c r="P34"/>
  <c r="R34" s="1"/>
  <c r="P53"/>
  <c r="R53" s="1"/>
  <c r="L13" i="27"/>
  <c r="N13" s="1"/>
  <c r="P13" s="1"/>
  <c r="P79" i="3"/>
  <c r="R79" s="1"/>
  <c r="N60" i="14"/>
  <c r="L60" s="1"/>
  <c r="G42"/>
  <c r="L15"/>
  <c r="N15" s="1"/>
  <c r="R22" s="1"/>
  <c r="N4"/>
  <c r="P4" s="1"/>
  <c r="R4" s="1"/>
  <c r="P36"/>
  <c r="R36" s="1"/>
  <c r="E15"/>
  <c r="G15" s="1"/>
  <c r="G22" s="1"/>
  <c r="G10" i="3"/>
  <c r="G50" s="1"/>
  <c r="J103" i="11"/>
  <c r="L103" s="1"/>
  <c r="N103" s="1"/>
  <c r="L97"/>
  <c r="N97" s="1"/>
  <c r="P17"/>
  <c r="R17" s="1"/>
  <c r="P58"/>
  <c r="R58" s="1"/>
  <c r="D61"/>
  <c r="D70" s="1"/>
  <c r="E15"/>
  <c r="G15" s="1"/>
  <c r="L7"/>
  <c r="N7" s="1"/>
  <c r="P7" s="1"/>
  <c r="R7" s="1"/>
  <c r="L18"/>
  <c r="N18" s="1"/>
  <c r="P13"/>
  <c r="R13" s="1"/>
  <c r="G12"/>
  <c r="P11"/>
  <c r="R11" s="1"/>
  <c r="P96" i="3"/>
  <c r="R96" s="1"/>
  <c r="P99"/>
  <c r="R99" s="1"/>
  <c r="P101"/>
  <c r="R101" s="1"/>
  <c r="P100"/>
  <c r="R100" s="1"/>
  <c r="L28"/>
  <c r="N28" s="1"/>
  <c r="P28" s="1"/>
  <c r="R28" s="1"/>
  <c r="N26"/>
  <c r="P26" s="1"/>
  <c r="R26" s="1"/>
  <c r="N92"/>
  <c r="P92" s="1"/>
  <c r="R92" s="1"/>
  <c r="L102"/>
  <c r="N102" s="1"/>
  <c r="N42"/>
  <c r="P42" s="1"/>
  <c r="R42" s="1"/>
  <c r="L46"/>
  <c r="N46" s="1"/>
  <c r="P46" s="1"/>
  <c r="R46" s="1"/>
  <c r="P95"/>
  <c r="R95" s="1"/>
  <c r="P34" i="11"/>
  <c r="R34" s="1"/>
  <c r="N52"/>
  <c r="L54"/>
  <c r="N54" s="1"/>
  <c r="J44"/>
  <c r="L44" s="1"/>
  <c r="L46" s="1"/>
  <c r="N46" s="1"/>
  <c r="L41"/>
  <c r="N41" s="1"/>
  <c r="N33" i="14"/>
  <c r="P33" s="1"/>
  <c r="R33" s="1"/>
  <c r="L60" i="12"/>
  <c r="N60" s="1"/>
  <c r="P60" s="1"/>
  <c r="R60" s="1"/>
  <c r="N58"/>
  <c r="P58" s="1"/>
  <c r="R58" s="1"/>
  <c r="N21"/>
  <c r="P21" s="1"/>
  <c r="R21" s="1"/>
  <c r="L26"/>
  <c r="N26" s="1"/>
  <c r="N30" i="14"/>
  <c r="P30" s="1"/>
  <c r="R30" s="1"/>
  <c r="L104" i="12"/>
  <c r="N104" s="1"/>
  <c r="P104" s="1"/>
  <c r="R104" s="1"/>
  <c r="N98"/>
  <c r="P98" s="1"/>
  <c r="R98" s="1"/>
  <c r="R82" i="7"/>
  <c r="N83" s="1"/>
  <c r="R178" i="13"/>
  <c r="L23" i="15"/>
  <c r="N23" s="1"/>
  <c r="P23" s="1"/>
  <c r="N15"/>
  <c r="P15" s="1"/>
  <c r="R15" s="1"/>
  <c r="N33" i="10"/>
  <c r="P33" s="1"/>
  <c r="R33" s="1"/>
  <c r="R38" s="1"/>
  <c r="N38" s="1"/>
  <c r="L34"/>
  <c r="E158" i="13"/>
  <c r="N46"/>
  <c r="L46" s="1"/>
  <c r="G57"/>
  <c r="E57" s="1"/>
  <c r="P86" i="12"/>
  <c r="R86"/>
  <c r="N12" i="11"/>
  <c r="L15"/>
  <c r="N15" s="1"/>
  <c r="L12" i="8"/>
  <c r="N12" s="1"/>
  <c r="P12" s="1"/>
  <c r="R12" s="1"/>
  <c r="N9"/>
  <c r="P9" s="1"/>
  <c r="R9" s="1"/>
  <c r="L54" i="14"/>
  <c r="N54" s="1"/>
  <c r="P54" s="1"/>
  <c r="R54" s="1"/>
  <c r="P93" i="3"/>
  <c r="R93" s="1"/>
  <c r="E28" i="10"/>
  <c r="G28" s="1"/>
  <c r="G27"/>
  <c r="P27" s="1"/>
  <c r="R27" s="1"/>
  <c r="P53" i="14"/>
  <c r="R53" s="1"/>
  <c r="L22" i="10"/>
  <c r="N22" s="1"/>
  <c r="P22" s="1"/>
  <c r="R22" s="1"/>
  <c r="N20"/>
  <c r="P20" s="1"/>
  <c r="R20" s="1"/>
  <c r="L55" i="12"/>
  <c r="N54"/>
  <c r="P54" s="1"/>
  <c r="R54" s="1"/>
  <c r="N4"/>
  <c r="P4" s="1"/>
  <c r="R4" s="1"/>
  <c r="L11"/>
  <c r="N11" s="1"/>
  <c r="N88" i="13"/>
  <c r="P88" s="1"/>
  <c r="R88" s="1"/>
  <c r="R92" s="1"/>
  <c r="N92" s="1"/>
  <c r="L92" s="1"/>
  <c r="L89"/>
  <c r="N89" s="1"/>
  <c r="P89" s="1"/>
  <c r="R89" s="1"/>
  <c r="N15" i="3"/>
  <c r="P15" s="1"/>
  <c r="R15" s="1"/>
  <c r="L22"/>
  <c r="N22" s="1"/>
  <c r="H4" i="24"/>
  <c r="H9" s="1"/>
  <c r="H15" s="1"/>
  <c r="F9"/>
  <c r="N25" i="10"/>
  <c r="P25" s="1"/>
  <c r="R25" s="1"/>
  <c r="R30" s="1"/>
  <c r="L28"/>
  <c r="N28" s="1"/>
  <c r="G144" i="12"/>
  <c r="P144" s="1"/>
  <c r="R144" s="1"/>
  <c r="E146"/>
  <c r="G146" s="1"/>
  <c r="P146" s="1"/>
  <c r="R146" s="1"/>
  <c r="N97" i="13"/>
  <c r="P97" s="1"/>
  <c r="R97" s="1"/>
  <c r="R102" s="1"/>
  <c r="R105" s="1"/>
  <c r="L102"/>
  <c r="N102" s="1"/>
  <c r="E40" i="9"/>
  <c r="G40" s="1"/>
  <c r="G35"/>
  <c r="P35" s="1"/>
  <c r="R35" s="1"/>
  <c r="G5" i="15"/>
  <c r="P5" s="1"/>
  <c r="R5" s="1"/>
  <c r="E8"/>
  <c r="G8" s="1"/>
  <c r="E31" i="11"/>
  <c r="G31" s="1"/>
  <c r="P31" s="1"/>
  <c r="R31" s="1"/>
  <c r="E29"/>
  <c r="G29" s="1"/>
  <c r="E27"/>
  <c r="G27" s="1"/>
  <c r="G78" i="9"/>
  <c r="E84"/>
  <c r="G84" s="1"/>
  <c r="E127" i="12"/>
  <c r="G127" s="1"/>
  <c r="G125"/>
  <c r="P125" s="1"/>
  <c r="R125" s="1"/>
  <c r="R127" s="1"/>
  <c r="P127" s="1"/>
  <c r="N234" i="9"/>
  <c r="P234" s="1"/>
  <c r="R234" s="1"/>
  <c r="L241"/>
  <c r="N241" s="1"/>
  <c r="G239"/>
  <c r="P239" s="1"/>
  <c r="R239" s="1"/>
  <c r="E241"/>
  <c r="G241" s="1"/>
  <c r="N124" i="13"/>
  <c r="P124" s="1"/>
  <c r="R124" s="1"/>
  <c r="R131" s="1"/>
  <c r="L131"/>
  <c r="N131" s="1"/>
  <c r="G98"/>
  <c r="P98" s="1"/>
  <c r="R98" s="1"/>
  <c r="E102"/>
  <c r="G102" s="1"/>
  <c r="G105" s="1"/>
  <c r="E105" s="1"/>
  <c r="G9"/>
  <c r="P9" s="1"/>
  <c r="R9" s="1"/>
  <c r="E13"/>
  <c r="G13" s="1"/>
  <c r="P13" s="1"/>
  <c r="R13" s="1"/>
  <c r="N72"/>
  <c r="P72" s="1"/>
  <c r="R72" s="1"/>
  <c r="R75" s="1"/>
  <c r="L75"/>
  <c r="N75" s="1"/>
  <c r="P75" s="1"/>
  <c r="G221"/>
  <c r="P221" s="1"/>
  <c r="R221" s="1"/>
  <c r="E229"/>
  <c r="G229" s="1"/>
  <c r="P229" s="1"/>
  <c r="R229" s="1"/>
  <c r="G90" i="9"/>
  <c r="P90" s="1"/>
  <c r="R90" s="1"/>
  <c r="E97"/>
  <c r="N34" i="3"/>
  <c r="P34" s="1"/>
  <c r="R34" s="1"/>
  <c r="L39"/>
  <c r="N39" s="1"/>
  <c r="P39" s="1"/>
  <c r="R39" s="1"/>
  <c r="R55" i="12"/>
  <c r="E156" i="13"/>
  <c r="G156" s="1"/>
  <c r="P156" s="1"/>
  <c r="L114" i="9"/>
  <c r="N114" s="1"/>
  <c r="P114" s="1"/>
  <c r="N63" i="7"/>
  <c r="P63" s="1"/>
  <c r="R63" s="1"/>
  <c r="R67" s="1"/>
  <c r="L68" s="1"/>
  <c r="N68" s="1"/>
  <c r="P68" s="1"/>
  <c r="E11" i="12"/>
  <c r="G11" s="1"/>
  <c r="P101"/>
  <c r="R101" s="1"/>
  <c r="L70"/>
  <c r="N70" s="1"/>
  <c r="P70" s="1"/>
  <c r="R70" s="1"/>
  <c r="R63" s="1"/>
  <c r="N63" s="1"/>
  <c r="L63" s="1"/>
  <c r="R52" i="13"/>
  <c r="R57" s="1"/>
  <c r="N33" i="9"/>
  <c r="P33" s="1"/>
  <c r="R33" s="1"/>
  <c r="E131" i="13"/>
  <c r="G131" s="1"/>
  <c r="N146"/>
  <c r="P146" s="1"/>
  <c r="R146" s="1"/>
  <c r="L178"/>
  <c r="N178" s="1"/>
  <c r="E202"/>
  <c r="G202" s="1"/>
  <c r="P202" s="1"/>
  <c r="R202" s="1"/>
  <c r="R41"/>
  <c r="P157" s="1"/>
  <c r="R157" s="1"/>
  <c r="R160" s="1"/>
  <c r="N46" i="14"/>
  <c r="P46" s="1"/>
  <c r="R46" s="1"/>
  <c r="L10" i="6"/>
  <c r="L74" i="9"/>
  <c r="N74" s="1"/>
  <c r="P74" s="1"/>
  <c r="R74" s="1"/>
  <c r="R76" s="1"/>
  <c r="L166"/>
  <c r="N166" s="1"/>
  <c r="L14" i="10"/>
  <c r="L45" i="12"/>
  <c r="N45" s="1"/>
  <c r="L127"/>
  <c r="N127" s="1"/>
  <c r="P52" i="13"/>
  <c r="P149" i="12"/>
  <c r="R149" s="1"/>
  <c r="P33"/>
  <c r="R33" s="1"/>
  <c r="E102" i="3"/>
  <c r="G102" s="1"/>
  <c r="P245" i="9"/>
  <c r="R245" s="1"/>
  <c r="P162"/>
  <c r="R162" s="1"/>
  <c r="L44" i="13"/>
  <c r="N44" s="1"/>
  <c r="P44" s="1"/>
  <c r="R44" s="1"/>
  <c r="P7" i="9"/>
  <c r="R7" s="1"/>
  <c r="P151" i="12"/>
  <c r="R151" s="1"/>
  <c r="P100"/>
  <c r="R100" s="1"/>
  <c r="N65"/>
  <c r="P65" s="1"/>
  <c r="R65" s="1"/>
  <c r="N191" i="13"/>
  <c r="P191" s="1"/>
  <c r="R191" s="1"/>
  <c r="P216"/>
  <c r="R216" s="1"/>
  <c r="L97" i="9"/>
  <c r="N97" s="1"/>
  <c r="P126"/>
  <c r="R126" s="1"/>
  <c r="L24" i="11"/>
  <c r="N22"/>
  <c r="P22" s="1"/>
  <c r="N78" i="9"/>
  <c r="L84"/>
  <c r="N84" s="1"/>
  <c r="G36" i="12"/>
  <c r="P36" s="1"/>
  <c r="R36" s="1"/>
  <c r="E45"/>
  <c r="G45" s="1"/>
  <c r="P45" s="1"/>
  <c r="G24"/>
  <c r="P24" s="1"/>
  <c r="R24" s="1"/>
  <c r="E26"/>
  <c r="G26" s="1"/>
  <c r="L61" i="9"/>
  <c r="N61" s="1"/>
  <c r="N46"/>
  <c r="P46" s="1"/>
  <c r="R46" s="1"/>
  <c r="E18" i="11"/>
  <c r="G18" s="1"/>
  <c r="N3" i="8"/>
  <c r="P3" s="1"/>
  <c r="R3" s="1"/>
  <c r="L5"/>
  <c r="N5" s="1"/>
  <c r="P5" s="1"/>
  <c r="R5" s="1"/>
  <c r="N131" i="12"/>
  <c r="P131" s="1"/>
  <c r="R131" s="1"/>
  <c r="L133"/>
  <c r="N133" s="1"/>
  <c r="P133" s="1"/>
  <c r="R133" s="1"/>
  <c r="R135" s="1"/>
  <c r="N74"/>
  <c r="P74" s="1"/>
  <c r="R74" s="1"/>
  <c r="L77"/>
  <c r="N77" s="1"/>
  <c r="P77" s="1"/>
  <c r="R77" s="1"/>
  <c r="R79" s="1"/>
  <c r="L92"/>
  <c r="N92" s="1"/>
  <c r="R92" s="1"/>
  <c r="N89"/>
  <c r="P89" s="1"/>
  <c r="R89" s="1"/>
  <c r="N173" i="9"/>
  <c r="P173" s="1"/>
  <c r="R173" s="1"/>
  <c r="L178"/>
  <c r="N178" s="1"/>
  <c r="P178" s="1"/>
  <c r="E241" i="13"/>
  <c r="G241" s="1"/>
  <c r="P241" s="1"/>
  <c r="R241" s="1"/>
  <c r="R244" s="1"/>
  <c r="L244" s="1"/>
  <c r="G237"/>
  <c r="P237" s="1"/>
  <c r="R237" s="1"/>
  <c r="L21" i="9"/>
  <c r="N21" s="1"/>
  <c r="P21" s="1"/>
  <c r="R21" s="1"/>
  <c r="N14" i="6"/>
  <c r="L14" s="1"/>
  <c r="E178" i="13"/>
  <c r="G178" s="1"/>
  <c r="P178" s="1"/>
  <c r="L13" i="9"/>
  <c r="N13" s="1"/>
  <c r="G149" i="13"/>
  <c r="P149" s="1"/>
  <c r="R149" s="1"/>
  <c r="P238" i="9"/>
  <c r="R238" s="1"/>
  <c r="L8" i="15"/>
  <c r="N8" s="1"/>
  <c r="L221" i="9"/>
  <c r="N221" s="1"/>
  <c r="L37" i="10"/>
  <c r="N37" s="1"/>
  <c r="P37" i="11"/>
  <c r="R37" s="1"/>
  <c r="P6" i="6"/>
  <c r="R6" s="1"/>
  <c r="P211" i="9"/>
  <c r="R211" s="1"/>
  <c r="P105"/>
  <c r="R105" s="1"/>
  <c r="P210" i="13"/>
  <c r="R210" s="1"/>
  <c r="P23" i="9"/>
  <c r="R23" s="1"/>
  <c r="L82" i="7"/>
  <c r="N82" s="1"/>
  <c r="P82" s="1"/>
  <c r="P49" i="9"/>
  <c r="R49" s="1"/>
  <c r="P197"/>
  <c r="R197" s="1"/>
  <c r="L45" i="7"/>
  <c r="N45" s="1"/>
  <c r="P45" s="1"/>
  <c r="R45" s="1"/>
  <c r="N40"/>
  <c r="P40" s="1"/>
  <c r="R40" s="1"/>
  <c r="P19" i="9"/>
  <c r="R19" s="1"/>
  <c r="P93"/>
  <c r="R93" s="1"/>
  <c r="L54" i="7"/>
  <c r="N54" s="1"/>
  <c r="P54" s="1"/>
  <c r="R54" s="1"/>
  <c r="P192" i="9"/>
  <c r="R192" s="1"/>
  <c r="P235"/>
  <c r="R235" s="1"/>
  <c r="L184" i="13"/>
  <c r="N184" s="1"/>
  <c r="P184" s="1"/>
  <c r="R184" s="1"/>
  <c r="R185" s="1"/>
  <c r="G186" i="9"/>
  <c r="P186" s="1"/>
  <c r="R186" s="1"/>
  <c r="E199"/>
  <c r="G199" s="1"/>
  <c r="J6" i="3"/>
  <c r="L6" s="1"/>
  <c r="L36" i="7"/>
  <c r="N36" s="1"/>
  <c r="L140" i="12"/>
  <c r="N140" s="1"/>
  <c r="P140" s="1"/>
  <c r="R140" s="1"/>
  <c r="L110"/>
  <c r="N110" s="1"/>
  <c r="P110" s="1"/>
  <c r="R110" s="1"/>
  <c r="R111" s="1"/>
  <c r="R113" s="1"/>
  <c r="R122" s="1"/>
  <c r="P185" i="9"/>
  <c r="R185" s="1"/>
  <c r="E61"/>
  <c r="G61" s="1"/>
  <c r="N62" s="1"/>
  <c r="L62" s="1"/>
  <c r="P125"/>
  <c r="R125" s="1"/>
  <c r="L127"/>
  <c r="N127" s="1"/>
  <c r="P189" i="13"/>
  <c r="R189" s="1"/>
  <c r="P12" i="6"/>
  <c r="L31" i="7"/>
  <c r="N31" s="1"/>
  <c r="L17"/>
  <c r="E50" i="3" l="1"/>
  <c r="E54" s="1"/>
  <c r="G54" s="1"/>
  <c r="G75"/>
  <c r="R45" i="12"/>
  <c r="P135" i="9"/>
  <c r="R135" s="1"/>
  <c r="R13" i="27"/>
  <c r="R14" s="1"/>
  <c r="N105" i="13"/>
  <c r="L105" s="1"/>
  <c r="P137" i="9"/>
  <c r="P13"/>
  <c r="R178"/>
  <c r="R181" s="1"/>
  <c r="P241"/>
  <c r="R241" s="1"/>
  <c r="R242" s="1"/>
  <c r="R137"/>
  <c r="R139" s="1"/>
  <c r="R199"/>
  <c r="R202" s="1"/>
  <c r="P221"/>
  <c r="R221" s="1"/>
  <c r="R222" s="1"/>
  <c r="R13"/>
  <c r="R40"/>
  <c r="N41" s="1"/>
  <c r="L41" s="1"/>
  <c r="R114"/>
  <c r="R115" s="1"/>
  <c r="P127"/>
  <c r="P166"/>
  <c r="R166" s="1"/>
  <c r="R127"/>
  <c r="N128" s="1"/>
  <c r="L128" s="1"/>
  <c r="P199"/>
  <c r="P40"/>
  <c r="G66" i="3"/>
  <c r="E66" s="1"/>
  <c r="E68" s="1"/>
  <c r="G68" s="1"/>
  <c r="G21" i="14"/>
  <c r="G23"/>
  <c r="R21"/>
  <c r="P22"/>
  <c r="N42"/>
  <c r="R23"/>
  <c r="P15"/>
  <c r="R15" s="1"/>
  <c r="R18" s="1"/>
  <c r="L18" s="1"/>
  <c r="R20"/>
  <c r="G59" i="3"/>
  <c r="E59" s="1"/>
  <c r="E63" s="1"/>
  <c r="P15" i="11"/>
  <c r="R15" s="1"/>
  <c r="P18"/>
  <c r="R18" s="1"/>
  <c r="P12"/>
  <c r="R12" s="1"/>
  <c r="E70"/>
  <c r="G76"/>
  <c r="D76"/>
  <c r="D91"/>
  <c r="L91" s="1"/>
  <c r="D82"/>
  <c r="L82" s="1"/>
  <c r="D87"/>
  <c r="G87" s="1"/>
  <c r="P28" i="10"/>
  <c r="R28" s="1"/>
  <c r="P102" i="3"/>
  <c r="R102"/>
  <c r="N44" i="11"/>
  <c r="N14" i="9"/>
  <c r="L14" s="1"/>
  <c r="P14"/>
  <c r="E99"/>
  <c r="G99" s="1"/>
  <c r="G97"/>
  <c r="P97" s="1"/>
  <c r="R36" i="7"/>
  <c r="P36"/>
  <c r="J24" i="11"/>
  <c r="L25" s="1"/>
  <c r="N24"/>
  <c r="L13" i="6"/>
  <c r="N13" s="1"/>
  <c r="P13" s="1"/>
  <c r="N10"/>
  <c r="P10" s="1"/>
  <c r="R10" s="1"/>
  <c r="R13" s="1"/>
  <c r="N123" i="13"/>
  <c r="L123" s="1"/>
  <c r="P131"/>
  <c r="P22" i="3"/>
  <c r="R22" s="1"/>
  <c r="N48"/>
  <c r="R48" s="1"/>
  <c r="P24" i="11"/>
  <c r="R24" s="1"/>
  <c r="R22"/>
  <c r="P8" i="15"/>
  <c r="R8" s="1"/>
  <c r="R23"/>
  <c r="R30" s="1"/>
  <c r="P26" i="12"/>
  <c r="R26" s="1"/>
  <c r="R156" i="13"/>
  <c r="R161" s="1"/>
  <c r="P84" i="9"/>
  <c r="R84" s="1"/>
  <c r="R86" s="1"/>
  <c r="R31" i="7"/>
  <c r="R55" s="1"/>
  <c r="P31"/>
  <c r="N14" i="10"/>
  <c r="L70" i="11"/>
  <c r="G70"/>
  <c r="N17" i="7"/>
  <c r="L19"/>
  <c r="N6" i="3"/>
  <c r="P6" s="1"/>
  <c r="R6" s="1"/>
  <c r="L10"/>
  <c r="N10" s="1"/>
  <c r="P10" s="1"/>
  <c r="R10" s="1"/>
  <c r="N57" i="13"/>
  <c r="L57" s="1"/>
  <c r="N56"/>
  <c r="L56" s="1"/>
  <c r="L38" i="10"/>
  <c r="L40" s="1"/>
  <c r="P38"/>
  <c r="R76" i="13"/>
  <c r="N76"/>
  <c r="L76" s="1"/>
  <c r="P78" i="9"/>
  <c r="R78" s="1"/>
  <c r="P102" i="13"/>
  <c r="N205"/>
  <c r="P61" i="9"/>
  <c r="R61" s="1"/>
  <c r="P92" i="12"/>
  <c r="R97" i="9"/>
  <c r="G185" i="13"/>
  <c r="E185" s="1"/>
  <c r="P103" i="3" l="1"/>
  <c r="N103"/>
  <c r="L103" s="1"/>
  <c r="L86" s="1"/>
  <c r="N86" s="1"/>
  <c r="P86" s="1"/>
  <c r="R86" s="1"/>
  <c r="G85"/>
  <c r="E85" s="1"/>
  <c r="E87" s="1"/>
  <c r="G87" s="1"/>
  <c r="E75"/>
  <c r="E78" s="1"/>
  <c r="G78" s="1"/>
  <c r="N185" i="13"/>
  <c r="L185" s="1"/>
  <c r="G63" i="3"/>
  <c r="L87" i="11"/>
  <c r="P42" i="14"/>
  <c r="R42" s="1"/>
  <c r="N99" i="9"/>
  <c r="L99" s="1"/>
  <c r="P21" i="14"/>
  <c r="P23"/>
  <c r="R17"/>
  <c r="L17" s="1"/>
  <c r="R16"/>
  <c r="N16" s="1"/>
  <c r="L16" s="1"/>
  <c r="R19"/>
  <c r="L19" s="1"/>
  <c r="E82" i="11"/>
  <c r="G91"/>
  <c r="G82"/>
  <c r="E76"/>
  <c r="L76"/>
  <c r="E91"/>
  <c r="E87"/>
  <c r="I75" i="3"/>
  <c r="R50"/>
  <c r="N50" s="1"/>
  <c r="L27" i="11"/>
  <c r="N27" s="1"/>
  <c r="R27" s="1"/>
  <c r="L29"/>
  <c r="N29" s="1"/>
  <c r="R29" s="1"/>
  <c r="P205" i="13"/>
  <c r="R205" s="1"/>
  <c r="R207" s="1"/>
  <c r="L205"/>
  <c r="R65" i="9"/>
  <c r="R44"/>
  <c r="P17" i="7"/>
  <c r="R17"/>
  <c r="R19" s="1"/>
  <c r="R24" s="1"/>
  <c r="R163" i="13"/>
  <c r="L163" s="1"/>
  <c r="N161"/>
  <c r="L161" s="1"/>
  <c r="R55" i="3" l="1"/>
  <c r="R66" s="1"/>
  <c r="R68" s="1"/>
  <c r="R53"/>
  <c r="N59" s="1"/>
  <c r="L59" s="1"/>
  <c r="L63" s="1"/>
  <c r="N63" s="1"/>
  <c r="P63" s="1"/>
  <c r="R63" s="1"/>
  <c r="R56"/>
  <c r="R75" s="1"/>
  <c r="E80"/>
  <c r="G80" s="1"/>
  <c r="R54"/>
  <c r="L50"/>
  <c r="P50"/>
  <c r="R56" i="7"/>
  <c r="R78" i="3" l="1"/>
  <c r="R85"/>
  <c r="N85" s="1"/>
  <c r="R70"/>
  <c r="R72" s="1"/>
  <c r="N66"/>
  <c r="L66" s="1"/>
  <c r="N68"/>
  <c r="P75"/>
  <c r="N75" s="1"/>
  <c r="L75" s="1"/>
  <c r="J75" s="1"/>
  <c r="P59"/>
  <c r="R59" s="1"/>
  <c r="N78"/>
  <c r="L78" s="1"/>
  <c r="L80" s="1"/>
  <c r="N80" s="1"/>
  <c r="P80" s="1"/>
  <c r="R80" s="1"/>
  <c r="P66"/>
  <c r="P68" l="1"/>
  <c r="P78"/>
  <c r="R87"/>
  <c r="N88" s="1"/>
  <c r="L88" s="1"/>
  <c r="L85"/>
  <c r="P85"/>
  <c r="R83"/>
  <c r="N83" s="1"/>
  <c r="L83" s="1"/>
  <c r="N87" l="1"/>
  <c r="P87" s="1"/>
  <c r="L87" l="1"/>
  <c r="E40" i="10"/>
  <c r="R18"/>
  <c r="E14"/>
  <c r="G14"/>
  <c r="P14"/>
  <c r="P11" i="12"/>
  <c r="O14" i="10"/>
  <c r="O40"/>
  <c r="O11" i="12"/>
  <c r="R11"/>
  <c r="R13"/>
  <c r="N13"/>
</calcChain>
</file>

<file path=xl/comments1.xml><?xml version="1.0" encoding="utf-8"?>
<comments xmlns="http://schemas.openxmlformats.org/spreadsheetml/2006/main">
  <authors>
    <author>作者</author>
  </authors>
  <commentList>
    <comment ref="I1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更新为机械电度表</t>
        </r>
      </text>
    </comment>
    <comment ref="I1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电子计量表拆除</t>
        </r>
      </text>
    </comment>
    <comment ref="R2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家委会与老干部处各占一半</t>
        </r>
      </text>
    </comment>
    <comment ref="I3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2015.11.1  3333</t>
        </r>
      </text>
    </comment>
    <comment ref="K45" authorId="0">
      <text>
        <r>
          <rPr>
            <b/>
            <sz val="9"/>
            <color indexed="81"/>
            <rFont val="宋体"/>
            <charset val="134"/>
          </rPr>
          <t xml:space="preserve">作者:
</t>
        </r>
      </text>
    </comment>
    <comment ref="A9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无水电表
按每月每平米</t>
        </r>
        <r>
          <rPr>
            <sz val="9"/>
            <color indexed="81"/>
            <rFont val="Tahoma"/>
            <family val="2"/>
          </rPr>
          <t>15</t>
        </r>
        <r>
          <rPr>
            <sz val="9"/>
            <color indexed="81"/>
            <rFont val="宋体"/>
            <charset val="134"/>
          </rPr>
          <t>元收动力费，此房间</t>
        </r>
        <r>
          <rPr>
            <sz val="9"/>
            <color indexed="81"/>
            <rFont val="Tahoma"/>
            <family val="2"/>
          </rPr>
          <t>48</t>
        </r>
        <r>
          <rPr>
            <sz val="9"/>
            <color indexed="81"/>
            <rFont val="宋体"/>
            <charset val="134"/>
          </rPr>
          <t>平米</t>
        </r>
      </text>
    </comment>
    <comment ref="A9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无水电表，按每月每平米</t>
        </r>
        <r>
          <rPr>
            <sz val="9"/>
            <color indexed="81"/>
            <rFont val="Tahoma"/>
            <family val="2"/>
          </rPr>
          <t>15</t>
        </r>
        <r>
          <rPr>
            <sz val="9"/>
            <color indexed="81"/>
            <rFont val="宋体"/>
            <charset val="134"/>
          </rPr>
          <t>元收费，此房</t>
        </r>
        <r>
          <rPr>
            <sz val="9"/>
            <color indexed="81"/>
            <rFont val="Tahoma"/>
            <family val="2"/>
          </rPr>
          <t>48</t>
        </r>
        <r>
          <rPr>
            <sz val="9"/>
            <color indexed="81"/>
            <rFont val="宋体"/>
            <charset val="134"/>
          </rPr>
          <t>平米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A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2014年下半年水电费已由此课题支出11.20</t>
        </r>
      </text>
    </comment>
    <comment ref="A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库房</t>
        </r>
      </text>
    </comment>
    <comment ref="I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库房未用电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2016.7.1</t>
        </r>
        <r>
          <rPr>
            <sz val="9"/>
            <color indexed="81"/>
            <rFont val="宋体"/>
            <family val="3"/>
            <charset val="134"/>
          </rPr>
          <t>表底数</t>
        </r>
        <r>
          <rPr>
            <sz val="9"/>
            <color indexed="81"/>
            <rFont val="Tahoma"/>
            <family val="2"/>
          </rPr>
          <t>1837</t>
        </r>
      </text>
    </comment>
    <comment ref="A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库房</t>
        </r>
      </text>
    </comment>
    <comment ref="I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未用电</t>
        </r>
      </text>
    </comment>
    <comment ref="C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2012.11新装</t>
        </r>
      </text>
    </comment>
    <comment ref="D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2015.11.1  5</t>
        </r>
      </text>
    </comment>
    <comment ref="I2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2015.11.1  28883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2017.7.1</t>
        </r>
        <r>
          <rPr>
            <sz val="9"/>
            <color indexed="81"/>
            <rFont val="宋体"/>
            <family val="3"/>
            <charset val="134"/>
          </rPr>
          <t>表底数</t>
        </r>
        <r>
          <rPr>
            <sz val="9"/>
            <color indexed="81"/>
            <rFont val="Tahoma"/>
            <family val="2"/>
          </rPr>
          <t>11544</t>
        </r>
      </text>
    </comment>
    <comment ref="J4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无水电表，按动力费每平米每月40元计算。</t>
        </r>
      </text>
    </comment>
    <comment ref="A5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此课题包括杨、张的费用</t>
        </r>
      </text>
    </comment>
    <comment ref="A6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原115外</t>
        </r>
      </text>
    </comment>
    <comment ref="A6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2015.1.29电表新装表底数0</t>
        </r>
      </text>
    </comment>
    <comment ref="A7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与张新惠费用各半</t>
        </r>
      </text>
    </comment>
    <comment ref="I8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反转</t>
        </r>
      </text>
    </comment>
    <comment ref="A9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与姬杨费用各半</t>
        </r>
      </text>
    </comment>
    <comment ref="A9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李京波水电费计入武海滨课题账内
</t>
        </r>
      </text>
    </comment>
    <comment ref="A10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套间</t>
        </r>
      </text>
    </comment>
    <comment ref="A10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1间半</t>
        </r>
      </text>
    </comment>
    <comment ref="A10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2013年10月11日新装由5N2上线引进单独计量</t>
        </r>
      </text>
    </comment>
    <comment ref="D12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2014.5.21新装</t>
        </r>
      </text>
    </comment>
    <comment ref="A14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2015.9.18新装
电表变比200/5</t>
        </r>
      </text>
    </comment>
    <comment ref="A15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2013年上半年未计入</t>
        </r>
      </text>
    </comment>
    <comment ref="A15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此房间电费由魏大海和张俊平均分摊</t>
        </r>
      </text>
    </comment>
    <comment ref="B15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打印单见邮箱文件夹</t>
        </r>
      </text>
    </comment>
  </commentList>
</comments>
</file>

<file path=xl/comments11.xml><?xml version="1.0" encoding="utf-8"?>
<comments xmlns="http://schemas.openxmlformats.org/spreadsheetml/2006/main">
  <authors>
    <author>作者</author>
  </authors>
  <commentList>
    <comment ref="D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2014.5.21更新</t>
        </r>
      </text>
    </comment>
    <comment ref="I1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4157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104</t>
        </r>
      </text>
    </comment>
    <comment ref="A1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未用</t>
        </r>
      </text>
    </comment>
    <comment ref="I1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未用</t>
        </r>
      </text>
    </comment>
    <comment ref="I2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50136
2015.11.1此表底数50137
2016.7.1
50137</t>
        </r>
      </text>
    </comment>
    <comment ref="I2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2015.11.1表底数3402
2016.7.11表底数3402</t>
        </r>
      </text>
    </comment>
    <comment ref="I6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2014.8.27房间改造</t>
        </r>
      </text>
    </comment>
    <comment ref="I6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2014.8.27房间改造，表在4#配</t>
        </r>
      </text>
    </comment>
    <comment ref="H70" authorId="0">
      <text>
        <r>
          <rPr>
            <b/>
            <sz val="9"/>
            <color indexed="81"/>
            <rFont val="宋体"/>
            <charset val="134"/>
          </rPr>
          <t xml:space="preserve">作者:
</t>
        </r>
      </text>
    </comment>
    <comment ref="I7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2014.8.27房间改造，表在4#配</t>
        </r>
      </text>
    </comment>
    <comment ref="I7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2014.8.27房间改造</t>
        </r>
      </text>
    </comment>
    <comment ref="A9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4568刘孔</t>
        </r>
      </text>
    </comment>
    <comment ref="A12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2014.12.25转给杨涛近办个月</t>
        </r>
      </text>
    </comment>
    <comment ref="A12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2014.12.25转给杨涛近半个月</t>
        </r>
      </text>
    </comment>
    <comment ref="I14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
3236</t>
        </r>
      </text>
    </comment>
    <comment ref="I16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
3236</t>
        </r>
      </text>
    </comment>
    <comment ref="A18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2014.2.19退房电表底数44335，水表底数43</t>
        </r>
      </text>
    </comment>
    <comment ref="A18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2014.2.19退房电表底数44335，水表底数43</t>
        </r>
      </text>
    </comment>
    <comment ref="A20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2015nbzyz</t>
        </r>
      </text>
    </comment>
    <comment ref="A21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预付明细</t>
        </r>
      </text>
    </comment>
    <comment ref="I23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未走
2016.1.20更新</t>
        </r>
      </text>
    </comment>
  </commentList>
</comments>
</file>

<file path=xl/comments12.xml><?xml version="1.0" encoding="utf-8"?>
<comments xmlns="http://schemas.openxmlformats.org/spreadsheetml/2006/main">
  <authors>
    <author>作者</author>
  </authors>
  <commentList>
    <comment ref="I5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2015.12.9   47</t>
        </r>
      </text>
    </comment>
  </commentList>
</comments>
</file>

<file path=xl/comments13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sz val="9"/>
            <color indexed="81"/>
            <rFont val="宋体"/>
            <charset val="134"/>
          </rPr>
          <t xml:space="preserve">此表底数为旧表与新表相加：426170.72+7051.28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加100字
</t>
        </r>
      </text>
    </comment>
    <comment ref="A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按所占面积比例收取水电费</t>
        </r>
      </text>
    </comment>
    <comment ref="Q1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餐厅三层总面积：459平米，304#、306#、308#房间面积合计99平米，比例系数0.2157</t>
        </r>
      </text>
    </comment>
    <comment ref="D1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
109</t>
        </r>
      </text>
    </comment>
    <comment ref="I2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实际底数26871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H3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此表反转，</t>
        </r>
      </text>
    </comment>
    <comment ref="I6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2011.9.20新装</t>
        </r>
      </text>
    </comment>
    <comment ref="I6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2015.12.9   47</t>
        </r>
      </text>
    </comment>
    <comment ref="A8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包括3#楼光电子实验室应交电费的40%</t>
        </r>
      </text>
    </comment>
    <comment ref="A8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包括3#楼光电子实验室应交电费的40%</t>
        </r>
      </text>
    </comment>
    <comment ref="A8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包括3#楼光电子实验室应交电费的40%</t>
        </r>
      </text>
    </comment>
    <comment ref="D9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2014.5.16新装</t>
        </r>
      </text>
    </comment>
    <comment ref="A9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与赵玲娟各一办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A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4683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H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更新</t>
        </r>
      </text>
    </comment>
    <comment ref="H4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更新</t>
        </r>
      </text>
    </comment>
    <comment ref="H4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更新</t>
        </r>
      </text>
    </comment>
    <comment ref="D8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2014.5.21新装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Q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0.5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D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2014.5.16新装</t>
        </r>
      </text>
    </comment>
    <comment ref="A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与赵玲娟各一办</t>
        </r>
      </text>
    </comment>
    <comment ref="D1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2015.11.1  12</t>
        </r>
      </text>
    </comment>
    <comment ref="I2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2015.1.30底数999900此表反转，上次底数999287</t>
        </r>
      </text>
    </comment>
    <comment ref="D2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2015.11.1  0</t>
        </r>
      </text>
    </comment>
    <comment ref="I3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未用</t>
        </r>
      </text>
    </comment>
    <comment ref="H3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09年5月电表底数</t>
        </r>
      </text>
    </comment>
    <comment ref="I3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未用</t>
        </r>
      </text>
    </comment>
    <comment ref="J3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按0.33计算</t>
        </r>
      </text>
    </comment>
    <comment ref="D5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2014.5.21新装</t>
        </r>
      </text>
    </comment>
    <comment ref="A5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2012年9月此房间与527A合并，装修为超净实验室，水电表已更新</t>
        </r>
      </text>
    </comment>
    <comment ref="A6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实际发生的水电费</t>
        </r>
      </text>
    </comment>
    <comment ref="H6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12年电表新装</t>
        </r>
      </text>
    </comment>
    <comment ref="I7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  987反转？</t>
        </r>
      </text>
    </comment>
    <comment ref="H7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8.13电表更新</t>
        </r>
      </text>
    </comment>
    <comment ref="A7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2013.10.18交房转杨林</t>
        </r>
      </text>
    </comment>
    <comment ref="A7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此风机未用，此房间改为办公室。</t>
        </r>
      </text>
    </comment>
    <comment ref="I7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181</t>
        </r>
      </text>
    </comment>
    <comment ref="I8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587</t>
        </r>
      </text>
    </comment>
    <comment ref="D9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30
2015.11.1  30</t>
        </r>
      </text>
    </comment>
    <comment ref="I9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2293
2015.11.1  22936</t>
        </r>
      </text>
    </comment>
    <comment ref="A9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原机房装修改为办公室
</t>
        </r>
      </text>
    </comment>
    <comment ref="A9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原机房装修改为办公室
</t>
        </r>
      </text>
    </comment>
    <comment ref="D9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2015.11.1  2</t>
        </r>
      </text>
    </comment>
    <comment ref="H9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2010.10新装</t>
        </r>
      </text>
    </comment>
    <comment ref="I9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201012.15加装风机电表底数：2744</t>
        </r>
      </text>
    </comment>
    <comment ref="A9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2015年7月-11月</t>
        </r>
      </text>
    </comment>
    <comment ref="Q9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按所占比例分摊水电费
分摊比例为0.0871</t>
        </r>
      </text>
    </comment>
    <comment ref="A10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与黄永箴各一半</t>
        </r>
      </text>
    </comment>
    <comment ref="D10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17
2015.11.1  19</t>
        </r>
      </text>
    </comment>
    <comment ref="A11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2013.11.11新装修</t>
        </r>
      </text>
    </comment>
    <comment ref="A11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与成步文各一半</t>
        </r>
      </text>
    </comment>
    <comment ref="A12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与黄永箴各一半</t>
        </r>
      </text>
    </comment>
    <comment ref="D12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17
2015.11.1  19</t>
        </r>
      </text>
    </comment>
    <comment ref="A12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2013.11.11新装修</t>
        </r>
      </text>
    </comment>
    <comment ref="A12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与成步文各一半</t>
        </r>
      </text>
    </comment>
    <comment ref="A13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以后归陈少武</t>
        </r>
      </text>
    </comment>
    <comment ref="O13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6条20瓦日光灯，</t>
        </r>
      </text>
    </comment>
    <comment ref="O14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20W*48,40W*6,核算40W灯管30支，因新装核算按一支灯管算电费</t>
        </r>
      </text>
    </comment>
    <comment ref="I14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2013年12月25日交房，电表底数9935</t>
        </r>
      </text>
    </comment>
    <comment ref="D14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131</t>
        </r>
      </text>
    </comment>
    <comment ref="A15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与509相通</t>
        </r>
      </text>
    </comment>
    <comment ref="A15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与507相通</t>
        </r>
      </text>
    </comment>
    <comment ref="A15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2013.10.18交房转俞育德</t>
        </r>
      </text>
    </comment>
    <comment ref="I15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表坏，11.11.24已更新</t>
        </r>
      </text>
    </comment>
    <comment ref="A15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2013.10.18交房转俞育德</t>
        </r>
      </text>
    </comment>
    <comment ref="A16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找611#房间，5342孙</t>
        </r>
      </text>
    </comment>
    <comment ref="D17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2015.11.1  35</t>
        </r>
      </text>
    </comment>
    <comment ref="A17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找218
4473</t>
        </r>
      </text>
    </comment>
    <comment ref="A18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2015.12.7</t>
        </r>
      </text>
    </comment>
    <comment ref="A19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2014.12.25转李传波</t>
        </r>
      </text>
    </comment>
    <comment ref="D19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2015.11.1  85</t>
        </r>
      </text>
    </comment>
    <comment ref="J208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此表未走字</t>
        </r>
      </text>
    </comment>
    <comment ref="A20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2014年由韩勤转祝宁华</t>
        </r>
      </text>
    </comment>
    <comment ref="A21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下次转祝宁华</t>
        </r>
      </text>
    </comment>
    <comment ref="A21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下次转祝宁华</t>
        </r>
      </text>
    </comment>
    <comment ref="D23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82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I23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未走字</t>
        </r>
      </text>
    </comment>
    <comment ref="I2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1250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Q1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0.5</t>
        </r>
      </text>
    </comment>
    <comment ref="A1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2014.2.19退出电表底数30676</t>
        </r>
      </text>
    </comment>
    <comment ref="I1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2014.2.19</t>
        </r>
      </text>
    </comment>
    <comment ref="D1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2015.11.1.44</t>
        </r>
      </text>
    </comment>
    <comment ref="H1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此表反转</t>
        </r>
      </text>
    </comment>
    <comment ref="I17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2014.2.19</t>
        </r>
      </text>
    </comment>
    <comment ref="I2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未用</t>
        </r>
      </text>
    </comment>
    <comment ref="A3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2015.1.29电表新装表底数0</t>
        </r>
      </text>
    </comment>
  </commentList>
</comments>
</file>

<file path=xl/sharedStrings.xml><?xml version="1.0" encoding="utf-8"?>
<sst xmlns="http://schemas.openxmlformats.org/spreadsheetml/2006/main" count="2907" uniqueCount="992">
  <si>
    <t>房间号</t>
  </si>
  <si>
    <t>上次水表底数</t>
  </si>
  <si>
    <t>本次水表底数</t>
  </si>
  <si>
    <t>实用量</t>
  </si>
  <si>
    <t>元/吨</t>
  </si>
  <si>
    <t>水费</t>
  </si>
  <si>
    <t>上次电表底数</t>
  </si>
  <si>
    <t>本次电表底数</t>
  </si>
  <si>
    <t xml:space="preserve">字数 </t>
  </si>
  <si>
    <t>倍率</t>
  </si>
  <si>
    <t>实用量</t>
    <phoneticPr fontId="2" type="noConversion"/>
  </si>
  <si>
    <t>单价</t>
    <phoneticPr fontId="2" type="noConversion"/>
  </si>
  <si>
    <t>电费</t>
  </si>
  <si>
    <t>照明</t>
  </si>
  <si>
    <t>合计</t>
  </si>
  <si>
    <t>比例</t>
    <phoneticPr fontId="2" type="noConversion"/>
  </si>
  <si>
    <t>应交金额</t>
    <phoneticPr fontId="2" type="noConversion"/>
  </si>
  <si>
    <t>3#楼总表2</t>
  </si>
  <si>
    <t>合计</t>
    <phoneticPr fontId="2" type="noConversion"/>
  </si>
  <si>
    <t>!P!-27</t>
    <phoneticPr fontId="2" type="noConversion"/>
  </si>
  <si>
    <t>杨富华</t>
    <phoneticPr fontId="2" type="noConversion"/>
  </si>
  <si>
    <t>1P5</t>
    <phoneticPr fontId="2" type="noConversion"/>
  </si>
  <si>
    <t>1P11</t>
  </si>
  <si>
    <t>1P12</t>
  </si>
  <si>
    <t>1P13</t>
  </si>
  <si>
    <t>1P14</t>
  </si>
  <si>
    <t>1P15</t>
  </si>
  <si>
    <t>1P16</t>
  </si>
  <si>
    <t>1P17</t>
  </si>
  <si>
    <t>1#-417#</t>
    <phoneticPr fontId="2" type="noConversion"/>
  </si>
  <si>
    <t>林学春</t>
    <phoneticPr fontId="2" type="noConversion"/>
  </si>
  <si>
    <t>锅炉房西</t>
    <phoneticPr fontId="2" type="noConversion"/>
  </si>
  <si>
    <t>2Pj2</t>
  </si>
  <si>
    <t>2Pj4</t>
  </si>
  <si>
    <t>2Pj5</t>
  </si>
  <si>
    <t>2Pj7</t>
  </si>
  <si>
    <t>3#楼全固态自用与分摊部分合计</t>
    <phoneticPr fontId="2" type="noConversion"/>
  </si>
  <si>
    <t>2AP1</t>
    <phoneticPr fontId="2" type="noConversion"/>
  </si>
  <si>
    <t>2AP2</t>
    <phoneticPr fontId="2" type="noConversion"/>
  </si>
  <si>
    <t>2AP3</t>
    <phoneticPr fontId="2" type="noConversion"/>
  </si>
  <si>
    <t>2AN1</t>
    <phoneticPr fontId="2" type="noConversion"/>
  </si>
  <si>
    <t>2层照明</t>
    <phoneticPr fontId="2" type="noConversion"/>
  </si>
  <si>
    <t>1#-420#</t>
    <phoneticPr fontId="2" type="noConversion"/>
  </si>
  <si>
    <t>1#-425#</t>
    <phoneticPr fontId="2" type="noConversion"/>
  </si>
  <si>
    <t>1#-428#</t>
    <phoneticPr fontId="2" type="noConversion"/>
  </si>
  <si>
    <t>黄永箴</t>
    <phoneticPr fontId="2" type="noConversion"/>
  </si>
  <si>
    <t>1#-514</t>
    <phoneticPr fontId="2" type="noConversion"/>
  </si>
  <si>
    <t>谭满清</t>
    <phoneticPr fontId="2" type="noConversion"/>
  </si>
  <si>
    <t xml:space="preserve"> </t>
    <phoneticPr fontId="2" type="noConversion"/>
  </si>
  <si>
    <t>房间号</t>
    <phoneticPr fontId="2" type="noConversion"/>
  </si>
  <si>
    <t>家委会外</t>
    <phoneticPr fontId="2" type="noConversion"/>
  </si>
  <si>
    <t>家委会内</t>
    <phoneticPr fontId="2" type="noConversion"/>
  </si>
  <si>
    <t>核算电量</t>
    <phoneticPr fontId="2" type="noConversion"/>
  </si>
  <si>
    <t>家委会</t>
    <phoneticPr fontId="2" type="noConversion"/>
  </si>
  <si>
    <t>离退办</t>
    <phoneticPr fontId="2" type="noConversion"/>
  </si>
  <si>
    <t>负责人</t>
    <phoneticPr fontId="2" type="noConversion"/>
  </si>
  <si>
    <t>1#-622#</t>
  </si>
  <si>
    <t>1#-624#</t>
  </si>
  <si>
    <t>李建明</t>
    <phoneticPr fontId="2" type="noConversion"/>
  </si>
  <si>
    <t>元/度</t>
  </si>
  <si>
    <t xml:space="preserve"> 电费 </t>
  </si>
  <si>
    <t xml:space="preserve"> 合计 </t>
  </si>
  <si>
    <t>比例</t>
  </si>
  <si>
    <t>应交金额</t>
  </si>
  <si>
    <t>2#-226#</t>
  </si>
  <si>
    <t>2#-231D#</t>
  </si>
  <si>
    <t>2#-231X#</t>
  </si>
  <si>
    <t>2#-231F#</t>
  </si>
  <si>
    <t>2#-235#</t>
  </si>
  <si>
    <t>2#-506W#</t>
  </si>
  <si>
    <t>2#-506L#</t>
  </si>
  <si>
    <t>2#-506F#</t>
  </si>
  <si>
    <t>赵玲娟</t>
    <phoneticPr fontId="2" type="noConversion"/>
  </si>
  <si>
    <t>工艺设备用电</t>
    <phoneticPr fontId="2" type="noConversion"/>
  </si>
  <si>
    <t>5#-五层照明西</t>
    <phoneticPr fontId="2" type="noConversion"/>
  </si>
  <si>
    <t>5#-五层照明北</t>
    <phoneticPr fontId="2" type="noConversion"/>
  </si>
  <si>
    <t>5#-五层动力</t>
    <phoneticPr fontId="2" type="noConversion"/>
  </si>
  <si>
    <t>5#-四层照明西</t>
    <phoneticPr fontId="2" type="noConversion"/>
  </si>
  <si>
    <t>5#-四层照明北</t>
    <phoneticPr fontId="2" type="noConversion"/>
  </si>
  <si>
    <t>5#-四层动力</t>
    <phoneticPr fontId="2" type="noConversion"/>
  </si>
  <si>
    <t>5#地下室-17</t>
    <phoneticPr fontId="2" type="noConversion"/>
  </si>
  <si>
    <t>5#地下室-16</t>
    <phoneticPr fontId="2" type="noConversion"/>
  </si>
  <si>
    <t>1#-432#</t>
    <phoneticPr fontId="2" type="noConversion"/>
  </si>
  <si>
    <t>李卫军</t>
    <phoneticPr fontId="2" type="noConversion"/>
  </si>
  <si>
    <t>5#-1#冷机</t>
    <phoneticPr fontId="2" type="noConversion"/>
  </si>
  <si>
    <t>5#-2#冷机</t>
    <phoneticPr fontId="2" type="noConversion"/>
  </si>
  <si>
    <t>5#-小冷机</t>
    <phoneticPr fontId="2" type="noConversion"/>
  </si>
  <si>
    <t>5#-1#水泵</t>
    <phoneticPr fontId="2" type="noConversion"/>
  </si>
  <si>
    <t>5#-2#水泵</t>
    <phoneticPr fontId="2" type="noConversion"/>
  </si>
  <si>
    <t>5#-冷却塔等</t>
    <phoneticPr fontId="2" type="noConversion"/>
  </si>
  <si>
    <t>冷站用电量合计</t>
    <phoneticPr fontId="2" type="noConversion"/>
  </si>
  <si>
    <t>5#-水站用水量</t>
    <phoneticPr fontId="2" type="noConversion"/>
  </si>
  <si>
    <t>负责人</t>
  </si>
  <si>
    <t>金鹏</t>
  </si>
  <si>
    <t>4#-105A</t>
  </si>
  <si>
    <t>4#-107</t>
  </si>
  <si>
    <t>4#-210</t>
  </si>
  <si>
    <t>4#-211</t>
  </si>
  <si>
    <t>刘峰奇</t>
    <phoneticPr fontId="2" type="noConversion"/>
  </si>
  <si>
    <t>曲胜春</t>
    <phoneticPr fontId="2" type="noConversion"/>
  </si>
  <si>
    <t>4#-104</t>
    <phoneticPr fontId="2" type="noConversion"/>
  </si>
  <si>
    <t>1#-416#</t>
    <phoneticPr fontId="2" type="noConversion"/>
  </si>
  <si>
    <t>1#-511#</t>
    <phoneticPr fontId="2" type="noConversion"/>
  </si>
  <si>
    <t>5#-冷站用水量</t>
    <phoneticPr fontId="2" type="noConversion"/>
  </si>
  <si>
    <t>鲁华祥</t>
    <phoneticPr fontId="2" type="noConversion"/>
  </si>
  <si>
    <t>许兴胜</t>
    <phoneticPr fontId="2" type="noConversion"/>
  </si>
  <si>
    <t>1#-308</t>
    <phoneticPr fontId="2" type="noConversion"/>
  </si>
  <si>
    <t>1#-308F</t>
    <phoneticPr fontId="2" type="noConversion"/>
  </si>
  <si>
    <t>P3-8</t>
    <phoneticPr fontId="2" type="noConversion"/>
  </si>
  <si>
    <t>合计</t>
    <phoneticPr fontId="2" type="noConversion"/>
  </si>
  <si>
    <t>此次剩余金额</t>
    <phoneticPr fontId="2" type="noConversion"/>
  </si>
  <si>
    <t>上次预付余额</t>
    <phoneticPr fontId="2" type="noConversion"/>
  </si>
  <si>
    <t>负责人</t>
    <phoneticPr fontId="2" type="noConversion"/>
  </si>
  <si>
    <t>比例</t>
    <phoneticPr fontId="2" type="noConversion"/>
  </si>
  <si>
    <t>应交金额</t>
    <phoneticPr fontId="2" type="noConversion"/>
  </si>
  <si>
    <t>1#-212</t>
    <phoneticPr fontId="2" type="noConversion"/>
  </si>
  <si>
    <t>韩培德</t>
    <phoneticPr fontId="2" type="noConversion"/>
  </si>
  <si>
    <t>1#-311A</t>
    <phoneticPr fontId="2" type="noConversion"/>
  </si>
  <si>
    <t>1#-313</t>
    <phoneticPr fontId="2" type="noConversion"/>
  </si>
  <si>
    <t>1#-313F</t>
    <phoneticPr fontId="2" type="noConversion"/>
  </si>
  <si>
    <t>P3-4</t>
    <phoneticPr fontId="2" type="noConversion"/>
  </si>
  <si>
    <t>1#-502</t>
    <phoneticPr fontId="2" type="noConversion"/>
  </si>
  <si>
    <t>韩勤</t>
    <phoneticPr fontId="2" type="noConversion"/>
  </si>
  <si>
    <t>1#-202</t>
    <phoneticPr fontId="2" type="noConversion"/>
  </si>
  <si>
    <t>1#-207</t>
    <phoneticPr fontId="2" type="noConversion"/>
  </si>
  <si>
    <t>1#-312</t>
    <phoneticPr fontId="2" type="noConversion"/>
  </si>
  <si>
    <t>1#-318A</t>
    <phoneticPr fontId="2" type="noConversion"/>
  </si>
  <si>
    <t>预付余额</t>
    <phoneticPr fontId="2" type="noConversion"/>
  </si>
  <si>
    <t>预付金额</t>
    <phoneticPr fontId="2" type="noConversion"/>
  </si>
  <si>
    <t>已交金额</t>
    <phoneticPr fontId="2" type="noConversion"/>
  </si>
  <si>
    <t>1#-503</t>
    <phoneticPr fontId="2" type="noConversion"/>
  </si>
  <si>
    <t>陈少武</t>
    <phoneticPr fontId="2" type="noConversion"/>
  </si>
  <si>
    <t>1#-505</t>
    <phoneticPr fontId="2" type="noConversion"/>
  </si>
  <si>
    <t>1#-506A</t>
    <phoneticPr fontId="2" type="noConversion"/>
  </si>
  <si>
    <t>1#-509</t>
    <phoneticPr fontId="2" type="noConversion"/>
  </si>
  <si>
    <t>俞育德</t>
    <phoneticPr fontId="2" type="noConversion"/>
  </si>
  <si>
    <t>1#-508</t>
    <phoneticPr fontId="2" type="noConversion"/>
  </si>
  <si>
    <t>1#-508A</t>
    <phoneticPr fontId="2" type="noConversion"/>
  </si>
  <si>
    <t>1#-602</t>
    <phoneticPr fontId="2" type="noConversion"/>
  </si>
  <si>
    <t>1#-609A#</t>
    <phoneticPr fontId="2" type="noConversion"/>
  </si>
  <si>
    <t>新</t>
    <phoneticPr fontId="2" type="noConversion"/>
  </si>
  <si>
    <t>1#609</t>
    <phoneticPr fontId="2" type="noConversion"/>
  </si>
  <si>
    <t>1#-610</t>
    <phoneticPr fontId="2" type="noConversion"/>
  </si>
  <si>
    <t>1#-611</t>
    <phoneticPr fontId="2" type="noConversion"/>
  </si>
  <si>
    <t>房间号</t>
    <phoneticPr fontId="2" type="noConversion"/>
  </si>
  <si>
    <t>实用量</t>
    <phoneticPr fontId="2" type="noConversion"/>
  </si>
  <si>
    <t>郭纯英</t>
    <phoneticPr fontId="2" type="noConversion"/>
  </si>
  <si>
    <t>职工餐厅三层</t>
    <phoneticPr fontId="2" type="noConversion"/>
  </si>
  <si>
    <t>4#-207</t>
    <phoneticPr fontId="2" type="noConversion"/>
  </si>
  <si>
    <t>5#-3AP5</t>
    <phoneticPr fontId="2" type="noConversion"/>
  </si>
  <si>
    <t>5#-3AP3</t>
    <phoneticPr fontId="2" type="noConversion"/>
  </si>
  <si>
    <t>4#-105B</t>
    <phoneticPr fontId="2" type="noConversion"/>
  </si>
  <si>
    <t>5#-3AP1</t>
    <phoneticPr fontId="2" type="noConversion"/>
  </si>
  <si>
    <t>杨涛</t>
    <phoneticPr fontId="2" type="noConversion"/>
  </si>
  <si>
    <t>1#-301</t>
    <phoneticPr fontId="2" type="noConversion"/>
  </si>
  <si>
    <t>P3-16</t>
    <phoneticPr fontId="2" type="noConversion"/>
  </si>
  <si>
    <t>P3-17</t>
    <phoneticPr fontId="2" type="noConversion"/>
  </si>
  <si>
    <t>1#-307</t>
    <phoneticPr fontId="2" type="noConversion"/>
  </si>
  <si>
    <t>5#-3AP4</t>
    <phoneticPr fontId="2" type="noConversion"/>
  </si>
  <si>
    <t>1#-603</t>
    <phoneticPr fontId="2" type="noConversion"/>
  </si>
  <si>
    <t>1#-604</t>
    <phoneticPr fontId="2" type="noConversion"/>
  </si>
  <si>
    <t>1#-604F</t>
    <phoneticPr fontId="2" type="noConversion"/>
  </si>
  <si>
    <t>P6-13</t>
    <phoneticPr fontId="2" type="noConversion"/>
  </si>
  <si>
    <t>1#-613</t>
    <phoneticPr fontId="2" type="noConversion"/>
  </si>
  <si>
    <t>1#-613F</t>
    <phoneticPr fontId="2" type="noConversion"/>
  </si>
  <si>
    <t>P6-12</t>
    <phoneticPr fontId="2" type="noConversion"/>
  </si>
  <si>
    <t>杨志清</t>
    <phoneticPr fontId="2" type="noConversion"/>
  </si>
  <si>
    <t>上次水</t>
    <phoneticPr fontId="2" type="noConversion"/>
  </si>
  <si>
    <t>本次</t>
    <phoneticPr fontId="2" type="noConversion"/>
  </si>
  <si>
    <t>1#-110A</t>
    <phoneticPr fontId="2" type="noConversion"/>
  </si>
  <si>
    <t>1#-211</t>
    <phoneticPr fontId="2" type="noConversion"/>
  </si>
  <si>
    <t>杜云</t>
    <phoneticPr fontId="2" type="noConversion"/>
  </si>
  <si>
    <t>1#-221A</t>
    <phoneticPr fontId="2" type="noConversion"/>
  </si>
  <si>
    <t>1#-230</t>
    <phoneticPr fontId="2" type="noConversion"/>
  </si>
  <si>
    <t>1#-327</t>
    <phoneticPr fontId="2" type="noConversion"/>
  </si>
  <si>
    <t>1#-330</t>
    <phoneticPr fontId="2" type="noConversion"/>
  </si>
  <si>
    <t>1#-317</t>
    <phoneticPr fontId="2" type="noConversion"/>
  </si>
  <si>
    <t>赵德刚</t>
    <phoneticPr fontId="2" type="noConversion"/>
  </si>
  <si>
    <t>1#-105#</t>
    <phoneticPr fontId="2" type="noConversion"/>
  </si>
  <si>
    <t>1#-107#</t>
    <phoneticPr fontId="2" type="noConversion"/>
  </si>
  <si>
    <t>1#-107A#</t>
    <phoneticPr fontId="2" type="noConversion"/>
  </si>
  <si>
    <t>1#-207A#</t>
    <phoneticPr fontId="2" type="noConversion"/>
  </si>
  <si>
    <t>1#-209#</t>
    <phoneticPr fontId="2" type="noConversion"/>
  </si>
  <si>
    <t>1#-214#</t>
    <phoneticPr fontId="2" type="noConversion"/>
  </si>
  <si>
    <t>4#-204#</t>
    <phoneticPr fontId="2" type="noConversion"/>
  </si>
  <si>
    <t>4#-206#</t>
    <phoneticPr fontId="2" type="noConversion"/>
  </si>
  <si>
    <t>4#-208A#</t>
    <phoneticPr fontId="2" type="noConversion"/>
  </si>
  <si>
    <t>1#-113</t>
    <phoneticPr fontId="2" type="noConversion"/>
  </si>
  <si>
    <t>郑婉华</t>
    <phoneticPr fontId="2" type="noConversion"/>
  </si>
  <si>
    <t>1#-305</t>
    <phoneticPr fontId="2" type="noConversion"/>
  </si>
  <si>
    <t>1#-305F</t>
    <phoneticPr fontId="2" type="noConversion"/>
  </si>
  <si>
    <t>P3-12</t>
    <phoneticPr fontId="2" type="noConversion"/>
  </si>
  <si>
    <t>1#-421</t>
    <phoneticPr fontId="2" type="noConversion"/>
  </si>
  <si>
    <t>2#-209N#</t>
    <phoneticPr fontId="2" type="noConversion"/>
  </si>
  <si>
    <t>本次余额</t>
    <phoneticPr fontId="2" type="noConversion"/>
  </si>
  <si>
    <t>预交金额</t>
    <phoneticPr fontId="2" type="noConversion"/>
  </si>
  <si>
    <t>2011.12.1</t>
    <phoneticPr fontId="2" type="noConversion"/>
  </si>
  <si>
    <t>2011.12.5</t>
    <phoneticPr fontId="2" type="noConversion"/>
  </si>
  <si>
    <t>1#-302A</t>
    <phoneticPr fontId="2" type="noConversion"/>
  </si>
  <si>
    <t>1#-605#</t>
    <phoneticPr fontId="2" type="noConversion"/>
  </si>
  <si>
    <t>杨林</t>
    <phoneticPr fontId="2" type="noConversion"/>
  </si>
  <si>
    <t>1#-605F#</t>
    <phoneticPr fontId="2" type="noConversion"/>
  </si>
  <si>
    <t>P6-17</t>
    <phoneticPr fontId="2" type="noConversion"/>
  </si>
  <si>
    <t>1#607A</t>
    <phoneticPr fontId="2" type="noConversion"/>
  </si>
  <si>
    <t>1#-608#</t>
    <phoneticPr fontId="2" type="noConversion"/>
  </si>
  <si>
    <t>1#-301A</t>
    <phoneticPr fontId="2" type="noConversion"/>
  </si>
  <si>
    <t>1#-210</t>
    <phoneticPr fontId="2" type="noConversion"/>
  </si>
  <si>
    <t>1#-507</t>
    <phoneticPr fontId="2" type="noConversion"/>
  </si>
  <si>
    <t>1#-507A</t>
    <phoneticPr fontId="2" type="noConversion"/>
  </si>
  <si>
    <t>1#-609外</t>
    <phoneticPr fontId="2" type="noConversion"/>
  </si>
  <si>
    <t>1#-623</t>
    <phoneticPr fontId="2" type="noConversion"/>
  </si>
  <si>
    <t>计算用电量</t>
    <phoneticPr fontId="2" type="noConversion"/>
  </si>
  <si>
    <t>马文全</t>
    <phoneticPr fontId="2" type="noConversion"/>
  </si>
  <si>
    <t>1#、3#楼合计</t>
    <phoneticPr fontId="2" type="noConversion"/>
  </si>
  <si>
    <t>单价</t>
    <phoneticPr fontId="2" type="noConversion"/>
  </si>
  <si>
    <t>424#</t>
    <phoneticPr fontId="2" type="noConversion"/>
  </si>
  <si>
    <t>3#楼总表1</t>
    <phoneticPr fontId="2" type="noConversion"/>
  </si>
  <si>
    <t>412#</t>
    <phoneticPr fontId="2" type="noConversion"/>
  </si>
  <si>
    <t>3#楼电费总计</t>
    <phoneticPr fontId="2" type="noConversion"/>
  </si>
  <si>
    <t>3#楼东水表</t>
    <phoneticPr fontId="2" type="noConversion"/>
  </si>
  <si>
    <t>3#楼西水表</t>
    <phoneticPr fontId="2" type="noConversion"/>
  </si>
  <si>
    <t>3#楼水电费合计</t>
    <phoneticPr fontId="2" type="noConversion"/>
  </si>
  <si>
    <t>林学春</t>
    <phoneticPr fontId="2" type="noConversion"/>
  </si>
  <si>
    <t>2P-东墙</t>
    <phoneticPr fontId="2" type="noConversion"/>
  </si>
  <si>
    <t>2P-南墙</t>
    <phoneticPr fontId="2" type="noConversion"/>
  </si>
  <si>
    <t>3#楼合计</t>
    <phoneticPr fontId="2" type="noConversion"/>
  </si>
  <si>
    <t>2Pj1</t>
    <phoneticPr fontId="2" type="noConversion"/>
  </si>
  <si>
    <t>王军喜</t>
    <phoneticPr fontId="2" type="noConversion"/>
  </si>
  <si>
    <t>UPS2</t>
    <phoneticPr fontId="2" type="noConversion"/>
  </si>
  <si>
    <t>高英</t>
    <phoneticPr fontId="2" type="noConversion"/>
  </si>
  <si>
    <t xml:space="preserve"> </t>
    <phoneticPr fontId="2" type="noConversion"/>
  </si>
  <si>
    <t>各课题电费合计</t>
    <phoneticPr fontId="2" type="noConversion"/>
  </si>
  <si>
    <t>公共费用合计</t>
    <phoneticPr fontId="2" type="noConversion"/>
  </si>
  <si>
    <t>集成中心公共费用分摊</t>
    <phoneticPr fontId="2" type="noConversion"/>
  </si>
  <si>
    <t>全固态公共费用分摊</t>
    <phoneticPr fontId="2" type="noConversion"/>
  </si>
  <si>
    <t>照明中心公共费用分摊</t>
    <phoneticPr fontId="2" type="noConversion"/>
  </si>
  <si>
    <t>光电子中心公共费用分摊</t>
    <phoneticPr fontId="2" type="noConversion"/>
  </si>
  <si>
    <t>集成中心自用与分摊部分合计</t>
    <phoneticPr fontId="2" type="noConversion"/>
  </si>
  <si>
    <t>3#楼照明中心自用与分摊合计</t>
    <phoneticPr fontId="2" type="noConversion"/>
  </si>
  <si>
    <t>3#楼全固态自用与分摊部分合计</t>
    <phoneticPr fontId="2" type="noConversion"/>
  </si>
  <si>
    <t>3#楼光电子中心自用与分摊部分合计</t>
    <phoneticPr fontId="2" type="noConversion"/>
  </si>
  <si>
    <t>3#楼40%</t>
    <phoneticPr fontId="2" type="noConversion"/>
  </si>
  <si>
    <t>1#+3#楼40%</t>
    <phoneticPr fontId="2" type="noConversion"/>
  </si>
  <si>
    <t>博士生公寓</t>
    <phoneticPr fontId="2" type="noConversion"/>
  </si>
  <si>
    <t>研究生公寓</t>
    <phoneticPr fontId="2" type="noConversion"/>
  </si>
  <si>
    <t>青年公寓</t>
    <phoneticPr fontId="2" type="noConversion"/>
  </si>
  <si>
    <t>预支余额</t>
    <phoneticPr fontId="2" type="noConversion"/>
  </si>
  <si>
    <t>储涛</t>
    <phoneticPr fontId="2" type="noConversion"/>
  </si>
  <si>
    <t>5#-3AP2</t>
    <phoneticPr fontId="2" type="noConversion"/>
  </si>
  <si>
    <t>1105002a01</t>
    <phoneticPr fontId="2" type="noConversion"/>
  </si>
  <si>
    <t>医务室</t>
    <phoneticPr fontId="2" type="noConversion"/>
  </si>
  <si>
    <t>5#-3AM照明</t>
    <phoneticPr fontId="2" type="noConversion"/>
  </si>
  <si>
    <t>5#-3AN2风机</t>
    <phoneticPr fontId="2" type="noConversion"/>
  </si>
  <si>
    <t>5#-3层水</t>
    <phoneticPr fontId="2" type="noConversion"/>
  </si>
  <si>
    <t>共用</t>
    <phoneticPr fontId="2" type="noConversion"/>
  </si>
  <si>
    <t>1113022B02</t>
    <phoneticPr fontId="2" type="noConversion"/>
  </si>
  <si>
    <t>Y17e010000</t>
    <phoneticPr fontId="2" type="noConversion"/>
  </si>
  <si>
    <r>
      <t>5</t>
    </r>
    <r>
      <rPr>
        <sz val="12"/>
        <rFont val="宋体"/>
        <charset val="134"/>
      </rPr>
      <t>#楼合计</t>
    </r>
    <phoneticPr fontId="2" type="noConversion"/>
  </si>
  <si>
    <r>
      <t>3</t>
    </r>
    <r>
      <rPr>
        <sz val="12"/>
        <rFont val="宋体"/>
        <charset val="134"/>
      </rPr>
      <t>#和5#楼合计</t>
    </r>
    <phoneticPr fontId="2" type="noConversion"/>
  </si>
  <si>
    <t>张棣</t>
    <phoneticPr fontId="2" type="noConversion"/>
  </si>
  <si>
    <t>1#-403#</t>
    <phoneticPr fontId="2" type="noConversion"/>
  </si>
  <si>
    <t>1#-404N#</t>
    <phoneticPr fontId="2" type="noConversion"/>
  </si>
  <si>
    <t>1#-406B#</t>
    <phoneticPr fontId="2" type="noConversion"/>
  </si>
  <si>
    <t>1#-407A#</t>
    <phoneticPr fontId="2" type="noConversion"/>
  </si>
  <si>
    <t>2#-209W#</t>
    <phoneticPr fontId="2" type="noConversion"/>
  </si>
  <si>
    <t>1#-419#</t>
    <phoneticPr fontId="2" type="noConversion"/>
  </si>
  <si>
    <t>.</t>
    <phoneticPr fontId="2" type="noConversion"/>
  </si>
  <si>
    <t>4#-101#新</t>
    <phoneticPr fontId="2" type="noConversion"/>
  </si>
  <si>
    <t>4#-101F#</t>
    <phoneticPr fontId="2" type="noConversion"/>
  </si>
  <si>
    <t>4P10</t>
    <phoneticPr fontId="2" type="noConversion"/>
  </si>
  <si>
    <t>4#-102#</t>
    <phoneticPr fontId="2" type="noConversion"/>
  </si>
  <si>
    <t>1#-301F</t>
    <phoneticPr fontId="2" type="noConversion"/>
  </si>
  <si>
    <t>1#-424#</t>
    <phoneticPr fontId="2" type="noConversion"/>
  </si>
  <si>
    <t>1#-432A#</t>
    <phoneticPr fontId="2" type="noConversion"/>
  </si>
  <si>
    <t>1#-436#</t>
    <phoneticPr fontId="2" type="noConversion"/>
  </si>
  <si>
    <t>1#-401A#</t>
    <phoneticPr fontId="2" type="noConversion"/>
  </si>
  <si>
    <t>1#-401B#</t>
    <phoneticPr fontId="2" type="noConversion"/>
  </si>
  <si>
    <t>1#-402A#</t>
    <phoneticPr fontId="2" type="noConversion"/>
  </si>
  <si>
    <t>1#-426#</t>
    <phoneticPr fontId="2" type="noConversion"/>
  </si>
  <si>
    <t>1#-429#</t>
    <phoneticPr fontId="2" type="noConversion"/>
  </si>
  <si>
    <t>1#-430#</t>
    <phoneticPr fontId="2" type="noConversion"/>
  </si>
  <si>
    <t>1#楼等合计</t>
    <phoneticPr fontId="2" type="noConversion"/>
  </si>
  <si>
    <t>3#楼和1#楼等合计</t>
    <phoneticPr fontId="2" type="noConversion"/>
  </si>
  <si>
    <t>单位</t>
    <phoneticPr fontId="2" type="noConversion"/>
  </si>
  <si>
    <t>面积</t>
    <phoneticPr fontId="2" type="noConversion"/>
  </si>
  <si>
    <t>311#</t>
  </si>
  <si>
    <t>312#</t>
  </si>
  <si>
    <t>313#</t>
  </si>
  <si>
    <t>314#</t>
  </si>
  <si>
    <t>315#</t>
  </si>
  <si>
    <t>316#</t>
  </si>
  <si>
    <t>餐厅</t>
    <phoneticPr fontId="2" type="noConversion"/>
  </si>
  <si>
    <t>三层</t>
    <phoneticPr fontId="2" type="noConversion"/>
  </si>
  <si>
    <t>占有率</t>
    <phoneticPr fontId="2" type="noConversion"/>
  </si>
  <si>
    <t>306#</t>
  </si>
  <si>
    <t>308#</t>
  </si>
  <si>
    <t>光电中心</t>
    <phoneticPr fontId="2" type="noConversion"/>
  </si>
  <si>
    <t>302#</t>
    <phoneticPr fontId="2" type="noConversion"/>
  </si>
  <si>
    <t>5#-网络机房</t>
    <phoneticPr fontId="2" type="noConversion"/>
  </si>
  <si>
    <t>17#-网络机房</t>
    <phoneticPr fontId="2" type="noConversion"/>
  </si>
  <si>
    <t>Y1J2071001</t>
    <phoneticPr fontId="2" type="noConversion"/>
  </si>
  <si>
    <t>Y1J2091001</t>
    <phoneticPr fontId="2" type="noConversion"/>
  </si>
  <si>
    <t>秦建国</t>
    <phoneticPr fontId="2" type="noConversion"/>
  </si>
  <si>
    <r>
      <t xml:space="preserve"> </t>
    </r>
    <r>
      <rPr>
        <sz val="12"/>
        <rFont val="宋体"/>
        <charset val="134"/>
      </rPr>
      <t xml:space="preserve">                                                              </t>
    </r>
    <phoneticPr fontId="2" type="noConversion"/>
  </si>
  <si>
    <t>2011.8.11</t>
    <phoneticPr fontId="2" type="noConversion"/>
  </si>
  <si>
    <t>2011.8.12</t>
  </si>
  <si>
    <t>吴远大</t>
    <phoneticPr fontId="2" type="noConversion"/>
  </si>
  <si>
    <t>安俊明</t>
    <phoneticPr fontId="2" type="noConversion"/>
  </si>
  <si>
    <t>王</t>
    <phoneticPr fontId="2" type="noConversion"/>
  </si>
  <si>
    <t>P3-10</t>
    <phoneticPr fontId="2" type="noConversion"/>
  </si>
  <si>
    <t>1#-307F</t>
    <phoneticPr fontId="2" type="noConversion"/>
  </si>
  <si>
    <t>实用量</t>
    <phoneticPr fontId="2" type="noConversion"/>
  </si>
  <si>
    <t>比例</t>
    <phoneticPr fontId="2" type="noConversion"/>
  </si>
  <si>
    <t>应交金额</t>
    <phoneticPr fontId="2" type="noConversion"/>
  </si>
  <si>
    <t>2#楼水站</t>
    <phoneticPr fontId="2" type="noConversion"/>
  </si>
  <si>
    <t>蒋立东</t>
    <phoneticPr fontId="2" type="noConversion"/>
  </si>
  <si>
    <t>体育馆</t>
    <phoneticPr fontId="2" type="noConversion"/>
  </si>
  <si>
    <t>机加工内</t>
    <phoneticPr fontId="2" type="noConversion"/>
  </si>
  <si>
    <t>机加工外</t>
    <phoneticPr fontId="2" type="noConversion"/>
  </si>
  <si>
    <t>物业办公室</t>
    <phoneticPr fontId="2" type="noConversion"/>
  </si>
  <si>
    <t>物业食堂</t>
    <phoneticPr fontId="2" type="noConversion"/>
  </si>
  <si>
    <t>物业宿舍</t>
    <phoneticPr fontId="2" type="noConversion"/>
  </si>
  <si>
    <t>物业合计</t>
    <phoneticPr fontId="2" type="noConversion"/>
  </si>
  <si>
    <t>核减</t>
    <phoneticPr fontId="2" type="noConversion"/>
  </si>
  <si>
    <t>应交金额</t>
    <phoneticPr fontId="2" type="noConversion"/>
  </si>
  <si>
    <t>合计</t>
    <phoneticPr fontId="2" type="noConversion"/>
  </si>
  <si>
    <t>南门复印室</t>
    <phoneticPr fontId="2" type="noConversion"/>
  </si>
  <si>
    <t>鈡立军</t>
    <phoneticPr fontId="2" type="noConversion"/>
  </si>
  <si>
    <t>2#-四层中</t>
    <phoneticPr fontId="2" type="noConversion"/>
  </si>
  <si>
    <t>郑婉华</t>
    <phoneticPr fontId="2" type="noConversion"/>
  </si>
  <si>
    <t>1#-324</t>
    <phoneticPr fontId="2" type="noConversion"/>
  </si>
  <si>
    <t>1#-321</t>
    <phoneticPr fontId="2" type="noConversion"/>
  </si>
  <si>
    <t>1#-325</t>
    <phoneticPr fontId="2" type="noConversion"/>
  </si>
  <si>
    <t>1#-101#</t>
    <phoneticPr fontId="2" type="noConversion"/>
  </si>
  <si>
    <t>1#-103#</t>
    <phoneticPr fontId="2" type="noConversion"/>
  </si>
  <si>
    <t>1#-105#新</t>
    <phoneticPr fontId="2" type="noConversion"/>
  </si>
  <si>
    <t>1#-310L</t>
    <phoneticPr fontId="2" type="noConversion"/>
  </si>
  <si>
    <t>1#-310C</t>
    <phoneticPr fontId="2" type="noConversion"/>
  </si>
  <si>
    <t>1#-407B#</t>
    <phoneticPr fontId="2" type="noConversion"/>
  </si>
  <si>
    <t>1#-413</t>
    <phoneticPr fontId="2" type="noConversion"/>
  </si>
  <si>
    <t>1#-414#</t>
    <phoneticPr fontId="2" type="noConversion"/>
  </si>
  <si>
    <t>上次预付余额</t>
    <phoneticPr fontId="2" type="noConversion"/>
  </si>
  <si>
    <t>成步文</t>
    <phoneticPr fontId="2" type="noConversion"/>
  </si>
  <si>
    <t>合计</t>
    <phoneticPr fontId="2" type="noConversion"/>
  </si>
  <si>
    <t>负责人</t>
    <phoneticPr fontId="2" type="noConversion"/>
  </si>
  <si>
    <t>比例</t>
    <phoneticPr fontId="2" type="noConversion"/>
  </si>
  <si>
    <t>应交金额</t>
    <phoneticPr fontId="2" type="noConversion"/>
  </si>
  <si>
    <t>预付金额</t>
    <phoneticPr fontId="2" type="noConversion"/>
  </si>
  <si>
    <t>祝宁华</t>
    <phoneticPr fontId="2" type="noConversion"/>
  </si>
  <si>
    <t>上次预交余额</t>
    <phoneticPr fontId="2" type="noConversion"/>
  </si>
  <si>
    <t>1#-213</t>
    <phoneticPr fontId="2" type="noConversion"/>
  </si>
  <si>
    <t>1#-215</t>
    <phoneticPr fontId="2" type="noConversion"/>
  </si>
  <si>
    <t>1#-217</t>
    <phoneticPr fontId="2" type="noConversion"/>
  </si>
  <si>
    <t>1#-219</t>
    <phoneticPr fontId="2" type="noConversion"/>
  </si>
  <si>
    <t>1#-220</t>
    <phoneticPr fontId="2" type="noConversion"/>
  </si>
  <si>
    <t>1#-221</t>
    <phoneticPr fontId="2" type="noConversion"/>
  </si>
  <si>
    <t>05年堵</t>
    <phoneticPr fontId="2" type="noConversion"/>
  </si>
  <si>
    <t>1#-225</t>
    <phoneticPr fontId="2" type="noConversion"/>
  </si>
  <si>
    <t>1#-226</t>
    <phoneticPr fontId="2" type="noConversion"/>
  </si>
  <si>
    <t>1#-228</t>
    <phoneticPr fontId="2" type="noConversion"/>
  </si>
  <si>
    <t>1#-230A</t>
    <phoneticPr fontId="2" type="noConversion"/>
  </si>
  <si>
    <t>与226、228共用</t>
    <phoneticPr fontId="2" type="noConversion"/>
  </si>
  <si>
    <t>1#-409#</t>
    <phoneticPr fontId="2" type="noConversion"/>
  </si>
  <si>
    <t>2#-4层西左</t>
    <phoneticPr fontId="2" type="noConversion"/>
  </si>
  <si>
    <t>2#-4层西右</t>
    <phoneticPr fontId="2" type="noConversion"/>
  </si>
  <si>
    <t>预付余额</t>
    <phoneticPr fontId="2" type="noConversion"/>
  </si>
  <si>
    <t>1#-625</t>
    <phoneticPr fontId="2" type="noConversion"/>
  </si>
  <si>
    <t>谢亮</t>
    <phoneticPr fontId="2" type="noConversion"/>
  </si>
  <si>
    <t>1#-627</t>
    <phoneticPr fontId="2" type="noConversion"/>
  </si>
  <si>
    <t>此次剩余金额</t>
    <phoneticPr fontId="2" type="noConversion"/>
  </si>
  <si>
    <t>曾湘波</t>
    <phoneticPr fontId="2" type="noConversion"/>
  </si>
  <si>
    <t>2P19</t>
    <phoneticPr fontId="2" type="noConversion"/>
  </si>
  <si>
    <t>实用量</t>
    <phoneticPr fontId="2" type="noConversion"/>
  </si>
  <si>
    <t>1#-520#</t>
    <phoneticPr fontId="2" type="noConversion"/>
  </si>
  <si>
    <t>韩海</t>
    <phoneticPr fontId="2" type="noConversion"/>
  </si>
  <si>
    <t>1#-522#</t>
    <phoneticPr fontId="2" type="noConversion"/>
  </si>
  <si>
    <t>1#-524#</t>
    <phoneticPr fontId="2" type="noConversion"/>
  </si>
  <si>
    <t>1#-526#</t>
    <phoneticPr fontId="2" type="noConversion"/>
  </si>
  <si>
    <t>1#-527#</t>
    <phoneticPr fontId="2" type="noConversion"/>
  </si>
  <si>
    <t>1#-527F#</t>
    <phoneticPr fontId="2" type="noConversion"/>
  </si>
  <si>
    <t>P5-2</t>
    <phoneticPr fontId="2" type="noConversion"/>
  </si>
  <si>
    <t>1#-616#</t>
    <phoneticPr fontId="2" type="noConversion"/>
  </si>
  <si>
    <t>1#-617#</t>
    <phoneticPr fontId="2" type="noConversion"/>
  </si>
  <si>
    <t>1#-618#</t>
    <phoneticPr fontId="2" type="noConversion"/>
  </si>
  <si>
    <t>1#-620#</t>
    <phoneticPr fontId="2" type="noConversion"/>
  </si>
  <si>
    <t>1#-621#西</t>
    <phoneticPr fontId="2" type="noConversion"/>
  </si>
  <si>
    <t>1#-621#东</t>
    <phoneticPr fontId="2" type="noConversion"/>
  </si>
  <si>
    <t>1#-626#东</t>
    <phoneticPr fontId="2" type="noConversion"/>
  </si>
  <si>
    <t>1#-626#西</t>
    <phoneticPr fontId="2" type="noConversion"/>
  </si>
  <si>
    <t>4225姚</t>
    <phoneticPr fontId="2" type="noConversion"/>
  </si>
  <si>
    <t>5#-地下室质量处</t>
    <phoneticPr fontId="2" type="noConversion"/>
  </si>
  <si>
    <t>17#-西南外（室内）</t>
    <phoneticPr fontId="2" type="noConversion"/>
  </si>
  <si>
    <t>水电合计</t>
    <phoneticPr fontId="2" type="noConversion"/>
  </si>
  <si>
    <r>
      <t>2</t>
    </r>
    <r>
      <rPr>
        <sz val="12"/>
        <rFont val="宋体"/>
        <charset val="134"/>
      </rPr>
      <t>015年上半年不走预支</t>
    </r>
    <phoneticPr fontId="2" type="noConversion"/>
  </si>
  <si>
    <t>Y413120000</t>
    <phoneticPr fontId="2" type="noConversion"/>
  </si>
  <si>
    <t>1101132m01</t>
    <phoneticPr fontId="2" type="noConversion"/>
  </si>
  <si>
    <t>Y576030000</t>
    <phoneticPr fontId="2" type="noConversion"/>
  </si>
  <si>
    <t>Y4ja041001</t>
    <phoneticPr fontId="2" type="noConversion"/>
  </si>
  <si>
    <t>张艳华</t>
    <phoneticPr fontId="2" type="noConversion"/>
  </si>
  <si>
    <t>Y311010005</t>
    <phoneticPr fontId="2" type="noConversion"/>
  </si>
  <si>
    <t>照明</t>
    <phoneticPr fontId="2" type="noConversion"/>
  </si>
  <si>
    <t>Y58a050000</t>
    <phoneticPr fontId="2" type="noConversion"/>
  </si>
  <si>
    <t>郑厚植</t>
    <phoneticPr fontId="2" type="noConversion"/>
  </si>
  <si>
    <t>张新惠</t>
    <phoneticPr fontId="2" type="noConversion"/>
  </si>
  <si>
    <t>牛智川</t>
    <phoneticPr fontId="2" type="noConversion"/>
  </si>
  <si>
    <t>Y39a020000</t>
    <phoneticPr fontId="2" type="noConversion"/>
  </si>
  <si>
    <t>Y39a050001</t>
    <phoneticPr fontId="2" type="noConversion"/>
  </si>
  <si>
    <t>赵建华</t>
    <phoneticPr fontId="2" type="noConversion"/>
  </si>
  <si>
    <t>骆军委</t>
    <phoneticPr fontId="2" type="noConversion"/>
  </si>
  <si>
    <t>Y3Ja011001</t>
    <phoneticPr fontId="2" type="noConversion"/>
  </si>
  <si>
    <t>徐波</t>
    <phoneticPr fontId="2" type="noConversion"/>
  </si>
  <si>
    <t>陈涌海</t>
    <phoneticPr fontId="2" type="noConversion"/>
  </si>
  <si>
    <t>王开友</t>
    <phoneticPr fontId="2" type="noConversion"/>
  </si>
  <si>
    <t>Y512050002</t>
    <phoneticPr fontId="2" type="noConversion"/>
  </si>
  <si>
    <t>李冬梅</t>
    <phoneticPr fontId="2" type="noConversion"/>
  </si>
  <si>
    <t>房间号</t>
    <phoneticPr fontId="2" type="noConversion"/>
  </si>
  <si>
    <t>负责人</t>
    <phoneticPr fontId="2" type="noConversion"/>
  </si>
  <si>
    <t>实用量</t>
    <phoneticPr fontId="2" type="noConversion"/>
  </si>
  <si>
    <t>比例</t>
    <phoneticPr fontId="2" type="noConversion"/>
  </si>
  <si>
    <t>应交金额</t>
    <phoneticPr fontId="2" type="noConversion"/>
  </si>
  <si>
    <t>O875010001</t>
    <phoneticPr fontId="2" type="noConversion"/>
  </si>
  <si>
    <t>2#-301#</t>
    <phoneticPr fontId="2" type="noConversion"/>
  </si>
  <si>
    <t>2#-303A#</t>
    <phoneticPr fontId="2" type="noConversion"/>
  </si>
  <si>
    <t>2#-303#</t>
    <phoneticPr fontId="2" type="noConversion"/>
  </si>
  <si>
    <t>2#-305#</t>
    <phoneticPr fontId="2" type="noConversion"/>
  </si>
  <si>
    <t>2#-314#</t>
    <phoneticPr fontId="2" type="noConversion"/>
  </si>
  <si>
    <t>2#-319#</t>
    <phoneticPr fontId="2" type="noConversion"/>
  </si>
  <si>
    <t>2#-325#</t>
    <phoneticPr fontId="2" type="noConversion"/>
  </si>
  <si>
    <t>7#-二层</t>
    <phoneticPr fontId="2" type="noConversion"/>
  </si>
  <si>
    <t>合计</t>
    <phoneticPr fontId="2" type="noConversion"/>
  </si>
  <si>
    <t>7#-二层热水器</t>
    <phoneticPr fontId="2" type="noConversion"/>
  </si>
  <si>
    <t>减去热水器后金额</t>
    <phoneticPr fontId="2" type="noConversion"/>
  </si>
  <si>
    <t>Y19a021001</t>
    <phoneticPr fontId="2" type="noConversion"/>
  </si>
  <si>
    <t>2#-302#</t>
    <phoneticPr fontId="2" type="noConversion"/>
  </si>
  <si>
    <t>2#-306#</t>
    <phoneticPr fontId="2" type="noConversion"/>
  </si>
  <si>
    <t>2#-320#</t>
    <phoneticPr fontId="2" type="noConversion"/>
  </si>
  <si>
    <t>2#-321#</t>
    <phoneticPr fontId="2" type="noConversion"/>
  </si>
  <si>
    <t>2#-321#A</t>
    <phoneticPr fontId="2" type="noConversion"/>
  </si>
  <si>
    <t>2#-108#</t>
    <phoneticPr fontId="2" type="noConversion"/>
  </si>
  <si>
    <t>2#-326#</t>
    <phoneticPr fontId="2" type="noConversion"/>
  </si>
  <si>
    <t>吴晓光</t>
    <phoneticPr fontId="2" type="noConversion"/>
  </si>
  <si>
    <t>各半</t>
    <phoneticPr fontId="2" type="noConversion"/>
  </si>
  <si>
    <t>2#-114#</t>
    <phoneticPr fontId="2" type="noConversion"/>
  </si>
  <si>
    <t>2#-115#外新</t>
    <phoneticPr fontId="2" type="noConversion"/>
  </si>
  <si>
    <t>2#-115#里</t>
    <phoneticPr fontId="2" type="noConversion"/>
  </si>
  <si>
    <t>2#-116#</t>
    <phoneticPr fontId="2" type="noConversion"/>
  </si>
  <si>
    <t>2#-312#</t>
    <phoneticPr fontId="2" type="noConversion"/>
  </si>
  <si>
    <t>2#-401北</t>
    <phoneticPr fontId="2" type="noConversion"/>
  </si>
  <si>
    <t>2#-401南</t>
    <phoneticPr fontId="2" type="noConversion"/>
  </si>
  <si>
    <t>2#-407#</t>
    <phoneticPr fontId="2" type="noConversion"/>
  </si>
  <si>
    <t>2#-505#</t>
    <phoneticPr fontId="2" type="noConversion"/>
  </si>
  <si>
    <t>2#-508#</t>
    <phoneticPr fontId="2" type="noConversion"/>
  </si>
  <si>
    <t>2#-509#</t>
    <phoneticPr fontId="2" type="noConversion"/>
  </si>
  <si>
    <t>2#-329w#</t>
    <phoneticPr fontId="2" type="noConversion"/>
  </si>
  <si>
    <t>2#-329n#</t>
    <phoneticPr fontId="2" type="noConversion"/>
  </si>
  <si>
    <t>杨身园 张艳阳</t>
    <phoneticPr fontId="2" type="noConversion"/>
  </si>
  <si>
    <t>Y516020000</t>
    <phoneticPr fontId="2" type="noConversion"/>
  </si>
  <si>
    <t>2#-五层东</t>
    <phoneticPr fontId="2" type="noConversion"/>
  </si>
  <si>
    <t>2#-五层东机房</t>
    <phoneticPr fontId="2" type="noConversion"/>
  </si>
  <si>
    <t>Y39a060001</t>
    <phoneticPr fontId="2" type="noConversion"/>
  </si>
  <si>
    <t>2#-113#</t>
    <phoneticPr fontId="2" type="noConversion"/>
  </si>
  <si>
    <t>2#-111#左</t>
    <phoneticPr fontId="2" type="noConversion"/>
  </si>
  <si>
    <t>2#-111#右</t>
    <phoneticPr fontId="2" type="noConversion"/>
  </si>
  <si>
    <t>2#-220#</t>
    <phoneticPr fontId="2" type="noConversion"/>
  </si>
  <si>
    <t>2#-515#</t>
    <phoneticPr fontId="2" type="noConversion"/>
  </si>
  <si>
    <t>2#-4N3-1</t>
    <phoneticPr fontId="2" type="noConversion"/>
  </si>
  <si>
    <t>2#-304#</t>
    <phoneticPr fontId="2" type="noConversion"/>
  </si>
  <si>
    <t>姬扬</t>
    <phoneticPr fontId="2" type="noConversion"/>
  </si>
  <si>
    <t>2#-310#</t>
    <phoneticPr fontId="2" type="noConversion"/>
  </si>
  <si>
    <t>2#-317#</t>
    <phoneticPr fontId="2" type="noConversion"/>
  </si>
  <si>
    <t>上次预支余额</t>
    <phoneticPr fontId="2" type="noConversion"/>
  </si>
  <si>
    <t>此次剩余金额</t>
    <phoneticPr fontId="2" type="noConversion"/>
  </si>
  <si>
    <t>17#-106#</t>
    <phoneticPr fontId="2" type="noConversion"/>
  </si>
  <si>
    <t>2#-218#</t>
    <phoneticPr fontId="2" type="noConversion"/>
  </si>
  <si>
    <t>2#-503B#对面</t>
    <phoneticPr fontId="2" type="noConversion"/>
  </si>
  <si>
    <t>2#-503B#</t>
    <phoneticPr fontId="2" type="noConversion"/>
  </si>
  <si>
    <t>2#-216#</t>
    <phoneticPr fontId="2" type="noConversion"/>
  </si>
  <si>
    <t>2#-503A#</t>
    <phoneticPr fontId="2" type="noConversion"/>
  </si>
  <si>
    <t>吴南健</t>
    <phoneticPr fontId="2" type="noConversion"/>
  </si>
  <si>
    <t>上次预付余额</t>
    <phoneticPr fontId="2" type="noConversion"/>
  </si>
  <si>
    <t>2#-220A#</t>
    <phoneticPr fontId="2" type="noConversion"/>
  </si>
  <si>
    <t>2#-511#</t>
    <phoneticPr fontId="2" type="noConversion"/>
  </si>
  <si>
    <t>预付余额</t>
    <phoneticPr fontId="2" type="noConversion"/>
  </si>
  <si>
    <t>Y271010000</t>
    <phoneticPr fontId="2" type="noConversion"/>
  </si>
  <si>
    <t>2#-312#A</t>
    <phoneticPr fontId="2" type="noConversion"/>
  </si>
  <si>
    <t xml:space="preserve">常凯 </t>
    <phoneticPr fontId="2" type="noConversion"/>
  </si>
  <si>
    <t>2#-510#</t>
    <phoneticPr fontId="2" type="noConversion"/>
  </si>
  <si>
    <t>娄文凯</t>
    <phoneticPr fontId="2" type="noConversion"/>
  </si>
  <si>
    <t>2#-307#</t>
    <phoneticPr fontId="2" type="noConversion"/>
  </si>
  <si>
    <t>谭平恒</t>
    <phoneticPr fontId="2" type="noConversion"/>
  </si>
  <si>
    <t>2#-311#</t>
    <phoneticPr fontId="2" type="noConversion"/>
  </si>
  <si>
    <t>负责人</t>
    <phoneticPr fontId="2" type="noConversion"/>
  </si>
  <si>
    <t>比例</t>
    <phoneticPr fontId="2" type="noConversion"/>
  </si>
  <si>
    <t>应交金额</t>
    <phoneticPr fontId="2" type="noConversion"/>
  </si>
  <si>
    <t>合计</t>
    <phoneticPr fontId="2" type="noConversion"/>
  </si>
  <si>
    <t>Y29a063100</t>
    <phoneticPr fontId="2" type="noConversion"/>
  </si>
  <si>
    <t>2#-118w</t>
    <phoneticPr fontId="2" type="noConversion"/>
  </si>
  <si>
    <t>魏鸿源</t>
    <phoneticPr fontId="2" type="noConversion"/>
  </si>
  <si>
    <t>2#-118F</t>
    <phoneticPr fontId="2" type="noConversion"/>
  </si>
  <si>
    <t>P-3</t>
    <phoneticPr fontId="2" type="noConversion"/>
  </si>
  <si>
    <t>4#-103</t>
    <phoneticPr fontId="2" type="noConversion"/>
  </si>
  <si>
    <t>4#-205</t>
    <phoneticPr fontId="2" type="noConversion"/>
  </si>
  <si>
    <t>4#-201</t>
    <phoneticPr fontId="2" type="noConversion"/>
  </si>
  <si>
    <t>4#-202</t>
    <phoneticPr fontId="2" type="noConversion"/>
  </si>
  <si>
    <t>4#-207</t>
    <phoneticPr fontId="2" type="noConversion"/>
  </si>
  <si>
    <t>核算电量</t>
    <phoneticPr fontId="2" type="noConversion"/>
  </si>
  <si>
    <t>实用量</t>
    <phoneticPr fontId="2" type="noConversion"/>
  </si>
  <si>
    <t>2#-103</t>
    <phoneticPr fontId="2" type="noConversion"/>
  </si>
  <si>
    <t>2#-219</t>
    <phoneticPr fontId="2" type="noConversion"/>
  </si>
  <si>
    <t>5#楼-公共费用</t>
    <phoneticPr fontId="2" type="noConversion"/>
  </si>
  <si>
    <t>风机</t>
    <phoneticPr fontId="2" type="noConversion"/>
  </si>
  <si>
    <t>水</t>
    <phoneticPr fontId="2" type="noConversion"/>
  </si>
  <si>
    <t>2#楼和5#楼合计</t>
    <phoneticPr fontId="2" type="noConversion"/>
  </si>
  <si>
    <t>2#-233</t>
    <phoneticPr fontId="2" type="noConversion"/>
  </si>
  <si>
    <t>徐波</t>
    <phoneticPr fontId="2" type="noConversion"/>
  </si>
  <si>
    <t>2#-117F</t>
    <phoneticPr fontId="2" type="noConversion"/>
  </si>
  <si>
    <t>P-1</t>
    <phoneticPr fontId="2" type="noConversion"/>
  </si>
  <si>
    <t>刘雨</t>
    <phoneticPr fontId="2" type="noConversion"/>
  </si>
  <si>
    <t>2#-110</t>
    <phoneticPr fontId="2" type="noConversion"/>
  </si>
  <si>
    <t>2#-237</t>
    <phoneticPr fontId="2" type="noConversion"/>
  </si>
  <si>
    <t>朱洪亮</t>
    <phoneticPr fontId="2" type="noConversion"/>
  </si>
  <si>
    <t>1#-102A</t>
    <phoneticPr fontId="2" type="noConversion"/>
  </si>
  <si>
    <t>1#-122</t>
    <phoneticPr fontId="2" type="noConversion"/>
  </si>
  <si>
    <t>1#-326A</t>
    <phoneticPr fontId="2" type="noConversion"/>
  </si>
  <si>
    <t>1#-328</t>
    <phoneticPr fontId="2" type="noConversion"/>
  </si>
  <si>
    <t>1#-515</t>
    <phoneticPr fontId="2" type="noConversion"/>
  </si>
  <si>
    <t>1#-302</t>
    <phoneticPr fontId="2" type="noConversion"/>
  </si>
  <si>
    <t>1#-302F</t>
    <phoneticPr fontId="2" type="noConversion"/>
  </si>
  <si>
    <t>P3-14</t>
    <phoneticPr fontId="2" type="noConversion"/>
  </si>
  <si>
    <t>1#-304#</t>
    <phoneticPr fontId="2" type="noConversion"/>
  </si>
  <si>
    <t>1#-309W</t>
    <phoneticPr fontId="2" type="noConversion"/>
  </si>
  <si>
    <t>1#-309I</t>
    <phoneticPr fontId="2" type="noConversion"/>
  </si>
  <si>
    <t>1#-309F</t>
    <phoneticPr fontId="2" type="noConversion"/>
  </si>
  <si>
    <t>P3-7</t>
    <phoneticPr fontId="2" type="noConversion"/>
  </si>
  <si>
    <t>P3-9</t>
    <phoneticPr fontId="2" type="noConversion"/>
  </si>
  <si>
    <t>1#-418#</t>
    <phoneticPr fontId="2" type="noConversion"/>
  </si>
  <si>
    <t>1#-311#</t>
    <phoneticPr fontId="2" type="noConversion"/>
  </si>
  <si>
    <t>1#楼和5#楼合计</t>
    <phoneticPr fontId="2" type="noConversion"/>
  </si>
  <si>
    <t>本次预支余额</t>
    <phoneticPr fontId="2" type="noConversion"/>
  </si>
  <si>
    <t>1#-109N</t>
    <phoneticPr fontId="2" type="noConversion"/>
  </si>
  <si>
    <t>潘教清</t>
    <phoneticPr fontId="2" type="noConversion"/>
  </si>
  <si>
    <t>1#-109外#</t>
    <phoneticPr fontId="2" type="noConversion"/>
  </si>
  <si>
    <t>2#-北方W</t>
    <phoneticPr fontId="2" type="noConversion"/>
  </si>
  <si>
    <t>曾一平</t>
    <phoneticPr fontId="2" type="noConversion"/>
  </si>
  <si>
    <t>本次电表底数</t>
    <phoneticPr fontId="2" type="noConversion"/>
  </si>
  <si>
    <t>段满龙</t>
    <phoneticPr fontId="2" type="noConversion"/>
  </si>
  <si>
    <t>上次余额</t>
    <phoneticPr fontId="2" type="noConversion"/>
  </si>
  <si>
    <t>预支金额</t>
    <phoneticPr fontId="2" type="noConversion"/>
  </si>
  <si>
    <t>2#-北方L</t>
    <phoneticPr fontId="2" type="noConversion"/>
  </si>
  <si>
    <t>王哓亮</t>
    <phoneticPr fontId="2" type="noConversion"/>
  </si>
  <si>
    <t>2#-213新表</t>
    <phoneticPr fontId="2" type="noConversion"/>
  </si>
  <si>
    <t>1#-601</t>
    <phoneticPr fontId="2" type="noConversion"/>
  </si>
  <si>
    <t>1#-606</t>
    <phoneticPr fontId="2" type="noConversion"/>
  </si>
  <si>
    <t>1#608A</t>
    <phoneticPr fontId="2" type="noConversion"/>
  </si>
  <si>
    <t>1#-616A</t>
    <phoneticPr fontId="2" type="noConversion"/>
  </si>
  <si>
    <t>上次剩余金额</t>
    <phoneticPr fontId="2" type="noConversion"/>
  </si>
  <si>
    <t>本次剩余金额</t>
    <phoneticPr fontId="2" type="noConversion"/>
  </si>
  <si>
    <t>5#-1AP1</t>
    <phoneticPr fontId="2" type="noConversion"/>
  </si>
  <si>
    <t>5#-1AP2</t>
    <phoneticPr fontId="2" type="noConversion"/>
  </si>
  <si>
    <t>5#-1AN</t>
    <phoneticPr fontId="2" type="noConversion"/>
  </si>
  <si>
    <r>
      <t>Y</t>
    </r>
    <r>
      <rPr>
        <sz val="12"/>
        <rFont val="宋体"/>
        <charset val="134"/>
      </rPr>
      <t>27x021000</t>
    </r>
    <phoneticPr fontId="2" type="noConversion"/>
  </si>
  <si>
    <t>上次余额</t>
    <phoneticPr fontId="2" type="noConversion"/>
  </si>
  <si>
    <r>
      <t>全固态光源实验室201</t>
    </r>
    <r>
      <rPr>
        <sz val="12"/>
        <rFont val="宋体"/>
        <charset val="134"/>
      </rPr>
      <t>5年下半年水电费</t>
    </r>
    <phoneticPr fontId="2" type="noConversion"/>
  </si>
  <si>
    <t>WP2</t>
  </si>
  <si>
    <t>WP3</t>
  </si>
  <si>
    <t>房间号</t>
    <phoneticPr fontId="2" type="noConversion"/>
  </si>
  <si>
    <t>负责人</t>
    <phoneticPr fontId="2" type="noConversion"/>
  </si>
  <si>
    <t>实用量</t>
    <phoneticPr fontId="2" type="noConversion"/>
  </si>
  <si>
    <t>比例</t>
    <phoneticPr fontId="2" type="noConversion"/>
  </si>
  <si>
    <t>应交金额</t>
    <phoneticPr fontId="2" type="noConversion"/>
  </si>
  <si>
    <t>合计</t>
    <phoneticPr fontId="2" type="noConversion"/>
  </si>
  <si>
    <t>2#-3层东#</t>
    <phoneticPr fontId="2" type="noConversion"/>
  </si>
  <si>
    <t>周燕</t>
    <phoneticPr fontId="2" type="noConversion"/>
  </si>
  <si>
    <t>7#-西外水槽</t>
    <phoneticPr fontId="2" type="noConversion"/>
  </si>
  <si>
    <t>上次预付余额</t>
    <phoneticPr fontId="2" type="noConversion"/>
  </si>
  <si>
    <t>此次预付余额</t>
    <phoneticPr fontId="2" type="noConversion"/>
  </si>
  <si>
    <t>1114022b</t>
    <phoneticPr fontId="2" type="noConversion"/>
  </si>
  <si>
    <t>应交</t>
    <phoneticPr fontId="2" type="noConversion"/>
  </si>
  <si>
    <t>5#楼研发中心2015年下半年公共用费用分摊统计表</t>
    <phoneticPr fontId="2" type="noConversion"/>
  </si>
  <si>
    <t>施工队宿舍（体育馆北）</t>
    <phoneticPr fontId="2" type="noConversion"/>
  </si>
  <si>
    <t>绿化年用水量</t>
    <phoneticPr fontId="2" type="noConversion"/>
  </si>
  <si>
    <t>3#-315#</t>
    <phoneticPr fontId="2" type="noConversion"/>
  </si>
  <si>
    <t>Y413240000</t>
    <phoneticPr fontId="2" type="noConversion"/>
  </si>
  <si>
    <t>2015.12.7</t>
    <phoneticPr fontId="2" type="noConversion"/>
  </si>
  <si>
    <t>Y15zb11000</t>
    <phoneticPr fontId="2" type="noConversion"/>
  </si>
  <si>
    <t>Y3k002001</t>
    <phoneticPr fontId="2" type="noConversion"/>
  </si>
  <si>
    <t>3#楼60%</t>
    <phoneticPr fontId="2" type="noConversion"/>
  </si>
  <si>
    <t>杜云</t>
    <phoneticPr fontId="2" type="noConversion"/>
  </si>
  <si>
    <t>1#楼合计</t>
    <phoneticPr fontId="2" type="noConversion"/>
  </si>
  <si>
    <t>1#+3#楼60%</t>
    <phoneticPr fontId="2" type="noConversion"/>
  </si>
  <si>
    <t>负责人</t>
    <phoneticPr fontId="2" type="noConversion"/>
  </si>
  <si>
    <t>上次水</t>
    <phoneticPr fontId="2" type="noConversion"/>
  </si>
  <si>
    <t>本次</t>
    <phoneticPr fontId="2" type="noConversion"/>
  </si>
  <si>
    <t>比例</t>
    <phoneticPr fontId="2" type="noConversion"/>
  </si>
  <si>
    <t>应交金额</t>
    <phoneticPr fontId="2" type="noConversion"/>
  </si>
  <si>
    <t>O875020000</t>
    <phoneticPr fontId="2" type="noConversion"/>
  </si>
  <si>
    <t>1#-110A</t>
    <phoneticPr fontId="2" type="noConversion"/>
  </si>
  <si>
    <t>1#-211</t>
    <phoneticPr fontId="2" type="noConversion"/>
  </si>
  <si>
    <t>1#-221A</t>
    <phoneticPr fontId="2" type="noConversion"/>
  </si>
  <si>
    <t>1#-230</t>
    <phoneticPr fontId="2" type="noConversion"/>
  </si>
  <si>
    <t>1#-301</t>
    <phoneticPr fontId="2" type="noConversion"/>
  </si>
  <si>
    <t>P3-16</t>
    <phoneticPr fontId="2" type="noConversion"/>
  </si>
  <si>
    <t>P3-17</t>
    <phoneticPr fontId="2" type="noConversion"/>
  </si>
  <si>
    <t>1#-327</t>
    <phoneticPr fontId="2" type="noConversion"/>
  </si>
  <si>
    <t>1#-330</t>
    <phoneticPr fontId="2" type="noConversion"/>
  </si>
  <si>
    <t>1#-317</t>
    <phoneticPr fontId="2" type="noConversion"/>
  </si>
  <si>
    <t>合计</t>
    <phoneticPr fontId="2" type="noConversion"/>
  </si>
  <si>
    <t>O875020000</t>
    <phoneticPr fontId="2" type="noConversion"/>
  </si>
  <si>
    <t>Y38a020000</t>
    <phoneticPr fontId="2" type="noConversion"/>
  </si>
  <si>
    <t>2015年下半年水电费</t>
    <phoneticPr fontId="2" type="noConversion"/>
  </si>
  <si>
    <t>Y477020000</t>
    <phoneticPr fontId="2" type="noConversion"/>
  </si>
  <si>
    <t>苏艳梅</t>
    <phoneticPr fontId="2" type="noConversion"/>
  </si>
  <si>
    <t>实用量</t>
    <phoneticPr fontId="2" type="noConversion"/>
  </si>
  <si>
    <t>预付金额</t>
    <phoneticPr fontId="2" type="noConversion"/>
  </si>
  <si>
    <t>种明</t>
    <phoneticPr fontId="2" type="noConversion"/>
  </si>
  <si>
    <t>2011.12.19</t>
    <phoneticPr fontId="2" type="noConversion"/>
  </si>
  <si>
    <t>上次预付余额</t>
    <phoneticPr fontId="2" type="noConversion"/>
  </si>
  <si>
    <t>1#-402B#</t>
    <phoneticPr fontId="2" type="noConversion"/>
  </si>
  <si>
    <t>1#-403#</t>
    <phoneticPr fontId="2" type="noConversion"/>
  </si>
  <si>
    <t>1#-404N#</t>
    <phoneticPr fontId="2" type="noConversion"/>
  </si>
  <si>
    <t>1#-406A#</t>
    <phoneticPr fontId="2" type="noConversion"/>
  </si>
  <si>
    <t>1#-408#</t>
    <phoneticPr fontId="2" type="noConversion"/>
  </si>
  <si>
    <t>2#-224#</t>
    <phoneticPr fontId="2" type="noConversion"/>
  </si>
  <si>
    <t>2#-209N#</t>
    <phoneticPr fontId="2" type="noConversion"/>
  </si>
  <si>
    <t>O950010000</t>
    <phoneticPr fontId="2" type="noConversion"/>
  </si>
  <si>
    <t>1#-427</t>
    <phoneticPr fontId="2" type="noConversion"/>
  </si>
  <si>
    <t>杨晋玲</t>
    <phoneticPr fontId="2" type="noConversion"/>
  </si>
  <si>
    <t>1#-512</t>
    <phoneticPr fontId="2" type="noConversion"/>
  </si>
  <si>
    <t>合计</t>
    <phoneticPr fontId="2" type="noConversion"/>
  </si>
  <si>
    <t>17#-103</t>
    <phoneticPr fontId="2" type="noConversion"/>
  </si>
  <si>
    <t>汪连山</t>
    <phoneticPr fontId="2" type="noConversion"/>
  </si>
  <si>
    <t>合计</t>
    <phoneticPr fontId="2" type="noConversion"/>
  </si>
  <si>
    <t>1#-201</t>
    <phoneticPr fontId="2" type="noConversion"/>
  </si>
  <si>
    <t>成步文</t>
    <phoneticPr fontId="2" type="noConversion"/>
  </si>
  <si>
    <t>1#-203</t>
    <phoneticPr fontId="2" type="noConversion"/>
  </si>
  <si>
    <t>1#-203F</t>
    <phoneticPr fontId="2" type="noConversion"/>
  </si>
  <si>
    <t>P2-7</t>
    <phoneticPr fontId="2" type="noConversion"/>
  </si>
  <si>
    <t>P2-8</t>
    <phoneticPr fontId="2" type="noConversion"/>
  </si>
  <si>
    <t>1#-203A</t>
    <phoneticPr fontId="2" type="noConversion"/>
  </si>
  <si>
    <t>1#-205</t>
    <phoneticPr fontId="2" type="noConversion"/>
  </si>
  <si>
    <t>1#-205F</t>
    <phoneticPr fontId="2" type="noConversion"/>
  </si>
  <si>
    <t>P2-6</t>
    <phoneticPr fontId="2" type="noConversion"/>
  </si>
  <si>
    <t>1#-216</t>
    <phoneticPr fontId="2" type="noConversion"/>
  </si>
  <si>
    <t>1#-332</t>
    <phoneticPr fontId="2" type="noConversion"/>
  </si>
  <si>
    <t>1#-504</t>
    <phoneticPr fontId="2" type="noConversion"/>
  </si>
  <si>
    <t>1#-506</t>
    <phoneticPr fontId="2" type="noConversion"/>
  </si>
  <si>
    <t>4#-208</t>
    <phoneticPr fontId="2" type="noConversion"/>
  </si>
  <si>
    <t>合计</t>
    <phoneticPr fontId="2" type="noConversion"/>
  </si>
  <si>
    <t>剩余金额</t>
    <phoneticPr fontId="2" type="noConversion"/>
  </si>
  <si>
    <t>2015.12.11此次不走预支由Y39a040000支出</t>
    <phoneticPr fontId="2" type="noConversion"/>
  </si>
  <si>
    <t>Y39a150000</t>
    <phoneticPr fontId="2" type="noConversion"/>
  </si>
  <si>
    <t>2#-102</t>
    <phoneticPr fontId="2" type="noConversion"/>
  </si>
  <si>
    <t>徐波</t>
    <phoneticPr fontId="2" type="noConversion"/>
  </si>
  <si>
    <t>2#-104</t>
    <phoneticPr fontId="2" type="noConversion"/>
  </si>
  <si>
    <t>2#-106</t>
    <phoneticPr fontId="2" type="noConversion"/>
  </si>
  <si>
    <t>2#-112</t>
    <phoneticPr fontId="2" type="noConversion"/>
  </si>
  <si>
    <t>2#-117东</t>
    <phoneticPr fontId="2" type="noConversion"/>
  </si>
  <si>
    <t>2#-117西</t>
    <phoneticPr fontId="2" type="noConversion"/>
  </si>
  <si>
    <t>Y39a140000</t>
    <phoneticPr fontId="2" type="noConversion"/>
  </si>
  <si>
    <t>Y59a010001</t>
    <phoneticPr fontId="2" type="noConversion"/>
  </si>
  <si>
    <t>Y313030000</t>
    <phoneticPr fontId="2" type="noConversion"/>
  </si>
  <si>
    <t>2#-120w</t>
    <phoneticPr fontId="2" type="noConversion"/>
  </si>
  <si>
    <t>张兴旺</t>
    <phoneticPr fontId="2" type="noConversion"/>
  </si>
  <si>
    <t>2#-120Z</t>
    <phoneticPr fontId="2" type="noConversion"/>
  </si>
  <si>
    <t>2#-221</t>
    <phoneticPr fontId="2" type="noConversion"/>
  </si>
  <si>
    <t>2#-223</t>
    <phoneticPr fontId="2" type="noConversion"/>
  </si>
  <si>
    <t>2#-225</t>
    <phoneticPr fontId="2" type="noConversion"/>
  </si>
  <si>
    <t>2#-228</t>
    <phoneticPr fontId="2" type="noConversion"/>
  </si>
  <si>
    <t>2#-228F</t>
    <phoneticPr fontId="2" type="noConversion"/>
  </si>
  <si>
    <t>P-6</t>
    <phoneticPr fontId="2" type="noConversion"/>
  </si>
  <si>
    <t>2#-229</t>
    <phoneticPr fontId="2" type="noConversion"/>
  </si>
  <si>
    <t>2#-230W</t>
    <phoneticPr fontId="2" type="noConversion"/>
  </si>
  <si>
    <t>Y49a020000</t>
    <phoneticPr fontId="2" type="noConversion"/>
  </si>
  <si>
    <t>1#-612</t>
    <phoneticPr fontId="2" type="noConversion"/>
  </si>
  <si>
    <t>曲胜春</t>
    <phoneticPr fontId="2" type="noConversion"/>
  </si>
  <si>
    <t>1#-612F</t>
    <phoneticPr fontId="2" type="noConversion"/>
  </si>
  <si>
    <t>P6-14</t>
    <phoneticPr fontId="2" type="noConversion"/>
  </si>
  <si>
    <t>1#-615</t>
    <phoneticPr fontId="2" type="noConversion"/>
  </si>
  <si>
    <t>1#-615F</t>
    <phoneticPr fontId="2" type="noConversion"/>
  </si>
  <si>
    <t>P6-11</t>
    <phoneticPr fontId="2" type="noConversion"/>
  </si>
  <si>
    <t>2#-227</t>
    <phoneticPr fontId="2" type="noConversion"/>
  </si>
  <si>
    <t>5#-3AP1</t>
    <phoneticPr fontId="2" type="noConversion"/>
  </si>
  <si>
    <t>5#楼-公共费用</t>
    <phoneticPr fontId="2" type="noConversion"/>
  </si>
  <si>
    <t>照明</t>
    <phoneticPr fontId="2" type="noConversion"/>
  </si>
  <si>
    <t>水</t>
    <phoneticPr fontId="2" type="noConversion"/>
  </si>
  <si>
    <t>2#楼和5#楼合计</t>
    <phoneticPr fontId="2" type="noConversion"/>
  </si>
  <si>
    <t>Y29a062102</t>
    <phoneticPr fontId="2" type="noConversion"/>
  </si>
  <si>
    <t>2#-235</t>
    <phoneticPr fontId="2" type="noConversion"/>
  </si>
  <si>
    <t>1#-427A</t>
    <phoneticPr fontId="2" type="noConversion"/>
  </si>
  <si>
    <t>Y3x0210001</t>
    <phoneticPr fontId="2" type="noConversion"/>
  </si>
  <si>
    <t>1#-104#</t>
    <phoneticPr fontId="2" type="noConversion"/>
  </si>
  <si>
    <t>李芳</t>
    <phoneticPr fontId="2" type="noConversion"/>
  </si>
  <si>
    <t>1#-102#</t>
    <phoneticPr fontId="2" type="noConversion"/>
  </si>
  <si>
    <t>1#-102F#</t>
    <phoneticPr fontId="2" type="noConversion"/>
  </si>
  <si>
    <t>P1-8</t>
    <phoneticPr fontId="2" type="noConversion"/>
  </si>
  <si>
    <t>1#-106#F</t>
    <phoneticPr fontId="2" type="noConversion"/>
  </si>
  <si>
    <t>P1-7</t>
    <phoneticPr fontId="2" type="noConversion"/>
  </si>
  <si>
    <t>1#-115#西</t>
    <phoneticPr fontId="2" type="noConversion"/>
  </si>
  <si>
    <t>1#-115通道</t>
    <phoneticPr fontId="2" type="noConversion"/>
  </si>
  <si>
    <t>1#-115F</t>
    <phoneticPr fontId="2" type="noConversion"/>
  </si>
  <si>
    <t>P1-4</t>
    <phoneticPr fontId="2" type="noConversion"/>
  </si>
  <si>
    <t>1#-206A#</t>
    <phoneticPr fontId="2" type="noConversion"/>
  </si>
  <si>
    <t>1#-306#</t>
    <phoneticPr fontId="2" type="noConversion"/>
  </si>
  <si>
    <t>1#-405AW</t>
    <phoneticPr fontId="2" type="noConversion"/>
  </si>
  <si>
    <t>1#-405AN</t>
    <phoneticPr fontId="2" type="noConversion"/>
  </si>
  <si>
    <t>合计</t>
    <phoneticPr fontId="2" type="noConversion"/>
  </si>
  <si>
    <t>1#-306F</t>
    <phoneticPr fontId="2" type="noConversion"/>
  </si>
  <si>
    <t>P3-6</t>
    <phoneticPr fontId="2" type="noConversion"/>
  </si>
  <si>
    <t>P3-11</t>
    <phoneticPr fontId="2" type="noConversion"/>
  </si>
  <si>
    <t>Y5m0030000</t>
    <phoneticPr fontId="2" type="noConversion"/>
  </si>
  <si>
    <t>1#-101A#</t>
    <phoneticPr fontId="2" type="noConversion"/>
  </si>
  <si>
    <t>段敬远</t>
    <phoneticPr fontId="2" type="noConversion"/>
  </si>
  <si>
    <t>1#-516#</t>
    <phoneticPr fontId="2" type="noConversion"/>
  </si>
  <si>
    <t>5466段敬远</t>
    <phoneticPr fontId="2" type="noConversion"/>
  </si>
  <si>
    <t>Y5j2051000</t>
    <phoneticPr fontId="2" type="noConversion"/>
  </si>
  <si>
    <t>职工餐厅302</t>
    <phoneticPr fontId="2" type="noConversion"/>
  </si>
  <si>
    <t>1#-514</t>
    <phoneticPr fontId="2" type="noConversion"/>
  </si>
  <si>
    <t>谭满清</t>
    <phoneticPr fontId="2" type="noConversion"/>
  </si>
  <si>
    <t>Y213050000</t>
    <phoneticPr fontId="2" type="noConversion"/>
  </si>
  <si>
    <t>Y512080000</t>
    <phoneticPr fontId="2" type="noConversion"/>
  </si>
  <si>
    <t>1#-110</t>
    <phoneticPr fontId="2" type="noConversion"/>
  </si>
  <si>
    <t>杨涛</t>
    <phoneticPr fontId="2" type="noConversion"/>
  </si>
  <si>
    <t>1#-407B</t>
    <phoneticPr fontId="2" type="noConversion"/>
  </si>
  <si>
    <t>1#-409</t>
    <phoneticPr fontId="2" type="noConversion"/>
  </si>
  <si>
    <t>1#-412</t>
    <phoneticPr fontId="2" type="noConversion"/>
  </si>
  <si>
    <t>5#-3AP2</t>
    <phoneticPr fontId="2" type="noConversion"/>
  </si>
  <si>
    <t>5#楼-公共费用</t>
    <phoneticPr fontId="2" type="noConversion"/>
  </si>
  <si>
    <t>照明</t>
    <phoneticPr fontId="2" type="noConversion"/>
  </si>
  <si>
    <t>水</t>
    <phoneticPr fontId="2" type="noConversion"/>
  </si>
  <si>
    <t>O975010001</t>
    <phoneticPr fontId="2" type="noConversion"/>
  </si>
  <si>
    <t>2#-410</t>
    <phoneticPr fontId="2" type="noConversion"/>
  </si>
  <si>
    <t>预付金额</t>
    <phoneticPr fontId="2" type="noConversion"/>
  </si>
  <si>
    <t>2#-231A#新</t>
    <phoneticPr fontId="2" type="noConversion"/>
  </si>
  <si>
    <t>孙宝权</t>
    <phoneticPr fontId="2" type="noConversion"/>
  </si>
  <si>
    <t>2#-310A#</t>
    <phoneticPr fontId="2" type="noConversion"/>
  </si>
  <si>
    <t>2#-318#</t>
    <phoneticPr fontId="2" type="noConversion"/>
  </si>
  <si>
    <t>预付余额</t>
    <phoneticPr fontId="2" type="noConversion"/>
  </si>
  <si>
    <t>2#-303B#</t>
    <phoneticPr fontId="2" type="noConversion"/>
  </si>
  <si>
    <t>武海斌</t>
    <phoneticPr fontId="2" type="noConversion"/>
  </si>
  <si>
    <t>2#-308#</t>
    <phoneticPr fontId="2" type="noConversion"/>
  </si>
  <si>
    <t>2#-510A#内</t>
    <phoneticPr fontId="2" type="noConversion"/>
  </si>
  <si>
    <t>2#-510A#外</t>
    <phoneticPr fontId="2" type="noConversion"/>
  </si>
  <si>
    <t>2#-514#</t>
    <phoneticPr fontId="2" type="noConversion"/>
  </si>
  <si>
    <t>合计</t>
    <phoneticPr fontId="2" type="noConversion"/>
  </si>
  <si>
    <t>Y49a011001</t>
    <phoneticPr fontId="2" type="noConversion"/>
  </si>
  <si>
    <t>Y39a060002</t>
    <phoneticPr fontId="2" type="noConversion"/>
  </si>
  <si>
    <t>Y513030000</t>
    <phoneticPr fontId="2" type="noConversion"/>
  </si>
  <si>
    <t>Y3H1010002</t>
    <phoneticPr fontId="2" type="noConversion"/>
  </si>
  <si>
    <t>1#-415#</t>
    <phoneticPr fontId="2" type="noConversion"/>
  </si>
  <si>
    <t>石寅</t>
    <phoneticPr fontId="2" type="noConversion"/>
  </si>
  <si>
    <t>1#-418A</t>
    <phoneticPr fontId="2" type="noConversion"/>
  </si>
  <si>
    <t>1#-501#</t>
    <phoneticPr fontId="2" type="noConversion"/>
  </si>
  <si>
    <t>1#-510</t>
    <phoneticPr fontId="2" type="noConversion"/>
  </si>
  <si>
    <t>1#-513#</t>
    <phoneticPr fontId="2" type="noConversion"/>
  </si>
  <si>
    <t>合计</t>
    <phoneticPr fontId="2" type="noConversion"/>
  </si>
  <si>
    <t>Y4h1080000</t>
    <phoneticPr fontId="2" type="noConversion"/>
  </si>
  <si>
    <t>2#-5层西</t>
    <phoneticPr fontId="2" type="noConversion"/>
  </si>
  <si>
    <t>减去2#-515#</t>
    <phoneticPr fontId="2" type="noConversion"/>
  </si>
  <si>
    <t>实用量</t>
    <phoneticPr fontId="2" type="noConversion"/>
  </si>
  <si>
    <t>比例</t>
    <phoneticPr fontId="2" type="noConversion"/>
  </si>
  <si>
    <t>应交金额</t>
    <phoneticPr fontId="2" type="noConversion"/>
  </si>
  <si>
    <t>1#-410#</t>
    <phoneticPr fontId="2" type="noConversion"/>
  </si>
  <si>
    <t>陈良惠（宋国峰代）</t>
    <phoneticPr fontId="2" type="noConversion"/>
  </si>
  <si>
    <t>2#-118A#</t>
    <phoneticPr fontId="2" type="noConversion"/>
  </si>
  <si>
    <t>宋国峰</t>
    <phoneticPr fontId="2" type="noConversion"/>
  </si>
  <si>
    <t>2#-4N3-2</t>
    <phoneticPr fontId="2" type="noConversion"/>
  </si>
  <si>
    <t>2#-4N1</t>
    <phoneticPr fontId="2" type="noConversion"/>
  </si>
  <si>
    <t>2#-4N2</t>
    <phoneticPr fontId="2" type="noConversion"/>
  </si>
  <si>
    <t>2#-4N4</t>
    <phoneticPr fontId="2" type="noConversion"/>
  </si>
  <si>
    <t>7#-冷机</t>
    <phoneticPr fontId="2" type="noConversion"/>
  </si>
  <si>
    <t>WP1</t>
    <phoneticPr fontId="2" type="noConversion"/>
  </si>
  <si>
    <t>7#-风机</t>
    <phoneticPr fontId="2" type="noConversion"/>
  </si>
  <si>
    <t>7#-一层东</t>
    <phoneticPr fontId="2" type="noConversion"/>
  </si>
  <si>
    <t>7#-一层西</t>
    <phoneticPr fontId="2" type="noConversion"/>
  </si>
  <si>
    <t>D1</t>
    <phoneticPr fontId="2" type="noConversion"/>
  </si>
  <si>
    <t>7#-一层南</t>
    <phoneticPr fontId="2" type="noConversion"/>
  </si>
  <si>
    <t>7#-照明</t>
    <phoneticPr fontId="2" type="noConversion"/>
  </si>
  <si>
    <t>17#-105</t>
    <phoneticPr fontId="2" type="noConversion"/>
  </si>
  <si>
    <t>合计</t>
    <phoneticPr fontId="2" type="noConversion"/>
  </si>
  <si>
    <t>郭纯英</t>
    <phoneticPr fontId="2" type="noConversion"/>
  </si>
  <si>
    <t>光电系统</t>
    <phoneticPr fontId="2" type="noConversion"/>
  </si>
  <si>
    <t>杨志清</t>
    <phoneticPr fontId="2" type="noConversion"/>
  </si>
  <si>
    <t>309#</t>
    <phoneticPr fontId="2" type="noConversion"/>
  </si>
  <si>
    <t>合计</t>
    <phoneticPr fontId="2" type="noConversion"/>
  </si>
  <si>
    <t>占有率</t>
    <phoneticPr fontId="2" type="noConversion"/>
  </si>
  <si>
    <t>神经网络</t>
    <phoneticPr fontId="2" type="noConversion"/>
  </si>
  <si>
    <t>李卫军</t>
    <phoneticPr fontId="2" type="noConversion"/>
  </si>
  <si>
    <t>304#</t>
    <phoneticPr fontId="2" type="noConversion"/>
  </si>
  <si>
    <t>合计</t>
    <phoneticPr fontId="2" type="noConversion"/>
  </si>
  <si>
    <t>占有率</t>
    <phoneticPr fontId="2" type="noConversion"/>
  </si>
  <si>
    <t>材料中心</t>
    <phoneticPr fontId="2" type="noConversion"/>
  </si>
  <si>
    <t>汪连山</t>
    <phoneticPr fontId="2" type="noConversion"/>
  </si>
  <si>
    <t>301#</t>
    <phoneticPr fontId="2" type="noConversion"/>
  </si>
  <si>
    <t>Y48a070000</t>
    <phoneticPr fontId="2" type="noConversion"/>
  </si>
  <si>
    <t>303#</t>
    <phoneticPr fontId="2" type="noConversion"/>
  </si>
  <si>
    <t>305#</t>
    <phoneticPr fontId="2" type="noConversion"/>
  </si>
  <si>
    <t>光电中心</t>
    <phoneticPr fontId="2" type="noConversion"/>
  </si>
  <si>
    <t>刘建国</t>
    <phoneticPr fontId="2" type="noConversion"/>
  </si>
  <si>
    <t>307#</t>
    <phoneticPr fontId="2" type="noConversion"/>
  </si>
  <si>
    <t>Y38a040000</t>
    <phoneticPr fontId="2" type="noConversion"/>
  </si>
  <si>
    <t>310#</t>
    <phoneticPr fontId="2" type="noConversion"/>
  </si>
  <si>
    <t>合计</t>
    <phoneticPr fontId="2" type="noConversion"/>
  </si>
  <si>
    <t>占有率</t>
    <phoneticPr fontId="2" type="noConversion"/>
  </si>
  <si>
    <t>Y3SC031000</t>
    <phoneticPr fontId="2" type="noConversion"/>
  </si>
  <si>
    <t>2#-328#</t>
    <phoneticPr fontId="2" type="noConversion"/>
  </si>
  <si>
    <t>沈国震</t>
    <phoneticPr fontId="2" type="noConversion"/>
  </si>
  <si>
    <t>2#-504#</t>
    <phoneticPr fontId="2" type="noConversion"/>
  </si>
  <si>
    <t>刘建国</t>
    <phoneticPr fontId="2" type="noConversion"/>
  </si>
  <si>
    <t>1#405B</t>
    <phoneticPr fontId="2" type="noConversion"/>
  </si>
  <si>
    <t>成步文</t>
    <phoneticPr fontId="2" type="noConversion"/>
  </si>
  <si>
    <t>1#-503A</t>
    <phoneticPr fontId="2" type="noConversion"/>
  </si>
  <si>
    <t>罗丽萍</t>
    <phoneticPr fontId="2" type="noConversion"/>
  </si>
  <si>
    <t>Y461010000</t>
    <phoneticPr fontId="2" type="noConversion"/>
  </si>
  <si>
    <t>Y39a040000</t>
    <phoneticPr fontId="2" type="noConversion"/>
  </si>
  <si>
    <t>纳米光电子实验室2015年下半年水电费</t>
    <phoneticPr fontId="2" type="noConversion"/>
  </si>
  <si>
    <t>Y57j001000</t>
    <phoneticPr fontId="2" type="noConversion"/>
  </si>
  <si>
    <t>4#-209</t>
    <phoneticPr fontId="2" type="noConversion"/>
  </si>
  <si>
    <t>Y1j6011001</t>
    <phoneticPr fontId="2" type="noConversion"/>
  </si>
  <si>
    <t>Y1j2021001</t>
    <phoneticPr fontId="2" type="noConversion"/>
  </si>
  <si>
    <t>Y577040000</t>
    <phoneticPr fontId="2" type="noConversion"/>
  </si>
  <si>
    <t>预支金额合计</t>
    <phoneticPr fontId="2" type="noConversion"/>
  </si>
  <si>
    <t>张士力</t>
    <phoneticPr fontId="2" type="noConversion"/>
  </si>
  <si>
    <t>夏建白</t>
    <phoneticPr fontId="2" type="noConversion"/>
  </si>
  <si>
    <t>Y313260000</t>
    <phoneticPr fontId="2" type="noConversion"/>
  </si>
  <si>
    <t>2#-太阳能</t>
    <phoneticPr fontId="2" type="noConversion"/>
  </si>
  <si>
    <t>李运涛</t>
    <phoneticPr fontId="2" type="noConversion"/>
  </si>
  <si>
    <t>Y2Y10310000</t>
    <phoneticPr fontId="2" type="noConversion"/>
  </si>
  <si>
    <t>1#-单晶楼3</t>
    <phoneticPr fontId="2" type="noConversion"/>
  </si>
  <si>
    <t>赵有文</t>
    <phoneticPr fontId="2" type="noConversion"/>
  </si>
  <si>
    <t>1#-111</t>
    <phoneticPr fontId="2" type="noConversion"/>
  </si>
  <si>
    <t>1#-115N</t>
    <phoneticPr fontId="2" type="noConversion"/>
  </si>
  <si>
    <t>1#-116</t>
    <phoneticPr fontId="2" type="noConversion"/>
  </si>
  <si>
    <t>1#-117</t>
    <phoneticPr fontId="2" type="noConversion"/>
  </si>
  <si>
    <t>1#-117F</t>
    <phoneticPr fontId="2" type="noConversion"/>
  </si>
  <si>
    <t>P1-3</t>
    <phoneticPr fontId="2" type="noConversion"/>
  </si>
  <si>
    <t>1#-118</t>
    <phoneticPr fontId="2" type="noConversion"/>
  </si>
  <si>
    <t>与116共用水</t>
    <phoneticPr fontId="2" type="noConversion"/>
  </si>
  <si>
    <t>1#-120</t>
    <phoneticPr fontId="2" type="noConversion"/>
  </si>
  <si>
    <t>1#-120F</t>
    <phoneticPr fontId="2" type="noConversion"/>
  </si>
  <si>
    <t>P1-5</t>
    <phoneticPr fontId="2" type="noConversion"/>
  </si>
  <si>
    <t>1#-120A</t>
    <phoneticPr fontId="2" type="noConversion"/>
  </si>
  <si>
    <t>1#-124W</t>
    <phoneticPr fontId="2" type="noConversion"/>
  </si>
  <si>
    <t>1#-126L</t>
    <phoneticPr fontId="2" type="noConversion"/>
  </si>
  <si>
    <t>1#-126F</t>
    <phoneticPr fontId="2" type="noConversion"/>
  </si>
  <si>
    <t>P1-1-2</t>
    <phoneticPr fontId="2" type="noConversion"/>
  </si>
  <si>
    <t>16#-03W</t>
    <phoneticPr fontId="2" type="noConversion"/>
  </si>
  <si>
    <t>16#-02W</t>
    <phoneticPr fontId="2" type="noConversion"/>
  </si>
  <si>
    <r>
      <t>Y4j</t>
    </r>
    <r>
      <rPr>
        <sz val="12"/>
        <rFont val="宋体"/>
        <charset val="134"/>
      </rPr>
      <t>x</t>
    </r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  <r>
      <rPr>
        <sz val="12"/>
        <rFont val="宋体"/>
        <charset val="134"/>
      </rPr>
      <t>100</t>
    </r>
    <r>
      <rPr>
        <sz val="12"/>
        <rFont val="宋体"/>
        <charset val="134"/>
      </rPr>
      <t>0</t>
    </r>
    <phoneticPr fontId="2" type="noConversion"/>
  </si>
  <si>
    <t>Y577040000</t>
    <phoneticPr fontId="2" type="noConversion"/>
  </si>
  <si>
    <t>2015.12.22支出金额</t>
    <phoneticPr fontId="2" type="noConversion"/>
  </si>
  <si>
    <t>预支金额</t>
    <phoneticPr fontId="2" type="noConversion"/>
  </si>
  <si>
    <t>2015年下半年水电费</t>
    <phoneticPr fontId="2" type="noConversion"/>
  </si>
  <si>
    <t>Y313270000</t>
    <phoneticPr fontId="2" type="noConversion"/>
  </si>
  <si>
    <t>5#-4AP1</t>
    <phoneticPr fontId="2" type="noConversion"/>
  </si>
  <si>
    <t>马骁宇</t>
    <phoneticPr fontId="2" type="noConversion"/>
  </si>
  <si>
    <t>5#-4AP2</t>
    <phoneticPr fontId="2" type="noConversion"/>
  </si>
  <si>
    <t>5#-4AP3</t>
    <phoneticPr fontId="2" type="noConversion"/>
  </si>
  <si>
    <t>5#-4AP4</t>
    <phoneticPr fontId="2" type="noConversion"/>
  </si>
  <si>
    <t>5#-4AP5</t>
    <phoneticPr fontId="2" type="noConversion"/>
  </si>
  <si>
    <t>5#-六层照明</t>
    <phoneticPr fontId="2" type="noConversion"/>
  </si>
  <si>
    <t>5#-六层排风</t>
    <phoneticPr fontId="2" type="noConversion"/>
  </si>
  <si>
    <t>5#-六层送风</t>
    <phoneticPr fontId="2" type="noConversion"/>
  </si>
  <si>
    <t>5#-二层照明</t>
    <phoneticPr fontId="2" type="noConversion"/>
  </si>
  <si>
    <t>5#-东2AP1</t>
    <phoneticPr fontId="2" type="noConversion"/>
  </si>
  <si>
    <t>5#-东2AP2</t>
    <phoneticPr fontId="2" type="noConversion"/>
  </si>
  <si>
    <t>Y4jz011001</t>
    <phoneticPr fontId="2" type="noConversion"/>
  </si>
  <si>
    <t>Y4j3021001</t>
    <phoneticPr fontId="2" type="noConversion"/>
  </si>
  <si>
    <t>Y4j3011001</t>
    <phoneticPr fontId="2" type="noConversion"/>
  </si>
  <si>
    <t>Y4j1010000</t>
    <phoneticPr fontId="2" type="noConversion"/>
  </si>
  <si>
    <t>Y4jz011000</t>
    <phoneticPr fontId="2" type="noConversion"/>
  </si>
  <si>
    <t>Y412010000</t>
    <phoneticPr fontId="2" type="noConversion"/>
  </si>
  <si>
    <t>赵潘合计</t>
    <phoneticPr fontId="2" type="noConversion"/>
  </si>
  <si>
    <t>1#-108#新</t>
    <phoneticPr fontId="2" type="noConversion"/>
  </si>
  <si>
    <t>Y1z3020000</t>
    <phoneticPr fontId="2" type="noConversion"/>
  </si>
  <si>
    <t>Y412040000</t>
    <phoneticPr fontId="2" type="noConversion"/>
  </si>
  <si>
    <t>1#-303南</t>
    <phoneticPr fontId="2" type="noConversion"/>
  </si>
  <si>
    <t>陈弘达</t>
    <phoneticPr fontId="2" type="noConversion"/>
  </si>
  <si>
    <t>1#-303电</t>
    <phoneticPr fontId="2" type="noConversion"/>
  </si>
  <si>
    <t>1#-315</t>
    <phoneticPr fontId="2" type="noConversion"/>
  </si>
  <si>
    <t>1#-316</t>
    <phoneticPr fontId="2" type="noConversion"/>
  </si>
  <si>
    <t>1#-320外</t>
    <phoneticPr fontId="2" type="noConversion"/>
  </si>
  <si>
    <t>1#-320内</t>
    <phoneticPr fontId="2" type="noConversion"/>
  </si>
  <si>
    <t>1#-323</t>
    <phoneticPr fontId="2" type="noConversion"/>
  </si>
  <si>
    <t>1#-326</t>
    <phoneticPr fontId="2" type="noConversion"/>
  </si>
  <si>
    <t>1#-334</t>
    <phoneticPr fontId="2" type="noConversion"/>
  </si>
  <si>
    <t>1#-517</t>
    <phoneticPr fontId="2" type="noConversion"/>
  </si>
  <si>
    <t>1#-523</t>
    <phoneticPr fontId="2" type="noConversion"/>
  </si>
  <si>
    <t>1#-523外</t>
    <phoneticPr fontId="2" type="noConversion"/>
  </si>
  <si>
    <t>1#-524A</t>
    <phoneticPr fontId="2" type="noConversion"/>
  </si>
  <si>
    <t>1#-525</t>
    <phoneticPr fontId="2" type="noConversion"/>
  </si>
  <si>
    <t>1#-525F</t>
    <phoneticPr fontId="2" type="noConversion"/>
  </si>
  <si>
    <t>P5-3</t>
    <phoneticPr fontId="2" type="noConversion"/>
  </si>
  <si>
    <t>334#房间</t>
    <phoneticPr fontId="2" type="noConversion"/>
  </si>
  <si>
    <t>1#-218</t>
    <phoneticPr fontId="2" type="noConversion"/>
  </si>
  <si>
    <t>安俊明</t>
    <phoneticPr fontId="2" type="noConversion"/>
  </si>
  <si>
    <t>1#-318</t>
    <phoneticPr fontId="2" type="noConversion"/>
  </si>
  <si>
    <t>1#-204</t>
    <phoneticPr fontId="2" type="noConversion"/>
  </si>
  <si>
    <t>1#-322</t>
    <phoneticPr fontId="2" type="noConversion"/>
  </si>
  <si>
    <t>1#-420A</t>
    <phoneticPr fontId="2" type="noConversion"/>
  </si>
  <si>
    <t>4#-106</t>
    <phoneticPr fontId="2" type="noConversion"/>
  </si>
  <si>
    <t>合计</t>
    <phoneticPr fontId="2" type="noConversion"/>
  </si>
  <si>
    <t>预付余额</t>
    <phoneticPr fontId="2" type="noConversion"/>
  </si>
  <si>
    <t>预支金额</t>
    <phoneticPr fontId="2" type="noConversion"/>
  </si>
  <si>
    <t>Y38a021000</t>
    <phoneticPr fontId="2" type="noConversion"/>
  </si>
  <si>
    <t>预支30000+实际支出2522.21=</t>
    <phoneticPr fontId="2" type="noConversion"/>
  </si>
  <si>
    <t>2#-北方W</t>
    <phoneticPr fontId="2" type="noConversion"/>
  </si>
  <si>
    <t>曾一平</t>
    <phoneticPr fontId="2" type="noConversion"/>
  </si>
  <si>
    <t>2#-101</t>
    <phoneticPr fontId="2" type="noConversion"/>
  </si>
  <si>
    <t>2#-105</t>
    <phoneticPr fontId="2" type="noConversion"/>
  </si>
  <si>
    <t>2#-107</t>
    <phoneticPr fontId="2" type="noConversion"/>
  </si>
  <si>
    <t>2#-121</t>
    <phoneticPr fontId="2" type="noConversion"/>
  </si>
  <si>
    <t>2#-208</t>
    <phoneticPr fontId="2" type="noConversion"/>
  </si>
  <si>
    <t>2#-210</t>
    <phoneticPr fontId="2" type="noConversion"/>
  </si>
  <si>
    <t>2#-211</t>
    <phoneticPr fontId="2" type="noConversion"/>
  </si>
  <si>
    <t>2#-212</t>
    <phoneticPr fontId="2" type="noConversion"/>
  </si>
  <si>
    <t>2#-214</t>
    <phoneticPr fontId="2" type="noConversion"/>
  </si>
  <si>
    <t>2#-217</t>
    <phoneticPr fontId="2" type="noConversion"/>
  </si>
  <si>
    <t>2#-232</t>
    <phoneticPr fontId="2" type="noConversion"/>
  </si>
  <si>
    <t>16#-05S</t>
    <phoneticPr fontId="2" type="noConversion"/>
  </si>
  <si>
    <t>合计</t>
    <phoneticPr fontId="2" type="noConversion"/>
  </si>
  <si>
    <t>本次预支余额</t>
    <phoneticPr fontId="2" type="noConversion"/>
  </si>
  <si>
    <t>此次未走预支</t>
    <phoneticPr fontId="2" type="noConversion"/>
  </si>
  <si>
    <t>2015.12.9</t>
    <phoneticPr fontId="2" type="noConversion"/>
  </si>
  <si>
    <t>Y313060000</t>
    <phoneticPr fontId="2" type="noConversion"/>
  </si>
  <si>
    <t>Y313140000</t>
    <phoneticPr fontId="2" type="noConversion"/>
  </si>
  <si>
    <t>Y363030000</t>
    <phoneticPr fontId="2" type="noConversion"/>
  </si>
  <si>
    <t>Y48a080000</t>
    <phoneticPr fontId="2" type="noConversion"/>
  </si>
  <si>
    <t>Y41810000</t>
    <phoneticPr fontId="2" type="noConversion"/>
  </si>
  <si>
    <t>Y51816000</t>
    <phoneticPr fontId="2" type="noConversion"/>
  </si>
  <si>
    <t>Y51818000</t>
    <phoneticPr fontId="2" type="noConversion"/>
  </si>
  <si>
    <r>
      <t>3</t>
    </r>
    <r>
      <rPr>
        <sz val="12"/>
        <rFont val="宋体"/>
        <charset val="134"/>
      </rPr>
      <t>#楼三层电费统计表</t>
    </r>
    <phoneticPr fontId="2" type="noConversion"/>
  </si>
  <si>
    <r>
      <t>3</t>
    </r>
    <r>
      <rPr>
        <sz val="12"/>
        <rFont val="宋体"/>
        <charset val="134"/>
      </rPr>
      <t>09#</t>
    </r>
    <phoneticPr fontId="2" type="noConversion"/>
  </si>
  <si>
    <r>
      <t>3</t>
    </r>
    <r>
      <rPr>
        <sz val="12"/>
        <rFont val="宋体"/>
        <charset val="134"/>
      </rPr>
      <t>07#</t>
    </r>
    <phoneticPr fontId="2" type="noConversion"/>
  </si>
  <si>
    <r>
      <t>3</t>
    </r>
    <r>
      <rPr>
        <sz val="12"/>
        <rFont val="宋体"/>
        <charset val="134"/>
      </rPr>
      <t>11#</t>
    </r>
    <phoneticPr fontId="2" type="noConversion"/>
  </si>
  <si>
    <t>314B#</t>
    <phoneticPr fontId="2" type="noConversion"/>
  </si>
  <si>
    <t>314A#</t>
    <phoneticPr fontId="2" type="noConversion"/>
  </si>
  <si>
    <t>315A#</t>
    <phoneticPr fontId="2" type="noConversion"/>
  </si>
  <si>
    <t>315B#</t>
    <phoneticPr fontId="2" type="noConversion"/>
  </si>
  <si>
    <t>陈弘达</t>
    <phoneticPr fontId="2" type="noConversion"/>
  </si>
  <si>
    <t>牛智川</t>
    <phoneticPr fontId="2" type="noConversion"/>
  </si>
  <si>
    <t>郭纯英</t>
    <phoneticPr fontId="2" type="noConversion"/>
  </si>
  <si>
    <t>周燕</t>
    <phoneticPr fontId="2" type="noConversion"/>
  </si>
  <si>
    <t>3#楼三层动力费</t>
    <phoneticPr fontId="2" type="noConversion"/>
  </si>
  <si>
    <t>2016.1.14剩余金额</t>
    <phoneticPr fontId="2" type="noConversion"/>
  </si>
  <si>
    <t>魏大海</t>
    <phoneticPr fontId="2" type="noConversion"/>
  </si>
  <si>
    <t>张俊</t>
    <phoneticPr fontId="2" type="noConversion"/>
  </si>
  <si>
    <t>任正伟</t>
    <phoneticPr fontId="2" type="noConversion"/>
  </si>
  <si>
    <t>2#-210A#</t>
    <phoneticPr fontId="2" type="noConversion"/>
  </si>
  <si>
    <r>
      <t>纳米光电子实验室2016年上半年水电费（预支明细表2016.5.25Y56k010000</t>
    </r>
    <r>
      <rPr>
        <sz val="14"/>
        <rFont val="宋体"/>
        <charset val="134"/>
      </rPr>
      <t>）</t>
    </r>
    <phoneticPr fontId="2" type="noConversion"/>
  </si>
  <si>
    <t>2016.6.6</t>
    <phoneticPr fontId="2" type="noConversion"/>
  </si>
  <si>
    <t>超晶格实验室（吴南健）2016年上半年电费</t>
    <phoneticPr fontId="2" type="noConversion"/>
  </si>
  <si>
    <t>刘力源</t>
    <phoneticPr fontId="2" type="noConversion"/>
  </si>
  <si>
    <t>Y4JB011000</t>
    <phoneticPr fontId="30" type="noConversion"/>
  </si>
  <si>
    <r>
      <t>纳米光电子实验室2016年上半年水电费（预支明细表2016.</t>
    </r>
    <r>
      <rPr>
        <sz val="14"/>
        <rFont val="宋体"/>
        <charset val="134"/>
      </rPr>
      <t>6.16</t>
    </r>
    <r>
      <rPr>
        <sz val="14"/>
        <rFont val="宋体"/>
        <charset val="134"/>
      </rPr>
      <t>）</t>
    </r>
    <phoneticPr fontId="2" type="noConversion"/>
  </si>
  <si>
    <t>2016年上半年电费预支表2016.6.17</t>
    <phoneticPr fontId="2" type="noConversion"/>
  </si>
  <si>
    <r>
      <t>Y</t>
    </r>
    <r>
      <rPr>
        <sz val="10"/>
        <color indexed="10"/>
        <rFont val="宋体"/>
        <charset val="134"/>
      </rPr>
      <t>5JB041000</t>
    </r>
    <phoneticPr fontId="2" type="noConversion"/>
  </si>
  <si>
    <t>2016年上半年3#楼水电费</t>
    <phoneticPr fontId="2" type="noConversion"/>
  </si>
  <si>
    <t>3#楼2015年11月-2016年5月水电费</t>
    <phoneticPr fontId="2" type="noConversion"/>
  </si>
  <si>
    <t>预支合计</t>
    <phoneticPr fontId="2" type="noConversion"/>
  </si>
  <si>
    <t>此次应交金额</t>
    <phoneticPr fontId="2" type="noConversion"/>
  </si>
  <si>
    <t>1#-607</t>
    <phoneticPr fontId="2" type="noConversion"/>
  </si>
  <si>
    <t>2P5</t>
    <phoneticPr fontId="2" type="noConversion"/>
  </si>
  <si>
    <t>P5-1</t>
  </si>
  <si>
    <t>1#-108#外</t>
    <phoneticPr fontId="2" type="noConversion"/>
  </si>
  <si>
    <r>
      <t>201</t>
    </r>
    <r>
      <rPr>
        <sz val="12"/>
        <rFont val="宋体"/>
        <charset val="134"/>
      </rPr>
      <t>6年上半年水电费</t>
    </r>
    <phoneticPr fontId="2" type="noConversion"/>
  </si>
  <si>
    <t>2016.6.7</t>
    <phoneticPr fontId="2" type="noConversion"/>
  </si>
  <si>
    <t>2016年上半年材料重点实验室水电费</t>
    <phoneticPr fontId="2" type="noConversion"/>
  </si>
  <si>
    <t>5#楼三层2016年上半年水电费</t>
    <phoneticPr fontId="2" type="noConversion"/>
  </si>
  <si>
    <t>5#楼工程中心2016年上半年水电费</t>
    <phoneticPr fontId="2" type="noConversion"/>
  </si>
  <si>
    <t>5#楼照明中心2016年上半年水电费</t>
    <phoneticPr fontId="2" type="noConversion"/>
  </si>
  <si>
    <t>5#楼三层2016年上半年水电费</t>
    <phoneticPr fontId="2" type="noConversion"/>
  </si>
  <si>
    <t>5#楼(检测中心)2016年上半年水电费</t>
    <phoneticPr fontId="2" type="noConversion"/>
  </si>
  <si>
    <t>超晶格实验室2015年水电费</t>
    <phoneticPr fontId="2" type="noConversion"/>
  </si>
  <si>
    <t>2015.8.26</t>
    <phoneticPr fontId="2" type="noConversion"/>
  </si>
  <si>
    <t>预付金额</t>
    <phoneticPr fontId="2" type="noConversion"/>
  </si>
  <si>
    <t>2016.6.6</t>
    <phoneticPr fontId="2" type="noConversion"/>
  </si>
  <si>
    <t>此次应交金额</t>
    <phoneticPr fontId="2" type="noConversion"/>
  </si>
  <si>
    <t>2016.7.1剩余金额</t>
    <phoneticPr fontId="2" type="noConversion"/>
  </si>
  <si>
    <t>D1减去二层金额</t>
    <phoneticPr fontId="2" type="noConversion"/>
  </si>
  <si>
    <t>合计</t>
    <phoneticPr fontId="2" type="noConversion"/>
  </si>
  <si>
    <t>余</t>
    <phoneticPr fontId="2" type="noConversion"/>
  </si>
  <si>
    <t>本次余额</t>
    <phoneticPr fontId="2" type="noConversion"/>
  </si>
  <si>
    <t>不用预支</t>
    <phoneticPr fontId="2" type="noConversion"/>
  </si>
  <si>
    <t>不用预支</t>
    <phoneticPr fontId="2" type="noConversion"/>
  </si>
  <si>
    <r>
      <t>201</t>
    </r>
    <r>
      <rPr>
        <sz val="10"/>
        <rFont val="宋体"/>
        <family val="3"/>
        <charset val="134"/>
      </rPr>
      <t>6</t>
    </r>
    <r>
      <rPr>
        <sz val="10"/>
        <rFont val="宋体"/>
        <charset val="134"/>
      </rPr>
      <t>年上半年水电费</t>
    </r>
    <phoneticPr fontId="2" type="noConversion"/>
  </si>
  <si>
    <r>
      <t>201</t>
    </r>
    <r>
      <rPr>
        <sz val="10"/>
        <rFont val="宋体"/>
        <family val="3"/>
        <charset val="134"/>
      </rPr>
      <t>6</t>
    </r>
    <r>
      <rPr>
        <sz val="10"/>
        <rFont val="宋体"/>
        <charset val="134"/>
      </rPr>
      <t>年上半年电费</t>
    </r>
    <phoneticPr fontId="2" type="noConversion"/>
  </si>
  <si>
    <r>
      <t>201</t>
    </r>
    <r>
      <rPr>
        <sz val="12"/>
        <rFont val="宋体"/>
        <family val="3"/>
        <charset val="134"/>
      </rPr>
      <t>6</t>
    </r>
    <r>
      <rPr>
        <sz val="12"/>
        <rFont val="宋体"/>
        <charset val="134"/>
      </rPr>
      <t>年上半年水电费</t>
    </r>
    <phoneticPr fontId="2" type="noConversion"/>
  </si>
  <si>
    <r>
      <t>201</t>
    </r>
    <r>
      <rPr>
        <sz val="10"/>
        <rFont val="宋体"/>
        <family val="3"/>
        <charset val="134"/>
      </rPr>
      <t>6</t>
    </r>
    <r>
      <rPr>
        <sz val="10"/>
        <rFont val="宋体"/>
        <charset val="134"/>
      </rPr>
      <t>年上</t>
    </r>
    <r>
      <rPr>
        <sz val="10"/>
        <rFont val="宋体"/>
        <charset val="134"/>
      </rPr>
      <t>半年电费</t>
    </r>
    <phoneticPr fontId="2" type="noConversion"/>
  </si>
  <si>
    <t>1#和3#楼合计</t>
    <phoneticPr fontId="2" type="noConversion"/>
  </si>
  <si>
    <t>5#-1层照明</t>
    <phoneticPr fontId="2" type="noConversion"/>
  </si>
  <si>
    <t>明细表见全固态栏</t>
    <phoneticPr fontId="2" type="noConversion"/>
  </si>
  <si>
    <r>
      <t>明细见5</t>
    </r>
    <r>
      <rPr>
        <sz val="12"/>
        <rFont val="宋体"/>
        <charset val="134"/>
      </rPr>
      <t>#楼栏</t>
    </r>
    <phoneticPr fontId="2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</si>
</sst>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_ &quot;¥&quot;* #,##0.00_ ;_ &quot;¥&quot;* \-#,##0.00_ ;_ &quot;¥&quot;* &quot;-&quot;??_ ;_ @_ "/>
    <numFmt numFmtId="177" formatCode="0.00_);[Red]\(0.00\)"/>
    <numFmt numFmtId="178" formatCode="0.00_ "/>
    <numFmt numFmtId="179" formatCode="#,##0.00_ "/>
    <numFmt numFmtId="180" formatCode="0.0_);[Red]\(0.0\)"/>
    <numFmt numFmtId="181" formatCode="0_);[Red]\(0\)"/>
    <numFmt numFmtId="182" formatCode="#,##0_ "/>
    <numFmt numFmtId="183" formatCode="#,##0.0_ "/>
    <numFmt numFmtId="184" formatCode="0.0000_ "/>
    <numFmt numFmtId="185" formatCode="0_ "/>
  </numFmts>
  <fonts count="37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sz val="10"/>
      <color indexed="10"/>
      <name val="宋体"/>
      <charset val="134"/>
    </font>
    <font>
      <sz val="8"/>
      <color indexed="10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0"/>
      <color indexed="4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2"/>
      <color indexed="12"/>
      <name val="宋体"/>
      <charset val="134"/>
    </font>
    <font>
      <sz val="10"/>
      <color indexed="12"/>
      <name val="宋体"/>
      <charset val="134"/>
    </font>
    <font>
      <sz val="8"/>
      <color indexed="12"/>
      <name val="宋体"/>
      <charset val="134"/>
    </font>
    <font>
      <sz val="9"/>
      <color indexed="10"/>
      <name val="宋体"/>
      <charset val="134"/>
    </font>
    <font>
      <sz val="9"/>
      <color indexed="81"/>
      <name val="Tahoma"/>
      <family val="2"/>
    </font>
    <font>
      <sz val="12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b/>
      <sz val="9"/>
      <color indexed="81"/>
      <name val="Tahoma"/>
      <family val="2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/>
    <xf numFmtId="177" fontId="4" fillId="0" borderId="0" xfId="0" applyNumberFormat="1" applyFont="1"/>
    <xf numFmtId="43" fontId="4" fillId="0" borderId="0" xfId="2" applyFont="1"/>
    <xf numFmtId="0" fontId="5" fillId="0" borderId="1" xfId="0" applyFont="1" applyBorder="1"/>
    <xf numFmtId="0" fontId="5" fillId="0" borderId="1" xfId="0" applyNumberFormat="1" applyFont="1" applyBorder="1"/>
    <xf numFmtId="0" fontId="6" fillId="0" borderId="1" xfId="0" applyFont="1" applyBorder="1"/>
    <xf numFmtId="43" fontId="5" fillId="0" borderId="1" xfId="2" applyFont="1" applyBorder="1"/>
    <xf numFmtId="177" fontId="5" fillId="0" borderId="1" xfId="0" applyNumberFormat="1" applyFont="1" applyBorder="1"/>
    <xf numFmtId="43" fontId="6" fillId="0" borderId="1" xfId="2" applyFont="1" applyBorder="1"/>
    <xf numFmtId="178" fontId="5" fillId="0" borderId="1" xfId="0" applyNumberFormat="1" applyFont="1" applyBorder="1"/>
    <xf numFmtId="0" fontId="0" fillId="0" borderId="1" xfId="0" applyFont="1" applyBorder="1"/>
    <xf numFmtId="0" fontId="5" fillId="0" borderId="0" xfId="0" applyFont="1"/>
    <xf numFmtId="0" fontId="5" fillId="0" borderId="2" xfId="0" applyFont="1" applyFill="1" applyBorder="1"/>
    <xf numFmtId="41" fontId="5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0" fontId="0" fillId="0" borderId="1" xfId="0" applyBorder="1"/>
    <xf numFmtId="180" fontId="5" fillId="0" borderId="1" xfId="0" applyNumberFormat="1" applyFont="1" applyBorder="1"/>
    <xf numFmtId="177" fontId="0" fillId="0" borderId="0" xfId="0" applyNumberFormat="1"/>
    <xf numFmtId="0" fontId="5" fillId="0" borderId="0" xfId="0" applyFont="1" applyBorder="1"/>
    <xf numFmtId="0" fontId="6" fillId="0" borderId="0" xfId="0" applyFont="1" applyBorder="1"/>
    <xf numFmtId="43" fontId="5" fillId="0" borderId="0" xfId="2" applyFont="1" applyBorder="1"/>
    <xf numFmtId="177" fontId="5" fillId="0" borderId="0" xfId="0" applyNumberFormat="1" applyFont="1" applyBorder="1"/>
    <xf numFmtId="0" fontId="10" fillId="0" borderId="1" xfId="0" applyFont="1" applyBorder="1"/>
    <xf numFmtId="0" fontId="5" fillId="0" borderId="1" xfId="0" applyFont="1" applyFill="1" applyBorder="1"/>
    <xf numFmtId="43" fontId="5" fillId="0" borderId="1" xfId="2" applyFont="1" applyFill="1" applyBorder="1"/>
    <xf numFmtId="177" fontId="5" fillId="0" borderId="1" xfId="0" applyNumberFormat="1" applyFont="1" applyFill="1" applyBorder="1"/>
    <xf numFmtId="0" fontId="5" fillId="0" borderId="3" xfId="0" applyFont="1" applyBorder="1"/>
    <xf numFmtId="43" fontId="5" fillId="0" borderId="1" xfId="0" applyNumberFormat="1" applyFont="1" applyBorder="1"/>
    <xf numFmtId="0" fontId="12" fillId="0" borderId="1" xfId="0" applyFont="1" applyBorder="1"/>
    <xf numFmtId="0" fontId="13" fillId="0" borderId="1" xfId="0" applyFont="1" applyBorder="1"/>
    <xf numFmtId="43" fontId="12" fillId="0" borderId="1" xfId="2" applyFont="1" applyBorder="1"/>
    <xf numFmtId="177" fontId="12" fillId="0" borderId="1" xfId="0" applyNumberFormat="1" applyFont="1" applyBorder="1"/>
    <xf numFmtId="177" fontId="9" fillId="0" borderId="1" xfId="0" applyNumberFormat="1" applyFont="1" applyBorder="1"/>
    <xf numFmtId="0" fontId="5" fillId="0" borderId="4" xfId="0" applyFont="1" applyBorder="1"/>
    <xf numFmtId="0" fontId="9" fillId="0" borderId="0" xfId="0" applyFont="1" applyBorder="1"/>
    <xf numFmtId="0" fontId="4" fillId="0" borderId="1" xfId="0" applyFont="1" applyBorder="1"/>
    <xf numFmtId="180" fontId="4" fillId="0" borderId="1" xfId="0" applyNumberFormat="1" applyFont="1" applyBorder="1"/>
    <xf numFmtId="43" fontId="4" fillId="0" borderId="1" xfId="2" applyFont="1" applyBorder="1"/>
    <xf numFmtId="177" fontId="4" fillId="0" borderId="1" xfId="0" applyNumberFormat="1" applyFont="1" applyBorder="1"/>
    <xf numFmtId="0" fontId="14" fillId="0" borderId="5" xfId="0" applyFont="1" applyBorder="1"/>
    <xf numFmtId="0" fontId="0" fillId="0" borderId="5" xfId="0" applyFont="1" applyBorder="1"/>
    <xf numFmtId="0" fontId="5" fillId="0" borderId="5" xfId="0" applyFont="1" applyBorder="1"/>
    <xf numFmtId="180" fontId="5" fillId="0" borderId="5" xfId="0" applyNumberFormat="1" applyFont="1" applyBorder="1"/>
    <xf numFmtId="0" fontId="6" fillId="0" borderId="5" xfId="0" applyFont="1" applyBorder="1"/>
    <xf numFmtId="43" fontId="5" fillId="0" borderId="5" xfId="2" applyFont="1" applyBorder="1"/>
    <xf numFmtId="0" fontId="10" fillId="0" borderId="0" xfId="0" applyFont="1"/>
    <xf numFmtId="0" fontId="5" fillId="0" borderId="0" xfId="0" applyFont="1" applyFill="1" applyBorder="1"/>
    <xf numFmtId="43" fontId="0" fillId="0" borderId="1" xfId="0" applyNumberFormat="1" applyBorder="1"/>
    <xf numFmtId="0" fontId="2" fillId="0" borderId="1" xfId="0" applyFont="1" applyBorder="1"/>
    <xf numFmtId="177" fontId="5" fillId="0" borderId="2" xfId="0" applyNumberFormat="1" applyFont="1" applyFill="1" applyBorder="1"/>
    <xf numFmtId="179" fontId="5" fillId="0" borderId="1" xfId="1" applyNumberFormat="1" applyFont="1" applyBorder="1"/>
    <xf numFmtId="176" fontId="5" fillId="0" borderId="1" xfId="1" applyFont="1" applyBorder="1"/>
    <xf numFmtId="177" fontId="9" fillId="0" borderId="0" xfId="0" applyNumberFormat="1" applyFont="1"/>
    <xf numFmtId="43" fontId="9" fillId="0" borderId="0" xfId="2" applyFont="1"/>
    <xf numFmtId="0" fontId="5" fillId="0" borderId="6" xfId="0" applyFont="1" applyBorder="1"/>
    <xf numFmtId="0" fontId="6" fillId="0" borderId="3" xfId="0" applyFont="1" applyBorder="1"/>
    <xf numFmtId="43" fontId="5" fillId="0" borderId="3" xfId="2" applyFont="1" applyBorder="1"/>
    <xf numFmtId="177" fontId="5" fillId="0" borderId="3" xfId="0" applyNumberFormat="1" applyFont="1" applyBorder="1"/>
    <xf numFmtId="0" fontId="5" fillId="2" borderId="1" xfId="0" applyFont="1" applyFill="1" applyBorder="1"/>
    <xf numFmtId="0" fontId="11" fillId="0" borderId="1" xfId="0" applyFont="1" applyBorder="1"/>
    <xf numFmtId="180" fontId="11" fillId="0" borderId="1" xfId="0" applyNumberFormat="1" applyFont="1" applyBorder="1"/>
    <xf numFmtId="43" fontId="11" fillId="0" borderId="1" xfId="2" applyFont="1" applyBorder="1"/>
    <xf numFmtId="177" fontId="11" fillId="0" borderId="1" xfId="0" applyNumberFormat="1" applyFont="1" applyBorder="1"/>
    <xf numFmtId="0" fontId="15" fillId="0" borderId="0" xfId="0" applyFont="1"/>
    <xf numFmtId="183" fontId="5" fillId="0" borderId="1" xfId="0" applyNumberFormat="1" applyFont="1" applyBorder="1"/>
    <xf numFmtId="182" fontId="5" fillId="0" borderId="1" xfId="0" applyNumberFormat="1" applyFont="1" applyBorder="1"/>
    <xf numFmtId="177" fontId="5" fillId="0" borderId="7" xfId="0" applyNumberFormat="1" applyFont="1" applyBorder="1"/>
    <xf numFmtId="43" fontId="9" fillId="0" borderId="0" xfId="0" applyNumberFormat="1" applyFont="1"/>
    <xf numFmtId="0" fontId="12" fillId="0" borderId="0" xfId="0" applyFont="1"/>
    <xf numFmtId="0" fontId="12" fillId="0" borderId="1" xfId="0" applyNumberFormat="1" applyFont="1" applyBorder="1"/>
    <xf numFmtId="177" fontId="5" fillId="0" borderId="0" xfId="0" applyNumberFormat="1" applyFont="1" applyFill="1" applyBorder="1"/>
    <xf numFmtId="178" fontId="5" fillId="0" borderId="0" xfId="0" applyNumberFormat="1" applyFont="1" applyBorder="1"/>
    <xf numFmtId="0" fontId="5" fillId="0" borderId="2" xfId="0" applyFont="1" applyBorder="1"/>
    <xf numFmtId="177" fontId="9" fillId="0" borderId="0" xfId="0" applyNumberFormat="1" applyFont="1" applyBorder="1"/>
    <xf numFmtId="0" fontId="9" fillId="0" borderId="1" xfId="0" applyFont="1" applyFill="1" applyBorder="1"/>
    <xf numFmtId="179" fontId="9" fillId="0" borderId="1" xfId="0" applyNumberFormat="1" applyFont="1" applyBorder="1"/>
    <xf numFmtId="178" fontId="9" fillId="0" borderId="1" xfId="0" applyNumberFormat="1" applyFont="1" applyBorder="1"/>
    <xf numFmtId="181" fontId="5" fillId="0" borderId="1" xfId="0" applyNumberFormat="1" applyFont="1" applyBorder="1"/>
    <xf numFmtId="181" fontId="5" fillId="0" borderId="1" xfId="1" applyNumberFormat="1" applyFont="1" applyBorder="1"/>
    <xf numFmtId="0" fontId="16" fillId="0" borderId="1" xfId="0" applyFont="1" applyBorder="1"/>
    <xf numFmtId="0" fontId="2" fillId="0" borderId="1" xfId="0" applyFont="1" applyFill="1" applyBorder="1"/>
    <xf numFmtId="43" fontId="9" fillId="0" borderId="1" xfId="0" applyNumberFormat="1" applyFont="1" applyBorder="1"/>
    <xf numFmtId="43" fontId="5" fillId="0" borderId="1" xfId="0" applyNumberFormat="1" applyFont="1" applyFill="1" applyBorder="1"/>
    <xf numFmtId="0" fontId="0" fillId="0" borderId="8" xfId="0" applyFont="1" applyBorder="1"/>
    <xf numFmtId="0" fontId="5" fillId="0" borderId="8" xfId="0" applyFont="1" applyBorder="1"/>
    <xf numFmtId="177" fontId="5" fillId="0" borderId="8" xfId="0" applyNumberFormat="1" applyFont="1" applyBorder="1"/>
    <xf numFmtId="0" fontId="6" fillId="0" borderId="8" xfId="0" applyFont="1" applyBorder="1"/>
    <xf numFmtId="43" fontId="5" fillId="0" borderId="8" xfId="2" applyFont="1" applyBorder="1"/>
    <xf numFmtId="177" fontId="5" fillId="0" borderId="6" xfId="0" applyNumberFormat="1" applyFont="1" applyBorder="1"/>
    <xf numFmtId="179" fontId="9" fillId="0" borderId="0" xfId="0" applyNumberFormat="1" applyFont="1" applyBorder="1"/>
    <xf numFmtId="178" fontId="0" fillId="0" borderId="0" xfId="0" applyNumberFormat="1"/>
    <xf numFmtId="179" fontId="5" fillId="0" borderId="0" xfId="1" applyNumberFormat="1" applyFont="1" applyBorder="1"/>
    <xf numFmtId="176" fontId="5" fillId="0" borderId="0" xfId="1" applyFont="1" applyBorder="1"/>
    <xf numFmtId="58" fontId="5" fillId="0" borderId="1" xfId="0" applyNumberFormat="1" applyFont="1" applyBorder="1"/>
    <xf numFmtId="0" fontId="6" fillId="0" borderId="1" xfId="0" applyFont="1" applyFill="1" applyBorder="1"/>
    <xf numFmtId="0" fontId="9" fillId="0" borderId="0" xfId="0" applyFont="1" applyFill="1"/>
    <xf numFmtId="0" fontId="1" fillId="0" borderId="1" xfId="0" applyFont="1" applyBorder="1"/>
    <xf numFmtId="0" fontId="6" fillId="0" borderId="6" xfId="0" applyFont="1" applyBorder="1"/>
    <xf numFmtId="43" fontId="0" fillId="0" borderId="0" xfId="0" applyNumberFormat="1"/>
    <xf numFmtId="185" fontId="5" fillId="0" borderId="1" xfId="0" applyNumberFormat="1" applyFont="1" applyBorder="1"/>
    <xf numFmtId="177" fontId="5" fillId="0" borderId="1" xfId="2" applyNumberFormat="1" applyFont="1" applyBorder="1"/>
    <xf numFmtId="0" fontId="9" fillId="0" borderId="1" xfId="0" applyFont="1" applyBorder="1" applyAlignment="1">
      <alignment horizontal="left"/>
    </xf>
    <xf numFmtId="0" fontId="12" fillId="2" borderId="1" xfId="0" applyFont="1" applyFill="1" applyBorder="1"/>
    <xf numFmtId="0" fontId="10" fillId="2" borderId="0" xfId="0" applyFont="1" applyFill="1"/>
    <xf numFmtId="0" fontId="10" fillId="2" borderId="1" xfId="0" applyFont="1" applyFill="1" applyBorder="1"/>
    <xf numFmtId="0" fontId="1" fillId="0" borderId="0" xfId="0" applyFont="1"/>
    <xf numFmtId="43" fontId="12" fillId="2" borderId="1" xfId="2" applyFont="1" applyFill="1" applyBorder="1"/>
    <xf numFmtId="177" fontId="1" fillId="0" borderId="0" xfId="0" applyNumberFormat="1" applyFont="1"/>
    <xf numFmtId="0" fontId="17" fillId="0" borderId="1" xfId="0" applyFont="1" applyBorder="1"/>
    <xf numFmtId="177" fontId="17" fillId="0" borderId="1" xfId="0" applyNumberFormat="1" applyFont="1" applyBorder="1"/>
    <xf numFmtId="0" fontId="18" fillId="0" borderId="1" xfId="0" applyFont="1" applyBorder="1"/>
    <xf numFmtId="43" fontId="17" fillId="0" borderId="1" xfId="2" applyFont="1" applyBorder="1"/>
    <xf numFmtId="0" fontId="19" fillId="0" borderId="0" xfId="0" applyFont="1"/>
    <xf numFmtId="0" fontId="17" fillId="2" borderId="1" xfId="0" applyFont="1" applyFill="1" applyBorder="1"/>
    <xf numFmtId="0" fontId="17" fillId="0" borderId="1" xfId="0" applyFont="1" applyFill="1" applyBorder="1"/>
    <xf numFmtId="0" fontId="19" fillId="0" borderId="1" xfId="0" applyFont="1" applyBorder="1"/>
    <xf numFmtId="177" fontId="17" fillId="0" borderId="1" xfId="0" applyNumberFormat="1" applyFont="1" applyFill="1" applyBorder="1"/>
    <xf numFmtId="43" fontId="17" fillId="0" borderId="1" xfId="2" applyFont="1" applyFill="1" applyBorder="1"/>
    <xf numFmtId="0" fontId="17" fillId="0" borderId="2" xfId="0" applyFont="1" applyFill="1" applyBorder="1"/>
    <xf numFmtId="177" fontId="19" fillId="0" borderId="0" xfId="0" applyNumberFormat="1" applyFont="1"/>
    <xf numFmtId="0" fontId="17" fillId="0" borderId="4" xfId="0" applyFont="1" applyBorder="1"/>
    <xf numFmtId="0" fontId="19" fillId="0" borderId="0" xfId="0" applyFont="1" applyBorder="1"/>
    <xf numFmtId="0" fontId="17" fillId="0" borderId="0" xfId="0" applyFont="1" applyFill="1" applyBorder="1"/>
    <xf numFmtId="177" fontId="17" fillId="0" borderId="0" xfId="0" applyNumberFormat="1" applyFont="1" applyFill="1" applyBorder="1"/>
    <xf numFmtId="43" fontId="17" fillId="0" borderId="0" xfId="2" applyFont="1" applyFill="1" applyBorder="1"/>
    <xf numFmtId="0" fontId="19" fillId="2" borderId="0" xfId="0" applyFont="1" applyFill="1"/>
    <xf numFmtId="0" fontId="18" fillId="0" borderId="0" xfId="0" applyFont="1" applyBorder="1"/>
    <xf numFmtId="0" fontId="19" fillId="0" borderId="0" xfId="0" applyFont="1" applyFill="1" applyBorder="1"/>
    <xf numFmtId="0" fontId="17" fillId="2" borderId="2" xfId="0" applyFont="1" applyFill="1" applyBorder="1"/>
    <xf numFmtId="178" fontId="17" fillId="0" borderId="1" xfId="0" applyNumberFormat="1" applyFont="1" applyBorder="1"/>
    <xf numFmtId="0" fontId="17" fillId="0" borderId="0" xfId="0" applyFont="1" applyBorder="1"/>
    <xf numFmtId="43" fontId="17" fillId="0" borderId="0" xfId="2" applyFont="1" applyBorder="1"/>
    <xf numFmtId="177" fontId="17" fillId="0" borderId="0" xfId="0" applyNumberFormat="1" applyFont="1" applyBorder="1"/>
    <xf numFmtId="0" fontId="17" fillId="0" borderId="2" xfId="0" applyFont="1" applyBorder="1"/>
    <xf numFmtId="0" fontId="5" fillId="2" borderId="0" xfId="0" applyFont="1" applyFill="1"/>
    <xf numFmtId="0" fontId="9" fillId="2" borderId="1" xfId="0" applyFont="1" applyFill="1" applyBorder="1"/>
    <xf numFmtId="177" fontId="5" fillId="0" borderId="0" xfId="0" applyNumberFormat="1" applyFont="1"/>
    <xf numFmtId="0" fontId="5" fillId="2" borderId="1" xfId="0" applyFont="1" applyFill="1" applyBorder="1" applyAlignment="1">
      <alignment horizontal="left"/>
    </xf>
    <xf numFmtId="0" fontId="9" fillId="2" borderId="0" xfId="0" applyFont="1" applyFill="1"/>
    <xf numFmtId="177" fontId="0" fillId="0" borderId="1" xfId="0" applyNumberFormat="1" applyBorder="1"/>
    <xf numFmtId="0" fontId="17" fillId="3" borderId="1" xfId="0" applyFont="1" applyFill="1" applyBorder="1"/>
    <xf numFmtId="178" fontId="9" fillId="0" borderId="0" xfId="0" applyNumberFormat="1" applyFont="1"/>
    <xf numFmtId="43" fontId="10" fillId="0" borderId="0" xfId="0" applyNumberFormat="1" applyFont="1"/>
    <xf numFmtId="177" fontId="12" fillId="0" borderId="1" xfId="0" applyNumberFormat="1" applyFont="1" applyFill="1" applyBorder="1"/>
    <xf numFmtId="177" fontId="10" fillId="0" borderId="1" xfId="0" applyNumberFormat="1" applyFont="1" applyBorder="1"/>
    <xf numFmtId="43" fontId="12" fillId="0" borderId="1" xfId="0" applyNumberFormat="1" applyFont="1" applyBorder="1"/>
    <xf numFmtId="0" fontId="12" fillId="0" borderId="1" xfId="0" applyFont="1" applyFill="1" applyBorder="1"/>
    <xf numFmtId="178" fontId="10" fillId="0" borderId="1" xfId="0" applyNumberFormat="1" applyFont="1" applyBorder="1"/>
    <xf numFmtId="0" fontId="12" fillId="0" borderId="2" xfId="0" applyFont="1" applyFill="1" applyBorder="1"/>
    <xf numFmtId="0" fontId="21" fillId="0" borderId="0" xfId="0" applyFont="1" applyFill="1" applyBorder="1"/>
    <xf numFmtId="0" fontId="22" fillId="0" borderId="1" xfId="0" applyFont="1" applyBorder="1"/>
    <xf numFmtId="177" fontId="22" fillId="0" borderId="1" xfId="0" applyNumberFormat="1" applyFont="1" applyBorder="1"/>
    <xf numFmtId="0" fontId="23" fillId="0" borderId="1" xfId="0" applyFont="1" applyBorder="1"/>
    <xf numFmtId="43" fontId="22" fillId="0" borderId="1" xfId="2" applyFont="1" applyBorder="1"/>
    <xf numFmtId="177" fontId="22" fillId="0" borderId="1" xfId="0" applyNumberFormat="1" applyFont="1" applyFill="1" applyBorder="1"/>
    <xf numFmtId="0" fontId="22" fillId="0" borderId="1" xfId="0" applyFont="1" applyFill="1" applyBorder="1"/>
    <xf numFmtId="43" fontId="22" fillId="0" borderId="1" xfId="2" applyFont="1" applyFill="1" applyBorder="1"/>
    <xf numFmtId="0" fontId="22" fillId="0" borderId="3" xfId="0" applyFont="1" applyBorder="1"/>
    <xf numFmtId="177" fontId="22" fillId="0" borderId="3" xfId="0" applyNumberFormat="1" applyFont="1" applyBorder="1"/>
    <xf numFmtId="0" fontId="23" fillId="0" borderId="3" xfId="0" applyFont="1" applyBorder="1"/>
    <xf numFmtId="43" fontId="22" fillId="0" borderId="3" xfId="2" applyFont="1" applyBorder="1"/>
    <xf numFmtId="180" fontId="12" fillId="0" borderId="1" xfId="0" applyNumberFormat="1" applyFont="1" applyBorder="1"/>
    <xf numFmtId="183" fontId="12" fillId="0" borderId="1" xfId="0" applyNumberFormat="1" applyFont="1" applyBorder="1"/>
    <xf numFmtId="178" fontId="12" fillId="0" borderId="1" xfId="0" applyNumberFormat="1" applyFont="1" applyBorder="1"/>
    <xf numFmtId="178" fontId="10" fillId="0" borderId="0" xfId="0" applyNumberFormat="1" applyFont="1"/>
    <xf numFmtId="184" fontId="10" fillId="0" borderId="0" xfId="0" applyNumberFormat="1" applyFont="1"/>
    <xf numFmtId="185" fontId="12" fillId="0" borderId="1" xfId="0" applyNumberFormat="1" applyFont="1" applyBorder="1"/>
    <xf numFmtId="179" fontId="24" fillId="0" borderId="1" xfId="1" applyNumberFormat="1" applyFont="1" applyBorder="1"/>
    <xf numFmtId="179" fontId="12" fillId="0" borderId="1" xfId="1" applyNumberFormat="1" applyFont="1" applyBorder="1"/>
    <xf numFmtId="176" fontId="12" fillId="0" borderId="1" xfId="1" applyFont="1" applyBorder="1"/>
    <xf numFmtId="0" fontId="12" fillId="0" borderId="4" xfId="0" applyFont="1" applyBorder="1"/>
    <xf numFmtId="43" fontId="12" fillId="0" borderId="1" xfId="2" applyFont="1" applyFill="1" applyBorder="1"/>
    <xf numFmtId="0" fontId="10" fillId="0" borderId="0" xfId="0" applyFont="1" applyBorder="1"/>
    <xf numFmtId="177" fontId="12" fillId="2" borderId="1" xfId="0" applyNumberFormat="1" applyFont="1" applyFill="1" applyBorder="1"/>
    <xf numFmtId="0" fontId="13" fillId="2" borderId="1" xfId="0" applyFont="1" applyFill="1" applyBorder="1"/>
    <xf numFmtId="0" fontId="12" fillId="4" borderId="1" xfId="0" applyFont="1" applyFill="1" applyBorder="1"/>
    <xf numFmtId="177" fontId="12" fillId="4" borderId="1" xfId="0" applyNumberFormat="1" applyFont="1" applyFill="1" applyBorder="1"/>
    <xf numFmtId="0" fontId="13" fillId="4" borderId="1" xfId="0" applyFont="1" applyFill="1" applyBorder="1"/>
    <xf numFmtId="43" fontId="12" fillId="4" borderId="1" xfId="2" applyFont="1" applyFill="1" applyBorder="1"/>
    <xf numFmtId="0" fontId="12" fillId="2" borderId="0" xfId="0" applyFont="1" applyFill="1"/>
    <xf numFmtId="177" fontId="10" fillId="0" borderId="0" xfId="0" applyNumberFormat="1" applyFont="1"/>
    <xf numFmtId="0" fontId="10" fillId="0" borderId="1" xfId="0" applyFont="1" applyFill="1" applyBorder="1" applyAlignment="1">
      <alignment horizontal="left"/>
    </xf>
    <xf numFmtId="0" fontId="10" fillId="0" borderId="0" xfId="0" applyFont="1" applyFill="1"/>
    <xf numFmtId="0" fontId="13" fillId="0" borderId="1" xfId="0" applyFont="1" applyFill="1" applyBorder="1"/>
    <xf numFmtId="0" fontId="12" fillId="2" borderId="9" xfId="0" applyFont="1" applyFill="1" applyBorder="1"/>
    <xf numFmtId="0" fontId="10" fillId="2" borderId="1" xfId="0" applyFont="1" applyFill="1" applyBorder="1" applyAlignment="1">
      <alignment horizontal="left"/>
    </xf>
    <xf numFmtId="0" fontId="12" fillId="0" borderId="0" xfId="0" applyFont="1" applyFill="1" applyBorder="1"/>
    <xf numFmtId="177" fontId="12" fillId="0" borderId="0" xfId="0" applyNumberFormat="1" applyFont="1" applyFill="1" applyBorder="1"/>
    <xf numFmtId="43" fontId="12" fillId="0" borderId="0" xfId="2" applyFont="1" applyFill="1" applyBorder="1"/>
    <xf numFmtId="0" fontId="10" fillId="3" borderId="1" xfId="0" applyFont="1" applyFill="1" applyBorder="1"/>
    <xf numFmtId="0" fontId="12" fillId="2" borderId="2" xfId="0" applyFont="1" applyFill="1" applyBorder="1"/>
    <xf numFmtId="43" fontId="12" fillId="0" borderId="1" xfId="0" applyNumberFormat="1" applyFont="1" applyFill="1" applyBorder="1"/>
    <xf numFmtId="177" fontId="12" fillId="0" borderId="2" xfId="0" applyNumberFormat="1" applyFont="1" applyFill="1" applyBorder="1"/>
    <xf numFmtId="0" fontId="12" fillId="0" borderId="3" xfId="0" applyFont="1" applyBorder="1"/>
    <xf numFmtId="0" fontId="13" fillId="0" borderId="3" xfId="0" applyFont="1" applyBorder="1"/>
    <xf numFmtId="43" fontId="12" fillId="0" borderId="3" xfId="2" applyFont="1" applyBorder="1"/>
    <xf numFmtId="177" fontId="12" fillId="0" borderId="3" xfId="0" applyNumberFormat="1" applyFont="1" applyBorder="1"/>
    <xf numFmtId="0" fontId="13" fillId="0" borderId="0" xfId="0" applyFont="1" applyBorder="1"/>
    <xf numFmtId="0" fontId="12" fillId="0" borderId="4" xfId="0" applyFont="1" applyFill="1" applyBorder="1"/>
    <xf numFmtId="178" fontId="0" fillId="0" borderId="1" xfId="0" applyNumberFormat="1" applyBorder="1"/>
    <xf numFmtId="179" fontId="12" fillId="0" borderId="1" xfId="0" applyNumberFormat="1" applyFont="1" applyBorder="1"/>
    <xf numFmtId="0" fontId="5" fillId="0" borderId="7" xfId="0" applyFont="1" applyBorder="1"/>
    <xf numFmtId="0" fontId="9" fillId="0" borderId="7" xfId="0" applyFont="1" applyBorder="1"/>
    <xf numFmtId="177" fontId="5" fillId="0" borderId="7" xfId="0" applyNumberFormat="1" applyFont="1" applyFill="1" applyBorder="1"/>
    <xf numFmtId="179" fontId="5" fillId="0" borderId="7" xfId="1" applyNumberFormat="1" applyFont="1" applyBorder="1"/>
    <xf numFmtId="0" fontId="6" fillId="0" borderId="7" xfId="0" applyFont="1" applyBorder="1"/>
    <xf numFmtId="176" fontId="5" fillId="0" borderId="7" xfId="1" applyFont="1" applyBorder="1"/>
    <xf numFmtId="0" fontId="12" fillId="0" borderId="0" xfId="0" applyFont="1" applyBorder="1"/>
    <xf numFmtId="43" fontId="12" fillId="0" borderId="0" xfId="2" applyFont="1" applyBorder="1"/>
    <xf numFmtId="177" fontId="12" fillId="0" borderId="0" xfId="0" applyNumberFormat="1" applyFont="1" applyBorder="1"/>
    <xf numFmtId="43" fontId="12" fillId="0" borderId="0" xfId="0" applyNumberFormat="1" applyFont="1" applyBorder="1"/>
    <xf numFmtId="43" fontId="22" fillId="0" borderId="3" xfId="0" applyNumberFormat="1" applyFont="1" applyBorder="1"/>
    <xf numFmtId="0" fontId="10" fillId="0" borderId="8" xfId="0" applyFont="1" applyBorder="1"/>
    <xf numFmtId="0" fontId="12" fillId="0" borderId="8" xfId="0" applyFont="1" applyBorder="1"/>
    <xf numFmtId="177" fontId="12" fillId="0" borderId="8" xfId="0" applyNumberFormat="1" applyFont="1" applyFill="1" applyBorder="1"/>
    <xf numFmtId="43" fontId="12" fillId="0" borderId="8" xfId="0" applyNumberFormat="1" applyFont="1" applyBorder="1"/>
    <xf numFmtId="43" fontId="12" fillId="0" borderId="8" xfId="2" applyFont="1" applyBorder="1"/>
    <xf numFmtId="177" fontId="12" fillId="0" borderId="6" xfId="0" applyNumberFormat="1" applyFont="1" applyBorder="1"/>
    <xf numFmtId="0" fontId="13" fillId="0" borderId="8" xfId="0" applyFont="1" applyBorder="1"/>
    <xf numFmtId="177" fontId="12" fillId="0" borderId="8" xfId="0" applyNumberFormat="1" applyFont="1" applyBorder="1"/>
    <xf numFmtId="0" fontId="12" fillId="3" borderId="1" xfId="0" applyFont="1" applyFill="1" applyBorder="1"/>
    <xf numFmtId="0" fontId="9" fillId="0" borderId="0" xfId="0" applyFont="1" applyFill="1" applyBorder="1"/>
    <xf numFmtId="0" fontId="0" fillId="0" borderId="0" xfId="0" applyFont="1" applyFill="1" applyBorder="1"/>
    <xf numFmtId="0" fontId="26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29" fillId="0" borderId="2" xfId="0" applyFont="1" applyFill="1" applyBorder="1" applyAlignment="1"/>
    <xf numFmtId="0" fontId="0" fillId="0" borderId="0" xfId="0" applyAlignment="1">
      <alignment vertical="center"/>
    </xf>
    <xf numFmtId="177" fontId="12" fillId="0" borderId="7" xfId="0" applyNumberFormat="1" applyFont="1" applyBorder="1"/>
    <xf numFmtId="0" fontId="31" fillId="0" borderId="0" xfId="0" applyFont="1" applyBorder="1"/>
    <xf numFmtId="58" fontId="9" fillId="0" borderId="0" xfId="0" applyNumberFormat="1" applyFont="1"/>
    <xf numFmtId="0" fontId="0" fillId="0" borderId="0" xfId="0" applyFont="1"/>
    <xf numFmtId="0" fontId="5" fillId="0" borderId="10" xfId="0" applyFont="1" applyBorder="1"/>
    <xf numFmtId="0" fontId="9" fillId="0" borderId="3" xfId="0" applyFont="1" applyBorder="1"/>
    <xf numFmtId="0" fontId="9" fillId="2" borderId="3" xfId="0" applyFont="1" applyFill="1" applyBorder="1"/>
    <xf numFmtId="177" fontId="5" fillId="0" borderId="3" xfId="0" applyNumberFormat="1" applyFont="1" applyFill="1" applyBorder="1"/>
    <xf numFmtId="179" fontId="5" fillId="0" borderId="3" xfId="1" applyNumberFormat="1" applyFont="1" applyBorder="1"/>
    <xf numFmtId="181" fontId="5" fillId="0" borderId="3" xfId="1" applyNumberFormat="1" applyFont="1" applyBorder="1"/>
    <xf numFmtId="177" fontId="5" fillId="2" borderId="1" xfId="0" applyNumberFormat="1" applyFont="1" applyFill="1" applyBorder="1"/>
    <xf numFmtId="0" fontId="33" fillId="0" borderId="2" xfId="0" applyFont="1" applyFill="1" applyBorder="1"/>
    <xf numFmtId="0" fontId="36" fillId="0" borderId="1" xfId="0" applyFont="1" applyBorder="1"/>
    <xf numFmtId="177" fontId="12" fillId="0" borderId="6" xfId="0" applyNumberFormat="1" applyFont="1" applyFill="1" applyBorder="1"/>
    <xf numFmtId="0" fontId="5" fillId="0" borderId="0" xfId="0" applyNumberFormat="1" applyFont="1" applyBorder="1"/>
    <xf numFmtId="43" fontId="6" fillId="0" borderId="0" xfId="2" applyFont="1" applyBorder="1"/>
    <xf numFmtId="43" fontId="10" fillId="0" borderId="1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86</xdr:row>
      <xdr:rowOff>19050</xdr:rowOff>
    </xdr:from>
    <xdr:to>
      <xdr:col>7</xdr:col>
      <xdr:colOff>371475</xdr:colOff>
      <xdr:row>87</xdr:row>
      <xdr:rowOff>57150</xdr:rowOff>
    </xdr:to>
    <xdr:sp macro="" textlink="">
      <xdr:nvSpPr>
        <xdr:cNvPr id="3136" name="Text Box 46"/>
        <xdr:cNvSpPr txBox="1">
          <a:spLocks noChangeArrowheads="1"/>
        </xdr:cNvSpPr>
      </xdr:nvSpPr>
      <xdr:spPr bwMode="auto">
        <a:xfrm>
          <a:off x="4505325" y="21564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R103"/>
  <sheetViews>
    <sheetView topLeftCell="A70" workbookViewId="0">
      <selection activeCell="D32" sqref="D32"/>
    </sheetView>
  </sheetViews>
  <sheetFormatPr defaultRowHeight="14.25"/>
  <cols>
    <col min="1" max="1" width="11.375" style="16" customWidth="1"/>
    <col min="2" max="2" width="9" style="16"/>
    <col min="3" max="3" width="9.375" style="16" customWidth="1"/>
    <col min="4" max="4" width="9.25" style="16" customWidth="1"/>
    <col min="5" max="5" width="10.375" style="16" customWidth="1"/>
    <col min="6" max="6" width="6.5" style="16" customWidth="1"/>
    <col min="7" max="7" width="9.875" style="16" customWidth="1"/>
    <col min="8" max="8" width="7.25" style="16" customWidth="1"/>
    <col min="9" max="9" width="10.375" style="16" customWidth="1"/>
    <col min="10" max="10" width="6.125" style="16" customWidth="1"/>
    <col min="11" max="11" width="4.75" style="16" customWidth="1"/>
    <col min="12" max="12" width="6.375" style="16" customWidth="1"/>
    <col min="13" max="13" width="3.875" style="16" customWidth="1"/>
    <col min="14" max="14" width="14.375" style="16" customWidth="1"/>
    <col min="15" max="15" width="2" style="16" customWidth="1"/>
    <col min="16" max="16" width="12.25" style="16" bestFit="1" customWidth="1"/>
    <col min="17" max="17" width="3.75" style="16" customWidth="1"/>
    <col min="18" max="18" width="10.5" style="16" bestFit="1" customWidth="1"/>
    <col min="19" max="16384" width="9" style="16"/>
  </cols>
  <sheetData>
    <row r="1" spans="1:18" customFormat="1">
      <c r="A1" s="13"/>
      <c r="R1" s="19"/>
    </row>
    <row r="2" spans="1:18" customFormat="1">
      <c r="A2" s="241" t="s">
        <v>987</v>
      </c>
      <c r="R2" s="19"/>
    </row>
    <row r="3" spans="1:18">
      <c r="A3" s="4" t="s">
        <v>298</v>
      </c>
      <c r="B3" s="17" t="s">
        <v>259</v>
      </c>
      <c r="C3" s="4"/>
      <c r="D3" s="4"/>
      <c r="E3" s="4"/>
      <c r="F3" s="18"/>
      <c r="G3" s="4"/>
      <c r="H3" s="4">
        <v>69322</v>
      </c>
      <c r="I3" s="4">
        <v>102225</v>
      </c>
      <c r="J3" s="4">
        <f>I3-H3</f>
        <v>32903</v>
      </c>
      <c r="K3" s="4">
        <v>1</v>
      </c>
      <c r="L3" s="4">
        <f>J3*K3</f>
        <v>32903</v>
      </c>
      <c r="M3" s="6">
        <v>1.03</v>
      </c>
      <c r="N3" s="7">
        <f>M3*L3</f>
        <v>33890.090000000004</v>
      </c>
      <c r="O3" s="4"/>
      <c r="P3" s="7">
        <f>G3+N3+O3</f>
        <v>33890.090000000004</v>
      </c>
      <c r="Q3" s="4">
        <v>1</v>
      </c>
      <c r="R3" s="8">
        <f>P3*Q3</f>
        <v>33890.090000000004</v>
      </c>
    </row>
    <row r="4" spans="1:18">
      <c r="A4" s="4" t="s">
        <v>298</v>
      </c>
      <c r="B4" s="17" t="s">
        <v>259</v>
      </c>
      <c r="C4" s="4"/>
      <c r="D4" s="4"/>
      <c r="E4" s="4"/>
      <c r="F4" s="18"/>
      <c r="G4" s="4"/>
      <c r="H4" s="4">
        <v>18</v>
      </c>
      <c r="I4" s="4">
        <v>22</v>
      </c>
      <c r="J4" s="4">
        <f>I4-H4</f>
        <v>4</v>
      </c>
      <c r="K4" s="4">
        <v>1</v>
      </c>
      <c r="L4" s="4">
        <f>J4*K4</f>
        <v>4</v>
      </c>
      <c r="M4" s="6">
        <v>1.03</v>
      </c>
      <c r="N4" s="7">
        <f>M4*L4</f>
        <v>4.12</v>
      </c>
      <c r="O4" s="4"/>
      <c r="P4" s="7">
        <f>G4+N4+O4</f>
        <v>4.12</v>
      </c>
      <c r="Q4" s="4">
        <v>1</v>
      </c>
      <c r="R4" s="8">
        <f>P4*Q4</f>
        <v>4.12</v>
      </c>
    </row>
    <row r="5" spans="1:18">
      <c r="A5" s="4" t="s">
        <v>298</v>
      </c>
      <c r="B5" s="17" t="s">
        <v>259</v>
      </c>
      <c r="C5" s="4"/>
      <c r="D5" s="4"/>
      <c r="E5" s="4"/>
      <c r="F5" s="18"/>
      <c r="G5" s="4"/>
      <c r="H5" s="4">
        <v>8532</v>
      </c>
      <c r="I5" s="4">
        <v>55851</v>
      </c>
      <c r="J5" s="4">
        <f>I5-H5</f>
        <v>47319</v>
      </c>
      <c r="K5" s="4">
        <v>1</v>
      </c>
      <c r="L5" s="4">
        <f>J5*K5</f>
        <v>47319</v>
      </c>
      <c r="M5" s="6">
        <v>1.03</v>
      </c>
      <c r="N5" s="7">
        <f>M5*L5</f>
        <v>48738.57</v>
      </c>
      <c r="O5" s="4"/>
      <c r="P5" s="7">
        <f>G5+N5+O5</f>
        <v>48738.57</v>
      </c>
      <c r="Q5" s="4">
        <v>1</v>
      </c>
      <c r="R5" s="8">
        <f>P5*Q5</f>
        <v>48738.57</v>
      </c>
    </row>
    <row r="6" spans="1:18">
      <c r="A6" s="4" t="s">
        <v>299</v>
      </c>
      <c r="B6" s="17" t="s">
        <v>259</v>
      </c>
      <c r="C6" s="4"/>
      <c r="D6" s="4"/>
      <c r="E6" s="4"/>
      <c r="F6" s="18"/>
      <c r="G6" s="4"/>
      <c r="H6" s="4">
        <v>10892</v>
      </c>
      <c r="I6" s="4">
        <v>12147</v>
      </c>
      <c r="J6" s="4">
        <f>I6-H6</f>
        <v>1255</v>
      </c>
      <c r="K6" s="4">
        <v>50</v>
      </c>
      <c r="L6" s="4">
        <f>K6*J6</f>
        <v>62750</v>
      </c>
      <c r="M6" s="6">
        <v>1.03</v>
      </c>
      <c r="N6" s="7">
        <f>M6*L6</f>
        <v>64632.5</v>
      </c>
      <c r="O6" s="4"/>
      <c r="P6" s="7">
        <f>G6+N6+O6</f>
        <v>64632.5</v>
      </c>
      <c r="Q6" s="4">
        <v>1</v>
      </c>
      <c r="R6" s="8">
        <f>P6*Q6</f>
        <v>64632.5</v>
      </c>
    </row>
    <row r="7" spans="1:18">
      <c r="A7" s="25" t="s">
        <v>325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4">
        <f>SUM(L3:L6)</f>
        <v>142976</v>
      </c>
      <c r="M7" s="99">
        <v>1.03</v>
      </c>
      <c r="N7" s="7">
        <f>M7*L7</f>
        <v>147265.28</v>
      </c>
      <c r="O7" s="4"/>
      <c r="P7" s="7">
        <f>G7+N7+O7</f>
        <v>147265.28</v>
      </c>
      <c r="Q7" s="4">
        <v>1</v>
      </c>
      <c r="R7" s="8">
        <f>P7*Q7</f>
        <v>147265.28</v>
      </c>
    </row>
    <row r="8" spans="1:18" customFormat="1">
      <c r="A8" s="13"/>
      <c r="R8" s="19"/>
    </row>
    <row r="9" spans="1:18" customFormat="1">
      <c r="A9" s="4" t="s">
        <v>0</v>
      </c>
      <c r="B9" s="4"/>
      <c r="C9" s="4" t="s">
        <v>1</v>
      </c>
      <c r="D9" s="4" t="s">
        <v>2</v>
      </c>
      <c r="E9" s="4" t="s">
        <v>3</v>
      </c>
      <c r="F9" s="18" t="s">
        <v>4</v>
      </c>
      <c r="G9" s="4" t="s">
        <v>5</v>
      </c>
      <c r="H9" s="4" t="s">
        <v>6</v>
      </c>
      <c r="I9" s="4" t="s">
        <v>7</v>
      </c>
      <c r="J9" s="4" t="s">
        <v>8</v>
      </c>
      <c r="K9" s="4" t="s">
        <v>9</v>
      </c>
      <c r="L9" s="4" t="s">
        <v>145</v>
      </c>
      <c r="M9" s="6"/>
      <c r="N9" s="7" t="s">
        <v>12</v>
      </c>
      <c r="O9" s="4" t="s">
        <v>13</v>
      </c>
      <c r="P9" s="7" t="s">
        <v>14</v>
      </c>
      <c r="Q9" s="4" t="s">
        <v>113</v>
      </c>
      <c r="R9" s="8" t="s">
        <v>114</v>
      </c>
    </row>
    <row r="10" spans="1:18" customFormat="1">
      <c r="A10" s="4">
        <v>1184065001</v>
      </c>
      <c r="B10" s="4"/>
      <c r="C10" s="4"/>
      <c r="D10" s="4"/>
      <c r="E10" s="4"/>
      <c r="F10" s="18"/>
      <c r="G10" s="4"/>
      <c r="H10" s="4"/>
      <c r="I10" s="4"/>
      <c r="J10" s="4"/>
      <c r="K10" s="4"/>
      <c r="L10" s="4"/>
      <c r="M10" s="6"/>
      <c r="N10" s="7"/>
      <c r="O10" s="4"/>
      <c r="P10" s="7"/>
      <c r="Q10" s="4"/>
      <c r="R10" s="8"/>
    </row>
    <row r="11" spans="1:18" customFormat="1">
      <c r="A11" s="4" t="s">
        <v>243</v>
      </c>
      <c r="B11" s="4"/>
      <c r="C11" s="4">
        <v>15292</v>
      </c>
      <c r="D11" s="4">
        <v>16267</v>
      </c>
      <c r="E11" s="4">
        <f>SUM(D11-C11)</f>
        <v>975</v>
      </c>
      <c r="F11" s="18">
        <v>5</v>
      </c>
      <c r="G11" s="4">
        <f t="shared" ref="G11:G15" si="0">E11*F11</f>
        <v>4875</v>
      </c>
      <c r="H11" s="4">
        <v>9577</v>
      </c>
      <c r="I11" s="4">
        <v>11171</v>
      </c>
      <c r="J11" s="4">
        <f>I11-H11</f>
        <v>1594</v>
      </c>
      <c r="K11" s="4">
        <v>120</v>
      </c>
      <c r="L11" s="4">
        <f>K11*J11</f>
        <v>191280</v>
      </c>
      <c r="M11" s="6">
        <v>0.48</v>
      </c>
      <c r="N11" s="7">
        <f>M11*L11</f>
        <v>91814.399999999994</v>
      </c>
      <c r="O11" s="4"/>
      <c r="P11" s="7">
        <f>G11+N11+O11</f>
        <v>96689.4</v>
      </c>
      <c r="Q11" s="4">
        <v>1</v>
      </c>
      <c r="R11" s="8">
        <f>P11*Q11</f>
        <v>96689.4</v>
      </c>
    </row>
    <row r="12" spans="1:18" customFormat="1">
      <c r="A12" s="4" t="s">
        <v>244</v>
      </c>
      <c r="B12" s="4"/>
      <c r="C12" s="4">
        <v>167688</v>
      </c>
      <c r="D12" s="4">
        <v>171395</v>
      </c>
      <c r="E12" s="4">
        <f>SUM(D12-C12)</f>
        <v>3707</v>
      </c>
      <c r="F12" s="18">
        <v>5</v>
      </c>
      <c r="G12" s="4">
        <f t="shared" si="0"/>
        <v>18535</v>
      </c>
      <c r="H12" s="4">
        <v>0</v>
      </c>
      <c r="I12" s="4">
        <v>1387</v>
      </c>
      <c r="J12" s="4">
        <f>I12-H12</f>
        <v>1387</v>
      </c>
      <c r="K12" s="4">
        <v>40</v>
      </c>
      <c r="L12" s="4">
        <f>K12*J12</f>
        <v>55480</v>
      </c>
      <c r="M12" s="6">
        <v>0.48</v>
      </c>
      <c r="N12" s="7">
        <f>M12*L12</f>
        <v>26630.399999999998</v>
      </c>
      <c r="O12" s="4"/>
      <c r="P12" s="7">
        <f>G12+N12+O12</f>
        <v>45165.399999999994</v>
      </c>
      <c r="Q12" s="4">
        <v>1</v>
      </c>
      <c r="R12" s="8">
        <f>P12*Q12</f>
        <v>45165.399999999994</v>
      </c>
    </row>
    <row r="13" spans="1:18" customFormat="1">
      <c r="A13" s="4" t="s">
        <v>245</v>
      </c>
      <c r="B13" s="4"/>
      <c r="C13" s="4">
        <v>5977</v>
      </c>
      <c r="D13" s="4">
        <v>6788</v>
      </c>
      <c r="E13" s="4">
        <f>SUM(D13-C13)</f>
        <v>811</v>
      </c>
      <c r="F13" s="18">
        <v>5</v>
      </c>
      <c r="G13" s="4">
        <f t="shared" si="0"/>
        <v>4055</v>
      </c>
      <c r="H13" s="4">
        <v>5723</v>
      </c>
      <c r="I13" s="4">
        <v>6732</v>
      </c>
      <c r="J13" s="4">
        <f>I13-H13</f>
        <v>1009</v>
      </c>
      <c r="K13" s="4">
        <v>40</v>
      </c>
      <c r="L13" s="4">
        <f>K13*J13</f>
        <v>40360</v>
      </c>
      <c r="M13" s="6">
        <v>0.48</v>
      </c>
      <c r="N13" s="7">
        <f>M13*L13</f>
        <v>19372.8</v>
      </c>
      <c r="O13" s="4"/>
      <c r="P13" s="7">
        <f>G13+N13+O13</f>
        <v>23427.8</v>
      </c>
      <c r="Q13" s="4">
        <v>1</v>
      </c>
      <c r="R13" s="8">
        <f>P13*Q13</f>
        <v>23427.8</v>
      </c>
    </row>
    <row r="14" spans="1:18" customFormat="1">
      <c r="A14" s="4" t="s">
        <v>245</v>
      </c>
      <c r="B14" s="4"/>
      <c r="C14" s="4">
        <v>94878</v>
      </c>
      <c r="D14" s="4">
        <v>97480</v>
      </c>
      <c r="E14" s="4">
        <f>SUM(D14-C14)</f>
        <v>2602</v>
      </c>
      <c r="F14" s="18">
        <v>5</v>
      </c>
      <c r="G14" s="4">
        <f t="shared" si="0"/>
        <v>13010</v>
      </c>
      <c r="H14" s="4"/>
      <c r="I14" s="4"/>
      <c r="J14" s="4"/>
      <c r="K14" s="4"/>
      <c r="L14" s="4"/>
      <c r="M14" s="6">
        <v>0.48</v>
      </c>
      <c r="N14" s="7"/>
      <c r="O14" s="4"/>
      <c r="P14" s="7"/>
      <c r="Q14" s="4"/>
      <c r="R14" s="8"/>
    </row>
    <row r="15" spans="1:18" customFormat="1">
      <c r="A15" s="4" t="s">
        <v>109</v>
      </c>
      <c r="B15" s="4"/>
      <c r="C15" s="4"/>
      <c r="D15" s="4"/>
      <c r="E15" s="4">
        <f>SUM(E11:E14)</f>
        <v>8095</v>
      </c>
      <c r="F15" s="18">
        <v>5</v>
      </c>
      <c r="G15" s="4">
        <f t="shared" si="0"/>
        <v>40475</v>
      </c>
      <c r="H15" s="4"/>
      <c r="I15" s="4"/>
      <c r="J15" s="4"/>
      <c r="K15" s="4"/>
      <c r="L15" s="4">
        <f>SUM(L11:L14)</f>
        <v>287120</v>
      </c>
      <c r="M15" s="6">
        <v>0.48</v>
      </c>
      <c r="N15" s="7">
        <f>L15*M15</f>
        <v>137817.60000000001</v>
      </c>
      <c r="O15" s="4"/>
      <c r="P15" s="7">
        <f>G15+N15+O15</f>
        <v>178292.6</v>
      </c>
      <c r="Q15" s="4">
        <v>1</v>
      </c>
      <c r="R15" s="8">
        <f>P15*Q15</f>
        <v>178292.6</v>
      </c>
    </row>
    <row r="16" spans="1:18" customFormat="1">
      <c r="A16" s="4"/>
      <c r="B16" s="4"/>
      <c r="C16" s="4"/>
      <c r="D16" s="4"/>
      <c r="E16" s="4"/>
      <c r="F16" s="18"/>
      <c r="G16" s="4"/>
      <c r="H16" s="4"/>
      <c r="I16" s="4"/>
      <c r="J16" s="4"/>
      <c r="K16" s="4"/>
      <c r="L16" s="4"/>
      <c r="M16" s="6"/>
      <c r="N16" s="7"/>
      <c r="O16" s="4"/>
      <c r="P16" s="7"/>
      <c r="Q16" s="4"/>
      <c r="R16" s="8"/>
    </row>
    <row r="17" spans="1:18" customFormat="1">
      <c r="A17" s="17" t="s">
        <v>316</v>
      </c>
      <c r="B17" s="17"/>
      <c r="C17" s="4">
        <v>2062</v>
      </c>
      <c r="D17" s="4">
        <v>3941</v>
      </c>
      <c r="E17" s="4">
        <f>SUM(D17-C17)</f>
        <v>1879</v>
      </c>
      <c r="F17" s="8">
        <v>8.15</v>
      </c>
      <c r="G17" s="10">
        <f>E17*F17</f>
        <v>15313.85</v>
      </c>
      <c r="H17" s="4">
        <v>19363</v>
      </c>
      <c r="I17" s="4">
        <v>20714</v>
      </c>
      <c r="J17" s="4">
        <f>I17-H17</f>
        <v>1351</v>
      </c>
      <c r="K17" s="4">
        <v>30</v>
      </c>
      <c r="L17" s="4">
        <f>K17*J17</f>
        <v>40530</v>
      </c>
      <c r="M17" s="6">
        <v>1.03</v>
      </c>
      <c r="N17" s="7">
        <f>M17*L17</f>
        <v>41745.9</v>
      </c>
      <c r="O17" s="4"/>
      <c r="P17" s="7">
        <f>G17+N17+O17</f>
        <v>57059.75</v>
      </c>
      <c r="Q17" s="4">
        <v>1</v>
      </c>
      <c r="R17" s="8">
        <f>P17*Q17</f>
        <v>57059.75</v>
      </c>
    </row>
    <row r="18" spans="1:18" customFormat="1">
      <c r="A18" s="17"/>
      <c r="B18" s="17"/>
      <c r="C18" s="4"/>
      <c r="D18" s="4"/>
      <c r="E18" s="4">
        <f>SUM(E17:E17)</f>
        <v>1879</v>
      </c>
      <c r="F18" s="8">
        <v>8.15</v>
      </c>
      <c r="G18" s="10">
        <f>E18*F18</f>
        <v>15313.85</v>
      </c>
      <c r="H18" s="4"/>
      <c r="I18" s="4"/>
      <c r="J18" s="4"/>
      <c r="K18" s="4"/>
      <c r="L18" s="4">
        <f>SUM(L17:L17)</f>
        <v>40530</v>
      </c>
      <c r="M18" s="6">
        <v>1.03</v>
      </c>
      <c r="N18" s="7">
        <f>M18*L18</f>
        <v>41745.9</v>
      </c>
      <c r="O18" s="4"/>
      <c r="P18" s="7">
        <f>G18+N18+O18</f>
        <v>57059.75</v>
      </c>
      <c r="Q18" s="4">
        <v>1</v>
      </c>
      <c r="R18" s="8">
        <f>P18*Q18</f>
        <v>57059.75</v>
      </c>
    </row>
    <row r="19" spans="1:18" customFormat="1">
      <c r="A19" s="17" t="s">
        <v>580</v>
      </c>
      <c r="B19" s="17"/>
      <c r="C19" s="4">
        <v>11255</v>
      </c>
      <c r="D19" s="4">
        <v>16898</v>
      </c>
      <c r="E19" s="4">
        <f>SUM(D19-C19)</f>
        <v>5643</v>
      </c>
      <c r="F19" s="8">
        <v>8.15</v>
      </c>
      <c r="G19" s="10">
        <f>E19*F19</f>
        <v>45990.450000000004</v>
      </c>
      <c r="H19" s="4"/>
      <c r="I19" s="4"/>
      <c r="J19" s="4"/>
      <c r="K19" s="4"/>
      <c r="L19" s="4"/>
      <c r="M19" s="6"/>
      <c r="N19" s="7"/>
      <c r="O19" s="4"/>
      <c r="P19" s="7">
        <f>G19+N19+O19</f>
        <v>45990.450000000004</v>
      </c>
      <c r="Q19" s="4">
        <v>1</v>
      </c>
      <c r="R19" s="8">
        <f>P19*Q19</f>
        <v>45990.450000000004</v>
      </c>
    </row>
    <row r="20" spans="1:18" customFormat="1">
      <c r="A20" s="17"/>
      <c r="B20" s="17"/>
      <c r="C20" s="4"/>
      <c r="D20" s="4"/>
      <c r="E20" s="4"/>
      <c r="F20" s="8"/>
      <c r="G20" s="10"/>
      <c r="H20" s="4"/>
      <c r="I20" s="4"/>
      <c r="J20" s="4"/>
      <c r="K20" s="4"/>
      <c r="L20" s="4"/>
      <c r="M20" s="6"/>
      <c r="N20" s="7"/>
      <c r="O20" s="4"/>
      <c r="P20" s="7"/>
      <c r="Q20" s="4"/>
      <c r="R20" s="8"/>
    </row>
    <row r="21" spans="1:18" customFormat="1">
      <c r="A21" s="4" t="s">
        <v>0</v>
      </c>
      <c r="B21" s="4"/>
      <c r="C21" s="4" t="s">
        <v>1</v>
      </c>
      <c r="D21" s="4" t="s">
        <v>2</v>
      </c>
      <c r="E21" s="4" t="s">
        <v>3</v>
      </c>
      <c r="F21" s="18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6"/>
      <c r="N21" s="7" t="s">
        <v>12</v>
      </c>
      <c r="O21" s="4" t="s">
        <v>13</v>
      </c>
      <c r="P21" s="7" t="s">
        <v>14</v>
      </c>
      <c r="Q21" s="4" t="s">
        <v>15</v>
      </c>
      <c r="R21" s="8" t="s">
        <v>16</v>
      </c>
    </row>
    <row r="22" spans="1:18" customFormat="1">
      <c r="A22" s="11" t="s">
        <v>50</v>
      </c>
      <c r="B22" s="11"/>
      <c r="C22" s="4">
        <v>13273</v>
      </c>
      <c r="D22" s="4">
        <v>13516</v>
      </c>
      <c r="E22" s="4">
        <f>SUM(D22-C22)</f>
        <v>243</v>
      </c>
      <c r="F22" s="18">
        <v>5</v>
      </c>
      <c r="G22" s="4">
        <f>E22*F22</f>
        <v>1215</v>
      </c>
      <c r="H22" s="4">
        <v>136019</v>
      </c>
      <c r="I22" s="4">
        <v>143821</v>
      </c>
      <c r="J22" s="4">
        <f>I22-H22</f>
        <v>7802</v>
      </c>
      <c r="K22" s="4">
        <v>1</v>
      </c>
      <c r="L22" s="4">
        <f>K22*J22</f>
        <v>7802</v>
      </c>
      <c r="M22" s="6">
        <v>1.03</v>
      </c>
      <c r="N22" s="7">
        <f>M22*L22</f>
        <v>8036.06</v>
      </c>
      <c r="O22" s="4"/>
      <c r="P22" s="7">
        <f>G22+N22+O22</f>
        <v>9251.0600000000013</v>
      </c>
      <c r="Q22" s="4">
        <v>1</v>
      </c>
      <c r="R22" s="8">
        <f>P22*Q22</f>
        <v>9251.0600000000013</v>
      </c>
    </row>
    <row r="23" spans="1:18" customFormat="1">
      <c r="A23" s="11" t="s">
        <v>51</v>
      </c>
      <c r="B23" s="11"/>
      <c r="C23" s="11"/>
      <c r="D23" s="11"/>
      <c r="E23" s="4"/>
      <c r="F23" s="18"/>
      <c r="G23" s="4"/>
      <c r="H23" s="4">
        <v>16895</v>
      </c>
      <c r="I23" s="4">
        <v>20728</v>
      </c>
      <c r="J23" s="4">
        <f>I23-H23</f>
        <v>3833</v>
      </c>
      <c r="K23" s="4">
        <v>1</v>
      </c>
      <c r="L23" s="4">
        <f>K23*J23</f>
        <v>3833</v>
      </c>
      <c r="M23" s="6">
        <v>1.03</v>
      </c>
      <c r="N23" s="7">
        <f>M23*L23</f>
        <v>3947.9900000000002</v>
      </c>
      <c r="O23" s="4"/>
      <c r="P23" s="7">
        <f>G23+N23+O23</f>
        <v>3947.9900000000002</v>
      </c>
      <c r="Q23" s="4">
        <v>1</v>
      </c>
      <c r="R23" s="8">
        <f>P23*Q23</f>
        <v>3947.9900000000002</v>
      </c>
    </row>
    <row r="24" spans="1:18" customFormat="1">
      <c r="A24" s="11" t="s">
        <v>18</v>
      </c>
      <c r="B24" s="11"/>
      <c r="C24" s="11"/>
      <c r="D24" s="11"/>
      <c r="E24" s="4"/>
      <c r="F24" s="18"/>
      <c r="G24" s="4"/>
      <c r="H24" s="4"/>
      <c r="I24" s="4"/>
      <c r="J24" s="4">
        <f>L24*K24</f>
        <v>11635</v>
      </c>
      <c r="K24" s="4">
        <v>1</v>
      </c>
      <c r="L24" s="4">
        <f>SUM(L22:L23)</f>
        <v>11635</v>
      </c>
      <c r="M24" s="6">
        <v>1.03</v>
      </c>
      <c r="N24" s="7">
        <f>L24*M24</f>
        <v>11984.050000000001</v>
      </c>
      <c r="O24" s="4"/>
      <c r="P24" s="7">
        <f>SUM(P22:P23)</f>
        <v>13199.050000000001</v>
      </c>
      <c r="Q24" s="4">
        <v>0.33</v>
      </c>
      <c r="R24" s="8">
        <f>Q24*P24</f>
        <v>4355.6865000000007</v>
      </c>
    </row>
    <row r="25" spans="1:18" customFormat="1">
      <c r="A25" s="17" t="s">
        <v>52</v>
      </c>
      <c r="B25" s="11"/>
      <c r="C25" s="11"/>
      <c r="D25" s="11"/>
      <c r="E25" s="4"/>
      <c r="F25" s="18"/>
      <c r="G25" s="4"/>
      <c r="H25" s="4"/>
      <c r="I25" s="4"/>
      <c r="J25" s="4"/>
      <c r="K25" s="4"/>
      <c r="L25" s="5">
        <f>J24*Q24</f>
        <v>3839.55</v>
      </c>
      <c r="M25" s="6"/>
      <c r="N25" s="7"/>
      <c r="O25" s="4"/>
      <c r="P25" s="7"/>
      <c r="Q25" s="4"/>
      <c r="R25" s="8"/>
    </row>
    <row r="26" spans="1:18" customFormat="1">
      <c r="A26" s="4">
        <v>1100005007</v>
      </c>
      <c r="B26" s="11"/>
      <c r="C26" s="11"/>
      <c r="D26" s="11"/>
      <c r="E26" s="4"/>
      <c r="F26" s="18"/>
      <c r="G26" s="4"/>
      <c r="H26" s="4"/>
      <c r="I26" s="4"/>
      <c r="J26" s="4"/>
      <c r="K26" s="4"/>
      <c r="L26" s="4"/>
      <c r="M26" s="6"/>
      <c r="N26" s="7"/>
      <c r="O26" s="4"/>
      <c r="P26" s="7"/>
      <c r="Q26" s="4"/>
      <c r="R26" s="8"/>
    </row>
    <row r="27" spans="1:18" customFormat="1">
      <c r="A27" s="11" t="s">
        <v>53</v>
      </c>
      <c r="B27" s="17"/>
      <c r="C27" s="11"/>
      <c r="D27" s="11"/>
      <c r="E27" s="4">
        <f>E22*Q24</f>
        <v>80.19</v>
      </c>
      <c r="F27" s="18">
        <v>5</v>
      </c>
      <c r="G27" s="4">
        <f>E27*F27</f>
        <v>400.95</v>
      </c>
      <c r="H27" s="4"/>
      <c r="I27" s="4"/>
      <c r="J27" s="4"/>
      <c r="K27" s="4"/>
      <c r="L27" s="4">
        <f>L25</f>
        <v>3839.55</v>
      </c>
      <c r="M27" s="6">
        <v>1.03</v>
      </c>
      <c r="N27" s="7">
        <f>L27*M27</f>
        <v>3954.7365000000004</v>
      </c>
      <c r="O27" s="4"/>
      <c r="P27" s="7"/>
      <c r="Q27" s="4"/>
      <c r="R27" s="8">
        <f>N27+G27</f>
        <v>4355.6865000000007</v>
      </c>
    </row>
    <row r="28" spans="1:18" customFormat="1">
      <c r="A28" s="11">
        <v>1188020001</v>
      </c>
      <c r="B28" s="11"/>
      <c r="C28" s="11"/>
      <c r="D28" s="11"/>
      <c r="E28" s="4"/>
      <c r="F28" s="8"/>
      <c r="G28" s="4"/>
      <c r="H28" s="4"/>
      <c r="I28" s="4"/>
      <c r="J28" s="4"/>
      <c r="K28" s="4"/>
      <c r="L28" s="4"/>
      <c r="M28" s="6"/>
      <c r="N28" s="7"/>
      <c r="O28" s="4"/>
      <c r="P28" s="7"/>
      <c r="Q28" s="4"/>
      <c r="R28" s="8"/>
    </row>
    <row r="29" spans="1:18" customFormat="1">
      <c r="A29" s="11" t="s">
        <v>54</v>
      </c>
      <c r="B29" s="17" t="s">
        <v>821</v>
      </c>
      <c r="C29" s="11"/>
      <c r="D29" s="11"/>
      <c r="E29" s="4">
        <f>E22*Q24</f>
        <v>80.19</v>
      </c>
      <c r="F29" s="18">
        <v>5</v>
      </c>
      <c r="G29" s="4">
        <f>E29*F29</f>
        <v>400.95</v>
      </c>
      <c r="H29" s="4"/>
      <c r="I29" s="4"/>
      <c r="J29" s="4"/>
      <c r="K29" s="4"/>
      <c r="L29" s="4">
        <f>L25</f>
        <v>3839.55</v>
      </c>
      <c r="M29" s="6">
        <v>1.03</v>
      </c>
      <c r="N29" s="7">
        <f>L29*M29</f>
        <v>3954.7365000000004</v>
      </c>
      <c r="O29" s="4"/>
      <c r="P29" s="7"/>
      <c r="Q29" s="4"/>
      <c r="R29" s="8">
        <f>N29+G29</f>
        <v>4355.6865000000007</v>
      </c>
    </row>
    <row r="30" spans="1:18" customFormat="1"/>
    <row r="31" spans="1:18" customFormat="1">
      <c r="A31" s="17" t="s">
        <v>250</v>
      </c>
      <c r="B31" s="11"/>
      <c r="C31" s="11"/>
      <c r="D31" s="11"/>
      <c r="E31" s="4">
        <f>E22*Q24</f>
        <v>80.19</v>
      </c>
      <c r="F31" s="18">
        <v>5</v>
      </c>
      <c r="G31" s="4">
        <f>E31*F31</f>
        <v>400.95</v>
      </c>
      <c r="H31" s="4">
        <v>11467</v>
      </c>
      <c r="I31" s="4">
        <v>14281</v>
      </c>
      <c r="J31" s="4">
        <f>I31-H31</f>
        <v>2814</v>
      </c>
      <c r="K31" s="4">
        <v>1</v>
      </c>
      <c r="L31" s="4">
        <f>K31*J31</f>
        <v>2814</v>
      </c>
      <c r="M31" s="6">
        <v>1.03</v>
      </c>
      <c r="N31" s="7">
        <f>M31*L31</f>
        <v>2898.42</v>
      </c>
      <c r="O31" s="4"/>
      <c r="P31" s="7">
        <f>G31+N31+O31</f>
        <v>3299.37</v>
      </c>
      <c r="Q31" s="4">
        <v>1</v>
      </c>
      <c r="R31" s="8">
        <f>P31*Q31</f>
        <v>3299.37</v>
      </c>
    </row>
    <row r="32" spans="1:18" customFormat="1">
      <c r="A32" s="241" t="s">
        <v>985</v>
      </c>
      <c r="B32" s="11"/>
      <c r="C32" s="11"/>
      <c r="D32" s="11"/>
      <c r="E32" s="4"/>
      <c r="F32" s="18"/>
      <c r="G32" s="4"/>
      <c r="H32" s="4"/>
      <c r="I32" s="4"/>
      <c r="J32" s="4"/>
      <c r="K32" s="4"/>
      <c r="L32" s="4"/>
      <c r="M32" s="6"/>
      <c r="N32" s="7"/>
      <c r="O32" s="4"/>
      <c r="P32" s="7"/>
      <c r="Q32" s="4"/>
      <c r="R32" s="8"/>
    </row>
    <row r="33" spans="1:18" customFormat="1">
      <c r="A33" s="4" t="s">
        <v>0</v>
      </c>
      <c r="B33" s="4"/>
      <c r="C33" s="4" t="s">
        <v>1</v>
      </c>
      <c r="D33" s="4" t="s">
        <v>2</v>
      </c>
      <c r="E33" s="4" t="s">
        <v>3</v>
      </c>
      <c r="F33" s="18" t="s">
        <v>4</v>
      </c>
      <c r="G33" s="4" t="s">
        <v>5</v>
      </c>
      <c r="H33" s="4" t="s">
        <v>6</v>
      </c>
      <c r="I33" s="4" t="s">
        <v>7</v>
      </c>
      <c r="J33" s="4" t="s">
        <v>8</v>
      </c>
      <c r="K33" s="4" t="s">
        <v>9</v>
      </c>
      <c r="L33" s="4" t="s">
        <v>10</v>
      </c>
      <c r="M33" s="6"/>
      <c r="N33" s="7" t="s">
        <v>12</v>
      </c>
      <c r="O33" s="4" t="s">
        <v>13</v>
      </c>
      <c r="P33" s="7" t="s">
        <v>14</v>
      </c>
      <c r="Q33" s="4" t="s">
        <v>15</v>
      </c>
      <c r="R33" s="8" t="s">
        <v>16</v>
      </c>
    </row>
    <row r="34" spans="1:18" customFormat="1">
      <c r="A34" s="17" t="s">
        <v>326</v>
      </c>
      <c r="B34" s="17" t="s">
        <v>327</v>
      </c>
      <c r="C34" s="4">
        <v>21</v>
      </c>
      <c r="D34" s="4">
        <v>28</v>
      </c>
      <c r="E34" s="4">
        <f>SUM(D34-C34)</f>
        <v>7</v>
      </c>
      <c r="F34" s="8">
        <v>9.5</v>
      </c>
      <c r="G34" s="10">
        <f>E34*F34</f>
        <v>66.5</v>
      </c>
      <c r="H34" s="4">
        <v>3472</v>
      </c>
      <c r="I34" s="4">
        <v>6081</v>
      </c>
      <c r="J34" s="4">
        <f>I34-H34</f>
        <v>2609</v>
      </c>
      <c r="K34" s="4">
        <v>1</v>
      </c>
      <c r="L34" s="4">
        <f>K34*J34</f>
        <v>2609</v>
      </c>
      <c r="M34" s="6">
        <v>1.03</v>
      </c>
      <c r="N34" s="7">
        <f>M34*L34</f>
        <v>2687.27</v>
      </c>
      <c r="O34" s="4"/>
      <c r="P34" s="7">
        <f>G34+N34+O34</f>
        <v>2753.77</v>
      </c>
      <c r="Q34" s="4">
        <v>1</v>
      </c>
      <c r="R34" s="8">
        <f>P34*Q34</f>
        <v>2753.77</v>
      </c>
    </row>
    <row r="35" spans="1:18" customFormat="1">
      <c r="A35" s="17"/>
      <c r="B35" s="17"/>
      <c r="C35" s="4"/>
      <c r="D35" s="4"/>
      <c r="E35" s="4"/>
      <c r="F35" s="8"/>
      <c r="G35" s="10"/>
      <c r="H35" s="4"/>
      <c r="I35" s="4"/>
      <c r="J35" s="4"/>
      <c r="K35" s="4"/>
      <c r="L35" s="4"/>
      <c r="M35" s="6"/>
      <c r="N35" s="7"/>
      <c r="O35" s="4"/>
      <c r="P35" s="7"/>
      <c r="Q35" s="4"/>
      <c r="R35" s="8"/>
    </row>
    <row r="36" spans="1:18" customFormat="1">
      <c r="A36" s="4" t="s">
        <v>0</v>
      </c>
      <c r="B36" s="4"/>
      <c r="C36" s="4" t="s">
        <v>1</v>
      </c>
      <c r="D36" s="4" t="s">
        <v>2</v>
      </c>
      <c r="E36" s="4" t="s">
        <v>3</v>
      </c>
      <c r="F36" s="18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311</v>
      </c>
      <c r="M36" s="6"/>
      <c r="N36" s="7" t="s">
        <v>12</v>
      </c>
      <c r="O36" s="4" t="s">
        <v>13</v>
      </c>
      <c r="P36" s="7" t="s">
        <v>14</v>
      </c>
      <c r="Q36" s="4" t="s">
        <v>312</v>
      </c>
      <c r="R36" s="8" t="s">
        <v>313</v>
      </c>
    </row>
    <row r="37" spans="1:18" customFormat="1">
      <c r="A37" s="11" t="s">
        <v>314</v>
      </c>
      <c r="B37" s="11" t="s">
        <v>315</v>
      </c>
      <c r="C37" s="4">
        <v>149755</v>
      </c>
      <c r="D37" s="4">
        <v>152120</v>
      </c>
      <c r="E37" s="4">
        <f>SUM(D37-C37)</f>
        <v>2365</v>
      </c>
      <c r="F37" s="8">
        <v>9.5</v>
      </c>
      <c r="G37" s="10">
        <f>E37*F37</f>
        <v>22467.5</v>
      </c>
      <c r="H37" s="4">
        <v>1477431</v>
      </c>
      <c r="I37" s="4">
        <v>1558405</v>
      </c>
      <c r="J37" s="4">
        <f>I37-H37</f>
        <v>80974</v>
      </c>
      <c r="K37" s="4">
        <v>1</v>
      </c>
      <c r="L37" s="4">
        <f>K37*J37</f>
        <v>80974</v>
      </c>
      <c r="M37" s="6">
        <v>1.03</v>
      </c>
      <c r="N37" s="7">
        <f>M37*L37</f>
        <v>83403.22</v>
      </c>
      <c r="O37" s="4"/>
      <c r="P37" s="7">
        <f>G37+N37+O37</f>
        <v>105870.72</v>
      </c>
      <c r="Q37" s="4">
        <v>1</v>
      </c>
      <c r="R37" s="8">
        <f>P37*Q37</f>
        <v>105870.72</v>
      </c>
    </row>
    <row r="38" spans="1:18" customFormat="1">
      <c r="A38" s="11"/>
      <c r="B38" s="11"/>
      <c r="C38" s="4"/>
      <c r="D38" s="4"/>
      <c r="E38" s="4"/>
      <c r="F38" s="8"/>
      <c r="G38" s="10"/>
      <c r="H38" s="4"/>
      <c r="I38" s="4"/>
      <c r="J38" s="4"/>
      <c r="K38" s="4"/>
      <c r="L38" s="4"/>
      <c r="M38" s="6"/>
      <c r="N38" s="7"/>
      <c r="O38" s="4"/>
      <c r="P38" s="7"/>
      <c r="Q38" s="4"/>
      <c r="R38" s="8"/>
    </row>
    <row r="39" spans="1:18" ht="15" customHeight="1">
      <c r="A39" s="242" t="s">
        <v>986</v>
      </c>
      <c r="B39" s="11"/>
      <c r="C39" s="4"/>
      <c r="D39" s="4"/>
      <c r="E39" s="4"/>
      <c r="F39" s="8"/>
      <c r="G39" s="10"/>
      <c r="H39" s="4"/>
      <c r="I39" s="4"/>
      <c r="J39" s="4"/>
      <c r="K39" s="4"/>
      <c r="L39" s="4"/>
      <c r="M39" s="6"/>
      <c r="N39" s="7"/>
      <c r="O39" s="4"/>
      <c r="P39" s="7"/>
      <c r="Q39" s="4"/>
      <c r="R39" s="8"/>
    </row>
    <row r="40" spans="1:18" customFormat="1">
      <c r="A40" s="4" t="s">
        <v>0</v>
      </c>
      <c r="B40" s="4"/>
      <c r="C40" s="4" t="s">
        <v>1</v>
      </c>
      <c r="D40" s="4" t="s">
        <v>2</v>
      </c>
      <c r="E40" s="4" t="s">
        <v>3</v>
      </c>
      <c r="F40" s="18" t="s">
        <v>4</v>
      </c>
      <c r="G40" s="4" t="s">
        <v>5</v>
      </c>
      <c r="H40" s="4" t="s">
        <v>6</v>
      </c>
      <c r="I40" s="4" t="s">
        <v>7</v>
      </c>
      <c r="J40" s="4" t="s">
        <v>8</v>
      </c>
      <c r="K40" s="4" t="s">
        <v>9</v>
      </c>
      <c r="L40" s="4" t="s">
        <v>311</v>
      </c>
      <c r="M40" s="6"/>
      <c r="N40" s="7" t="s">
        <v>12</v>
      </c>
      <c r="O40" s="4" t="s">
        <v>13</v>
      </c>
      <c r="P40" s="7" t="s">
        <v>14</v>
      </c>
      <c r="Q40" s="4" t="s">
        <v>312</v>
      </c>
      <c r="R40" s="8" t="s">
        <v>313</v>
      </c>
    </row>
    <row r="41" spans="1:18">
      <c r="A41" s="98" t="s">
        <v>319</v>
      </c>
      <c r="B41" s="98"/>
      <c r="C41" s="98"/>
      <c r="D41" s="98"/>
      <c r="E41" s="98"/>
      <c r="F41" s="98"/>
      <c r="G41" s="98"/>
      <c r="H41" s="4">
        <v>84617</v>
      </c>
      <c r="I41" s="4">
        <v>91398</v>
      </c>
      <c r="J41" s="4">
        <f>I41-H41</f>
        <v>6781</v>
      </c>
      <c r="K41" s="4">
        <v>1</v>
      </c>
      <c r="L41" s="4">
        <f>K41*J41</f>
        <v>6781</v>
      </c>
      <c r="M41" s="6">
        <v>1.03</v>
      </c>
      <c r="N41" s="7">
        <f t="shared" ref="N41:N46" si="1">M41*L41</f>
        <v>6984.43</v>
      </c>
      <c r="O41" s="17"/>
      <c r="P41" s="17"/>
      <c r="Q41" s="17"/>
      <c r="R41" s="17"/>
    </row>
    <row r="42" spans="1:18">
      <c r="A42" s="98" t="s">
        <v>320</v>
      </c>
      <c r="B42" s="98"/>
      <c r="C42" s="98"/>
      <c r="D42" s="98"/>
      <c r="E42" s="98"/>
      <c r="F42" s="98"/>
      <c r="G42" s="98"/>
      <c r="H42" s="4">
        <v>39819</v>
      </c>
      <c r="I42" s="4">
        <v>43320</v>
      </c>
      <c r="J42" s="4">
        <f>I42-H42</f>
        <v>3501</v>
      </c>
      <c r="K42" s="4">
        <v>1</v>
      </c>
      <c r="L42" s="4">
        <f>K42*J42</f>
        <v>3501</v>
      </c>
      <c r="M42" s="6">
        <v>1.03</v>
      </c>
      <c r="N42" s="7">
        <f t="shared" si="1"/>
        <v>3606.03</v>
      </c>
      <c r="O42" s="17"/>
      <c r="P42" s="17"/>
      <c r="Q42" s="17"/>
      <c r="R42" s="17"/>
    </row>
    <row r="43" spans="1:18">
      <c r="A43" s="98" t="s">
        <v>321</v>
      </c>
      <c r="B43" s="98"/>
      <c r="C43" s="98"/>
      <c r="D43" s="98"/>
      <c r="E43" s="98"/>
      <c r="F43" s="98"/>
      <c r="G43" s="98"/>
      <c r="H43" s="4">
        <v>2648</v>
      </c>
      <c r="I43" s="4">
        <v>2752</v>
      </c>
      <c r="J43" s="4">
        <f>I43-H43</f>
        <v>104</v>
      </c>
      <c r="K43" s="4">
        <v>1</v>
      </c>
      <c r="L43" s="4">
        <f>K43*J43</f>
        <v>104</v>
      </c>
      <c r="M43" s="6">
        <v>1.03</v>
      </c>
      <c r="N43" s="7">
        <f t="shared" si="1"/>
        <v>107.12</v>
      </c>
      <c r="O43" s="17"/>
      <c r="P43" s="17"/>
      <c r="Q43" s="17"/>
      <c r="R43" s="17"/>
    </row>
    <row r="44" spans="1:18">
      <c r="A44" s="98" t="s">
        <v>322</v>
      </c>
      <c r="B44" s="98"/>
      <c r="C44" s="98"/>
      <c r="D44" s="98"/>
      <c r="E44" s="98"/>
      <c r="F44" s="98"/>
      <c r="G44" s="98"/>
      <c r="H44" s="4"/>
      <c r="I44" s="4"/>
      <c r="J44" s="4">
        <f>SUM(J41:J43)</f>
        <v>10386</v>
      </c>
      <c r="K44" s="4">
        <v>1</v>
      </c>
      <c r="L44" s="4">
        <f>K44*J44</f>
        <v>10386</v>
      </c>
      <c r="M44" s="6">
        <v>1.03</v>
      </c>
      <c r="N44" s="7">
        <f t="shared" si="1"/>
        <v>10697.58</v>
      </c>
      <c r="O44" s="17"/>
      <c r="P44" s="17"/>
      <c r="Q44" s="17"/>
      <c r="R44" s="17"/>
    </row>
    <row r="45" spans="1:18">
      <c r="A45" s="98" t="s">
        <v>323</v>
      </c>
      <c r="B45" s="98"/>
      <c r="C45" s="98"/>
      <c r="D45" s="98"/>
      <c r="E45" s="98"/>
      <c r="F45" s="98"/>
      <c r="G45" s="98"/>
      <c r="H45" s="4">
        <v>0</v>
      </c>
      <c r="I45" s="4">
        <v>1200</v>
      </c>
      <c r="J45" s="4">
        <f>I45-H45</f>
        <v>1200</v>
      </c>
      <c r="K45" s="4">
        <v>6</v>
      </c>
      <c r="L45" s="4">
        <f>K45*J45</f>
        <v>7200</v>
      </c>
      <c r="M45" s="6">
        <v>1.03</v>
      </c>
      <c r="N45" s="7">
        <f t="shared" si="1"/>
        <v>7416</v>
      </c>
      <c r="O45" s="17"/>
      <c r="P45" s="17"/>
      <c r="Q45" s="17"/>
      <c r="R45" s="17"/>
    </row>
    <row r="46" spans="1:18">
      <c r="A46" s="98" t="s">
        <v>324</v>
      </c>
      <c r="B46" s="98"/>
      <c r="C46" s="98"/>
      <c r="D46" s="98"/>
      <c r="E46" s="98"/>
      <c r="F46" s="98"/>
      <c r="G46" s="98"/>
      <c r="H46" s="4"/>
      <c r="I46" s="4"/>
      <c r="J46" s="4"/>
      <c r="K46" s="4"/>
      <c r="L46" s="4">
        <f>L44-L45</f>
        <v>3186</v>
      </c>
      <c r="M46" s="6">
        <v>1.03</v>
      </c>
      <c r="N46" s="7">
        <f t="shared" si="1"/>
        <v>3281.58</v>
      </c>
      <c r="O46" s="17"/>
      <c r="P46" s="17"/>
      <c r="Q46" s="17"/>
      <c r="R46" s="17"/>
    </row>
    <row r="47" spans="1:18">
      <c r="A47" s="98"/>
      <c r="B47" s="98"/>
      <c r="C47" s="98"/>
      <c r="D47" s="98"/>
      <c r="E47" s="98"/>
      <c r="F47" s="98"/>
      <c r="G47" s="98"/>
      <c r="H47" s="4"/>
      <c r="I47" s="4"/>
      <c r="J47" s="4"/>
      <c r="K47" s="4"/>
      <c r="L47" s="4"/>
      <c r="M47" s="6"/>
      <c r="N47" s="7"/>
      <c r="O47" s="17"/>
      <c r="P47" s="17"/>
      <c r="Q47" s="17"/>
      <c r="R47" s="17"/>
    </row>
    <row r="48" spans="1:18">
      <c r="A48" s="98" t="s">
        <v>579</v>
      </c>
      <c r="B48" s="98"/>
      <c r="C48" s="98"/>
      <c r="D48" s="98"/>
      <c r="E48" s="98"/>
      <c r="F48" s="98"/>
      <c r="G48" s="98"/>
      <c r="H48" s="4">
        <v>4126</v>
      </c>
      <c r="I48" s="4">
        <v>9557</v>
      </c>
      <c r="J48" s="4">
        <f>I48-H48</f>
        <v>5431</v>
      </c>
      <c r="K48" s="4">
        <v>1</v>
      </c>
      <c r="L48" s="4">
        <f>K48*J48</f>
        <v>5431</v>
      </c>
      <c r="M48" s="6">
        <v>1.03</v>
      </c>
      <c r="N48" s="7">
        <f>M48*L48</f>
        <v>5593.93</v>
      </c>
      <c r="O48" s="17"/>
      <c r="P48" s="17"/>
      <c r="Q48" s="17"/>
      <c r="R48" s="17"/>
    </row>
    <row r="49" spans="1:18">
      <c r="A49" s="98"/>
      <c r="B49" s="98"/>
      <c r="C49" s="98"/>
      <c r="D49" s="98"/>
      <c r="E49" s="98"/>
      <c r="F49" s="98"/>
      <c r="G49" s="98"/>
      <c r="H49" s="4"/>
      <c r="I49" s="4"/>
      <c r="J49" s="4"/>
      <c r="K49" s="4"/>
      <c r="L49" s="4"/>
      <c r="M49" s="6"/>
      <c r="N49" s="7"/>
      <c r="O49" s="17"/>
      <c r="P49" s="17"/>
      <c r="Q49" s="17"/>
      <c r="R49" s="17"/>
    </row>
    <row r="50" spans="1:18" customFormat="1">
      <c r="A50" s="242" t="s">
        <v>986</v>
      </c>
      <c r="B50" s="11"/>
      <c r="C50" s="4"/>
      <c r="D50" s="4"/>
      <c r="E50" s="4"/>
      <c r="F50" s="8"/>
      <c r="G50" s="10"/>
      <c r="H50" s="4"/>
      <c r="I50" s="4"/>
      <c r="J50" s="4"/>
      <c r="K50" s="4"/>
      <c r="L50" s="4"/>
      <c r="M50" s="6"/>
      <c r="N50" s="7"/>
      <c r="O50" s="4"/>
      <c r="P50" s="7"/>
      <c r="Q50" s="4"/>
      <c r="R50" s="8"/>
    </row>
    <row r="51" spans="1:18" customFormat="1">
      <c r="A51" s="4" t="s">
        <v>0</v>
      </c>
      <c r="B51" s="4"/>
      <c r="C51" s="4" t="s">
        <v>1</v>
      </c>
      <c r="D51" s="4" t="s">
        <v>2</v>
      </c>
      <c r="E51" s="4" t="s">
        <v>3</v>
      </c>
      <c r="F51" s="18" t="s">
        <v>4</v>
      </c>
      <c r="G51" s="4" t="s">
        <v>5</v>
      </c>
      <c r="H51" s="4" t="s">
        <v>6</v>
      </c>
      <c r="I51" s="4" t="s">
        <v>7</v>
      </c>
      <c r="J51" s="4" t="s">
        <v>8</v>
      </c>
      <c r="K51" s="4" t="s">
        <v>9</v>
      </c>
      <c r="L51" s="4" t="s">
        <v>10</v>
      </c>
      <c r="M51" s="6"/>
      <c r="N51" s="7" t="s">
        <v>12</v>
      </c>
      <c r="O51" s="4" t="s">
        <v>13</v>
      </c>
      <c r="P51" s="7" t="s">
        <v>14</v>
      </c>
      <c r="Q51" s="4" t="s">
        <v>113</v>
      </c>
      <c r="R51" s="8" t="s">
        <v>16</v>
      </c>
    </row>
    <row r="52" spans="1:18" customFormat="1">
      <c r="A52" s="98" t="s">
        <v>317</v>
      </c>
      <c r="B52" s="98" t="s">
        <v>302</v>
      </c>
      <c r="C52" s="98"/>
      <c r="D52" s="98"/>
      <c r="E52" s="98"/>
      <c r="F52" s="98"/>
      <c r="G52" s="98"/>
      <c r="H52" s="4">
        <v>3113</v>
      </c>
      <c r="I52" s="4">
        <v>3316</v>
      </c>
      <c r="J52" s="4">
        <f>I52-H52</f>
        <v>203</v>
      </c>
      <c r="K52" s="4">
        <v>30</v>
      </c>
      <c r="L52" s="4">
        <f>K52*J52</f>
        <v>6090</v>
      </c>
      <c r="M52" s="6">
        <v>1.03</v>
      </c>
      <c r="N52" s="7">
        <f>M52*L52</f>
        <v>6272.7</v>
      </c>
      <c r="O52" s="17"/>
      <c r="P52" s="17"/>
      <c r="Q52" s="17"/>
      <c r="R52" s="17"/>
    </row>
    <row r="53" spans="1:18" customFormat="1">
      <c r="A53" s="98" t="s">
        <v>318</v>
      </c>
      <c r="B53" s="98" t="s">
        <v>302</v>
      </c>
      <c r="C53" s="98"/>
      <c r="D53" s="98"/>
      <c r="E53" s="98"/>
      <c r="F53" s="98"/>
      <c r="G53" s="98"/>
      <c r="H53" s="4">
        <v>39888</v>
      </c>
      <c r="I53" s="4">
        <v>40555</v>
      </c>
      <c r="J53" s="4">
        <f>I53-H53</f>
        <v>667</v>
      </c>
      <c r="K53" s="4">
        <v>1</v>
      </c>
      <c r="L53" s="4">
        <f>K53*J53</f>
        <v>667</v>
      </c>
      <c r="M53" s="6">
        <v>1.03</v>
      </c>
      <c r="N53" s="7">
        <f>M53*L53</f>
        <v>687.01</v>
      </c>
      <c r="O53" s="17"/>
      <c r="P53" s="17"/>
      <c r="Q53" s="17"/>
      <c r="R53" s="17"/>
    </row>
    <row r="54" spans="1:18" customFormat="1">
      <c r="A54" s="98" t="s">
        <v>18</v>
      </c>
      <c r="B54" s="98"/>
      <c r="C54" s="98"/>
      <c r="D54" s="98"/>
      <c r="E54" s="98"/>
      <c r="F54" s="98"/>
      <c r="G54" s="98"/>
      <c r="H54" s="4"/>
      <c r="I54" s="4"/>
      <c r="J54" s="4"/>
      <c r="K54" s="4"/>
      <c r="L54" s="4">
        <f>SUM(L52:L53)</f>
        <v>6757</v>
      </c>
      <c r="M54" s="6">
        <v>1.03</v>
      </c>
      <c r="N54" s="7">
        <f>L54*M54</f>
        <v>6959.71</v>
      </c>
      <c r="O54" s="17"/>
      <c r="P54" s="17"/>
      <c r="Q54" s="17"/>
      <c r="R54" s="17"/>
    </row>
    <row r="55" spans="1:18" customForma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customFormat="1">
      <c r="A56" s="4" t="s">
        <v>49</v>
      </c>
      <c r="B56" s="4" t="s">
        <v>55</v>
      </c>
      <c r="C56" s="4" t="s">
        <v>1</v>
      </c>
      <c r="D56" s="4" t="s">
        <v>2</v>
      </c>
      <c r="E56" s="10" t="s">
        <v>3</v>
      </c>
      <c r="F56" s="8" t="s">
        <v>4</v>
      </c>
      <c r="G56" s="4" t="s">
        <v>5</v>
      </c>
      <c r="H56" s="4" t="s">
        <v>6</v>
      </c>
      <c r="I56" s="4" t="s">
        <v>7</v>
      </c>
      <c r="J56" s="4" t="s">
        <v>8</v>
      </c>
      <c r="K56" s="4" t="s">
        <v>9</v>
      </c>
      <c r="L56" s="4" t="s">
        <v>10</v>
      </c>
      <c r="M56" s="6"/>
      <c r="N56" s="7" t="s">
        <v>12</v>
      </c>
      <c r="O56" s="4" t="s">
        <v>13</v>
      </c>
      <c r="P56" s="7" t="s">
        <v>14</v>
      </c>
      <c r="Q56" s="4" t="s">
        <v>15</v>
      </c>
      <c r="R56" s="8" t="s">
        <v>16</v>
      </c>
    </row>
    <row r="57" spans="1:18" customFormat="1">
      <c r="A57" s="4"/>
      <c r="B57" s="16"/>
      <c r="C57" s="95">
        <v>41944</v>
      </c>
      <c r="D57" s="232">
        <v>42522</v>
      </c>
      <c r="E57" s="16"/>
      <c r="F57" s="8"/>
      <c r="G57" s="4"/>
      <c r="H57" s="95">
        <v>41944</v>
      </c>
      <c r="I57" s="232">
        <v>42522</v>
      </c>
      <c r="J57" s="4"/>
      <c r="K57" s="4"/>
      <c r="L57" s="4"/>
      <c r="M57" s="6"/>
      <c r="N57" s="7"/>
      <c r="O57" s="4"/>
      <c r="P57" s="7"/>
      <c r="Q57" s="4"/>
      <c r="R57" s="8"/>
    </row>
    <row r="58" spans="1:18" customFormat="1">
      <c r="A58" s="4" t="s">
        <v>147</v>
      </c>
      <c r="B58" s="15"/>
      <c r="C58" s="4">
        <v>2462</v>
      </c>
      <c r="D58" s="4">
        <v>2829</v>
      </c>
      <c r="E58" s="101">
        <f>D58-C58</f>
        <v>367</v>
      </c>
      <c r="F58" s="27">
        <v>9.5</v>
      </c>
      <c r="G58" s="52">
        <f>SUM(E58*F58)</f>
        <v>3486.5</v>
      </c>
      <c r="H58" s="4">
        <v>6546</v>
      </c>
      <c r="I58" s="4">
        <v>7113</v>
      </c>
      <c r="J58" s="4">
        <f>I58-H58</f>
        <v>567</v>
      </c>
      <c r="K58" s="4">
        <v>20</v>
      </c>
      <c r="L58" s="4">
        <f>J58*K58</f>
        <v>11340</v>
      </c>
      <c r="M58" s="6">
        <v>1.03</v>
      </c>
      <c r="N58" s="52">
        <f>SUM(L58*M58)</f>
        <v>11680.2</v>
      </c>
      <c r="O58" s="53"/>
      <c r="P58" s="52">
        <f>SUM(G58+N58)</f>
        <v>15166.7</v>
      </c>
      <c r="Q58" s="25">
        <v>1</v>
      </c>
      <c r="R58" s="27">
        <f>P58*Q58</f>
        <v>15166.7</v>
      </c>
    </row>
    <row r="59" spans="1:18" customFormat="1">
      <c r="A59" s="20"/>
      <c r="B59" s="36"/>
      <c r="C59" s="20"/>
      <c r="D59" s="20"/>
      <c r="E59" s="73"/>
      <c r="F59" s="72"/>
      <c r="G59" s="93"/>
      <c r="H59" s="20"/>
      <c r="I59" s="20"/>
      <c r="J59" s="20"/>
      <c r="K59" s="20"/>
      <c r="L59" s="20"/>
      <c r="M59" s="21"/>
      <c r="N59" s="93"/>
      <c r="O59" s="94"/>
      <c r="P59" s="93"/>
      <c r="Q59" s="48"/>
      <c r="R59" s="72"/>
    </row>
    <row r="60" spans="1:18" customFormat="1">
      <c r="A60" t="s">
        <v>283</v>
      </c>
      <c r="B60" t="s">
        <v>55</v>
      </c>
      <c r="C60" t="s">
        <v>49</v>
      </c>
      <c r="D60" t="s">
        <v>284</v>
      </c>
      <c r="E60" s="92" t="s">
        <v>16</v>
      </c>
    </row>
    <row r="61" spans="1:18" customFormat="1">
      <c r="A61" t="s">
        <v>291</v>
      </c>
      <c r="B61" t="s">
        <v>292</v>
      </c>
      <c r="C61" t="s">
        <v>18</v>
      </c>
      <c r="D61">
        <f>D69+D75+D81+D86+D90</f>
        <v>459</v>
      </c>
      <c r="E61" s="92"/>
    </row>
    <row r="62" spans="1:18" customFormat="1">
      <c r="A62" s="47" t="s">
        <v>780</v>
      </c>
      <c r="B62" s="47" t="s">
        <v>781</v>
      </c>
      <c r="C62" s="47" t="s">
        <v>782</v>
      </c>
      <c r="D62" s="47">
        <v>24</v>
      </c>
      <c r="E62" s="166"/>
      <c r="F62" s="47"/>
      <c r="G62" s="47"/>
      <c r="H62" s="47"/>
      <c r="I62" s="47"/>
      <c r="J62" s="47"/>
      <c r="K62" s="47"/>
      <c r="L62" s="47"/>
    </row>
    <row r="63" spans="1:18" customFormat="1">
      <c r="A63" s="47"/>
      <c r="B63" s="47">
        <v>4171</v>
      </c>
      <c r="C63" s="47" t="s">
        <v>285</v>
      </c>
      <c r="D63" s="47">
        <v>24</v>
      </c>
      <c r="E63" s="166"/>
      <c r="F63" s="47"/>
      <c r="G63" s="47"/>
      <c r="H63" s="47"/>
      <c r="I63" s="47"/>
      <c r="J63" s="47"/>
      <c r="K63" s="47"/>
      <c r="L63" s="47"/>
    </row>
    <row r="64" spans="1:18" customFormat="1">
      <c r="A64" s="47"/>
      <c r="B64" s="47"/>
      <c r="C64" s="47" t="s">
        <v>286</v>
      </c>
      <c r="D64" s="47">
        <v>33</v>
      </c>
      <c r="E64" s="166"/>
      <c r="F64" s="47"/>
      <c r="G64" s="47"/>
      <c r="H64" s="47"/>
      <c r="I64" s="47"/>
      <c r="J64" s="47"/>
      <c r="K64" s="47"/>
      <c r="L64" s="47"/>
    </row>
    <row r="65" spans="1:12" customFormat="1">
      <c r="A65" s="47"/>
      <c r="B65" s="47"/>
      <c r="C65" s="47" t="s">
        <v>287</v>
      </c>
      <c r="D65" s="47">
        <v>25</v>
      </c>
      <c r="E65" s="166"/>
      <c r="F65" s="47"/>
      <c r="G65" s="47"/>
      <c r="H65" s="47"/>
      <c r="I65" s="47"/>
      <c r="J65" s="47"/>
      <c r="K65" s="47"/>
      <c r="L65" s="47"/>
    </row>
    <row r="66" spans="1:12" customFormat="1">
      <c r="A66" s="47"/>
      <c r="B66" s="47"/>
      <c r="C66" s="47" t="s">
        <v>288</v>
      </c>
      <c r="D66" s="47">
        <v>33</v>
      </c>
      <c r="E66" s="166"/>
      <c r="F66" s="47"/>
      <c r="G66" s="47"/>
      <c r="H66" s="47"/>
      <c r="I66" s="47"/>
      <c r="J66" s="47"/>
      <c r="K66" s="47"/>
      <c r="L66" s="47"/>
    </row>
    <row r="67" spans="1:12" customFormat="1">
      <c r="A67" s="47"/>
      <c r="B67" s="47"/>
      <c r="C67" s="47" t="s">
        <v>289</v>
      </c>
      <c r="D67" s="47">
        <v>25</v>
      </c>
      <c r="E67" s="166"/>
      <c r="F67" s="47"/>
      <c r="G67" s="47"/>
      <c r="H67" s="47"/>
      <c r="I67" s="47"/>
      <c r="J67" s="47"/>
      <c r="K67" s="47"/>
      <c r="L67" s="47"/>
    </row>
    <row r="68" spans="1:12" customFormat="1">
      <c r="A68" s="47"/>
      <c r="B68" s="47"/>
      <c r="C68" s="47" t="s">
        <v>290</v>
      </c>
      <c r="D68" s="47">
        <v>27</v>
      </c>
      <c r="E68" s="166"/>
      <c r="F68" s="47"/>
      <c r="G68" s="47"/>
      <c r="H68" s="47"/>
      <c r="I68" s="47"/>
      <c r="J68" s="47"/>
      <c r="K68" s="47"/>
      <c r="L68" s="47"/>
    </row>
    <row r="69" spans="1:12" customFormat="1">
      <c r="A69" s="47"/>
      <c r="B69" s="47"/>
      <c r="C69" s="47" t="s">
        <v>783</v>
      </c>
      <c r="D69" s="47">
        <f>SUM(D62:D68)</f>
        <v>191</v>
      </c>
      <c r="E69" s="166"/>
      <c r="F69" s="47"/>
      <c r="G69" s="47"/>
      <c r="H69" s="47"/>
      <c r="I69" s="47"/>
      <c r="J69" s="47"/>
      <c r="K69" s="47"/>
      <c r="L69" s="47"/>
    </row>
    <row r="70" spans="1:12" customFormat="1">
      <c r="A70" s="47"/>
      <c r="B70" s="47"/>
      <c r="C70" s="47" t="s">
        <v>784</v>
      </c>
      <c r="D70" s="167">
        <f>D69/D61</f>
        <v>0.41612200435729846</v>
      </c>
      <c r="E70" s="166">
        <f>P58*D70</f>
        <v>6311.197603485839</v>
      </c>
      <c r="F70" s="47"/>
      <c r="G70" s="47">
        <f>D70*E58</f>
        <v>152.71677559912854</v>
      </c>
      <c r="H70" s="47"/>
      <c r="I70" s="47"/>
      <c r="J70" s="47"/>
      <c r="K70" s="47"/>
      <c r="L70" s="47">
        <f>D70*L58</f>
        <v>4718.8235294117649</v>
      </c>
    </row>
    <row r="71" spans="1:12" customFormat="1">
      <c r="E71" s="92"/>
    </row>
    <row r="72" spans="1:12" customFormat="1">
      <c r="A72" s="47" t="s">
        <v>785</v>
      </c>
      <c r="B72" s="47" t="s">
        <v>786</v>
      </c>
      <c r="C72" s="47" t="s">
        <v>787</v>
      </c>
      <c r="D72" s="47">
        <v>33</v>
      </c>
      <c r="E72" s="166"/>
      <c r="F72" s="47"/>
      <c r="G72" s="47"/>
      <c r="H72" s="47"/>
      <c r="I72" s="47"/>
      <c r="J72" s="47"/>
      <c r="K72" s="47"/>
      <c r="L72" s="47"/>
    </row>
    <row r="73" spans="1:12" customFormat="1">
      <c r="A73" s="47"/>
      <c r="B73" s="47"/>
      <c r="C73" s="47" t="s">
        <v>294</v>
      </c>
      <c r="D73" s="47">
        <v>33</v>
      </c>
      <c r="E73" s="166"/>
      <c r="F73" s="47"/>
      <c r="G73" s="47"/>
      <c r="H73" s="47"/>
      <c r="I73" s="47"/>
      <c r="J73" s="47"/>
      <c r="K73" s="47"/>
      <c r="L73" s="47"/>
    </row>
    <row r="74" spans="1:12" customFormat="1">
      <c r="A74" s="47"/>
      <c r="B74" s="47"/>
      <c r="C74" s="47" t="s">
        <v>295</v>
      </c>
      <c r="D74" s="47">
        <v>33</v>
      </c>
      <c r="E74" s="166"/>
      <c r="F74" s="47"/>
      <c r="G74" s="47"/>
      <c r="H74" s="47"/>
      <c r="I74" s="47"/>
      <c r="J74" s="47"/>
      <c r="K74" s="47"/>
      <c r="L74" s="47"/>
    </row>
    <row r="75" spans="1:12" customFormat="1">
      <c r="A75" s="47"/>
      <c r="B75" s="47"/>
      <c r="C75" s="47" t="s">
        <v>788</v>
      </c>
      <c r="D75" s="47">
        <f>SUM(D72:D74)</f>
        <v>99</v>
      </c>
      <c r="E75" s="166"/>
      <c r="F75" s="47"/>
      <c r="G75" s="47"/>
      <c r="H75" s="47"/>
      <c r="I75" s="47"/>
      <c r="J75" s="47"/>
      <c r="K75" s="47"/>
      <c r="L75" s="47"/>
    </row>
    <row r="76" spans="1:12" customFormat="1">
      <c r="A76" s="47"/>
      <c r="B76" s="47"/>
      <c r="C76" s="47" t="s">
        <v>789</v>
      </c>
      <c r="D76" s="167">
        <f>D75/D61</f>
        <v>0.21568627450980393</v>
      </c>
      <c r="E76" s="166">
        <f>E58*D76</f>
        <v>79.156862745098039</v>
      </c>
      <c r="F76" s="47"/>
      <c r="G76" s="47">
        <f>G58*D70</f>
        <v>1450.809368191721</v>
      </c>
      <c r="H76" s="47"/>
      <c r="I76" s="47"/>
      <c r="J76" s="47"/>
      <c r="K76" s="47"/>
      <c r="L76" s="47">
        <f>L58*D76</f>
        <v>2445.8823529411766</v>
      </c>
    </row>
    <row r="77" spans="1:12" customFormat="1">
      <c r="A77" s="47"/>
      <c r="B77" s="47"/>
      <c r="C77" s="47"/>
      <c r="D77" s="47"/>
      <c r="E77" s="166"/>
      <c r="F77" s="47"/>
      <c r="G77" s="47"/>
      <c r="H77" s="47"/>
      <c r="I77" s="47"/>
      <c r="J77" s="47"/>
      <c r="K77" s="47"/>
      <c r="L77" s="47"/>
    </row>
    <row r="78" spans="1:12" customFormat="1">
      <c r="A78" s="47" t="s">
        <v>790</v>
      </c>
      <c r="B78" s="47" t="s">
        <v>791</v>
      </c>
      <c r="C78" s="47" t="s">
        <v>792</v>
      </c>
      <c r="D78" s="47">
        <v>24</v>
      </c>
      <c r="E78" s="166"/>
      <c r="F78" s="47"/>
      <c r="G78" s="47"/>
      <c r="H78" s="47"/>
      <c r="I78" s="47"/>
      <c r="J78" s="47"/>
      <c r="K78" s="47"/>
      <c r="L78" s="47"/>
    </row>
    <row r="79" spans="1:12" customFormat="1">
      <c r="A79" s="105" t="s">
        <v>793</v>
      </c>
      <c r="B79" s="47">
        <v>4236</v>
      </c>
      <c r="C79" s="47" t="s">
        <v>794</v>
      </c>
      <c r="D79" s="47">
        <v>24</v>
      </c>
      <c r="E79" s="166"/>
      <c r="F79" s="47"/>
      <c r="G79" s="47"/>
      <c r="H79" s="47"/>
      <c r="I79" s="47"/>
      <c r="J79" s="47"/>
      <c r="K79" s="47"/>
      <c r="L79" s="47"/>
    </row>
    <row r="80" spans="1:12" customFormat="1">
      <c r="A80" s="47"/>
      <c r="B80" s="47"/>
      <c r="C80" s="47" t="s">
        <v>795</v>
      </c>
      <c r="D80" s="47">
        <v>24</v>
      </c>
      <c r="E80" s="166"/>
      <c r="F80" s="47"/>
      <c r="G80" s="47"/>
      <c r="H80" s="47"/>
      <c r="I80" s="47"/>
      <c r="J80" s="47"/>
      <c r="K80" s="47"/>
      <c r="L80" s="47"/>
    </row>
    <row r="81" spans="1:18">
      <c r="A81" s="47"/>
      <c r="B81" s="47"/>
      <c r="C81" s="47" t="s">
        <v>788</v>
      </c>
      <c r="D81" s="47">
        <f>SUM(D78:D80)</f>
        <v>72</v>
      </c>
      <c r="E81" s="166"/>
      <c r="F81" s="47"/>
      <c r="G81" s="47"/>
      <c r="H81" s="47"/>
      <c r="I81" s="47"/>
      <c r="J81" s="47"/>
      <c r="K81" s="47"/>
      <c r="L81" s="47"/>
      <c r="M81"/>
      <c r="N81"/>
      <c r="O81"/>
      <c r="P81"/>
      <c r="Q81"/>
      <c r="R81"/>
    </row>
    <row r="82" spans="1:18">
      <c r="A82" s="47"/>
      <c r="B82" s="47"/>
      <c r="C82" s="47" t="s">
        <v>789</v>
      </c>
      <c r="D82" s="167">
        <f>D81/D61</f>
        <v>0.15686274509803921</v>
      </c>
      <c r="E82" s="166">
        <f>D82*P58</f>
        <v>2379.0901960784313</v>
      </c>
      <c r="F82" s="47"/>
      <c r="G82" s="47">
        <f>D82*E58</f>
        <v>57.568627450980394</v>
      </c>
      <c r="H82" s="47"/>
      <c r="I82" s="47"/>
      <c r="J82" s="47"/>
      <c r="K82" s="47"/>
      <c r="L82" s="47">
        <f>D82*L58</f>
        <v>1778.8235294117646</v>
      </c>
      <c r="M82"/>
      <c r="N82"/>
      <c r="O82"/>
      <c r="P82"/>
      <c r="Q82"/>
      <c r="R82"/>
    </row>
    <row r="83" spans="1:18">
      <c r="A83"/>
      <c r="B83"/>
      <c r="C83"/>
      <c r="D83"/>
      <c r="E83" s="92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>
      <c r="A84" s="47" t="s">
        <v>796</v>
      </c>
      <c r="B84" s="47" t="s">
        <v>797</v>
      </c>
      <c r="C84" s="47" t="s">
        <v>798</v>
      </c>
      <c r="D84" s="47">
        <v>24</v>
      </c>
      <c r="E84" s="166"/>
      <c r="F84" s="47"/>
      <c r="G84" s="47"/>
      <c r="H84" s="47"/>
      <c r="I84" s="47"/>
      <c r="J84" s="47"/>
      <c r="K84" s="47"/>
      <c r="L84" s="47"/>
      <c r="M84"/>
      <c r="N84"/>
      <c r="O84"/>
      <c r="P84"/>
      <c r="Q84"/>
      <c r="R84"/>
    </row>
    <row r="85" spans="1:18">
      <c r="A85" s="105" t="s">
        <v>799</v>
      </c>
      <c r="B85" s="47">
        <v>4211</v>
      </c>
      <c r="C85" s="47" t="s">
        <v>800</v>
      </c>
      <c r="D85" s="47">
        <v>33</v>
      </c>
      <c r="E85" s="166"/>
      <c r="F85" s="47"/>
      <c r="G85" s="47"/>
      <c r="H85" s="47"/>
      <c r="I85" s="47"/>
      <c r="J85" s="47"/>
      <c r="K85" s="47"/>
      <c r="L85" s="47"/>
      <c r="M85"/>
      <c r="N85"/>
      <c r="O85"/>
      <c r="P85"/>
      <c r="Q85"/>
      <c r="R85"/>
    </row>
    <row r="86" spans="1:18">
      <c r="A86" s="47"/>
      <c r="B86" s="47"/>
      <c r="C86" s="47" t="s">
        <v>801</v>
      </c>
      <c r="D86" s="47">
        <f>SUM(D84:D85)</f>
        <v>57</v>
      </c>
      <c r="E86" s="166"/>
      <c r="F86" s="47"/>
      <c r="G86" s="47"/>
      <c r="H86" s="47"/>
      <c r="I86" s="47"/>
      <c r="J86" s="47"/>
      <c r="K86" s="47"/>
      <c r="L86" s="47"/>
      <c r="M86"/>
      <c r="N86"/>
      <c r="O86"/>
      <c r="P86"/>
      <c r="Q86"/>
      <c r="R86"/>
    </row>
    <row r="87" spans="1:18">
      <c r="A87" s="47"/>
      <c r="B87" s="47"/>
      <c r="C87" s="47" t="s">
        <v>802</v>
      </c>
      <c r="D87" s="167">
        <f>D86/D61</f>
        <v>0.12418300653594772</v>
      </c>
      <c r="E87" s="166">
        <f>P58*D87</f>
        <v>1883.4464052287583</v>
      </c>
      <c r="F87" s="47"/>
      <c r="G87" s="47">
        <f>D87*E58</f>
        <v>45.575163398692808</v>
      </c>
      <c r="H87" s="47"/>
      <c r="I87" s="47"/>
      <c r="J87" s="47"/>
      <c r="K87" s="47"/>
      <c r="L87" s="47">
        <f>D87*L58</f>
        <v>1408.2352941176471</v>
      </c>
      <c r="M87"/>
      <c r="N87"/>
      <c r="O87"/>
      <c r="P87"/>
      <c r="Q87"/>
      <c r="R87"/>
    </row>
    <row r="88" spans="1:18">
      <c r="A88" s="47"/>
      <c r="B88" s="47"/>
      <c r="C88" s="47"/>
      <c r="D88" s="47"/>
      <c r="E88" s="166"/>
      <c r="F88" s="47"/>
      <c r="G88" s="47"/>
      <c r="H88" s="47"/>
      <c r="I88" s="47"/>
      <c r="J88" s="47"/>
      <c r="K88" s="47"/>
      <c r="L88" s="47"/>
      <c r="M88"/>
      <c r="N88"/>
      <c r="O88"/>
      <c r="P88"/>
      <c r="Q88"/>
      <c r="R88"/>
    </row>
    <row r="89" spans="1:18">
      <c r="A89" s="47" t="s">
        <v>296</v>
      </c>
      <c r="B89" s="47" t="s">
        <v>116</v>
      </c>
      <c r="C89" s="47" t="s">
        <v>297</v>
      </c>
      <c r="D89" s="47">
        <v>40</v>
      </c>
      <c r="E89" s="166"/>
      <c r="F89" s="47"/>
      <c r="G89" s="47"/>
      <c r="H89" s="47"/>
      <c r="I89" s="47"/>
      <c r="J89" s="47"/>
      <c r="K89" s="47"/>
      <c r="L89" s="47"/>
      <c r="M89"/>
      <c r="N89"/>
      <c r="O89"/>
      <c r="P89"/>
      <c r="Q89"/>
      <c r="R89"/>
    </row>
    <row r="90" spans="1:18">
      <c r="A90" s="183" t="s">
        <v>714</v>
      </c>
      <c r="B90" s="47">
        <v>4047</v>
      </c>
      <c r="C90" s="47" t="s">
        <v>18</v>
      </c>
      <c r="D90" s="47">
        <f>SUM(D89:D89)</f>
        <v>40</v>
      </c>
      <c r="E90" s="166"/>
      <c r="F90" s="47"/>
      <c r="G90" s="47"/>
      <c r="H90" s="47"/>
      <c r="I90" s="47"/>
      <c r="J90" s="47"/>
      <c r="K90" s="47"/>
      <c r="L90" s="184"/>
      <c r="M90"/>
      <c r="N90"/>
      <c r="O90"/>
      <c r="P90"/>
      <c r="Q90"/>
      <c r="R90"/>
    </row>
    <row r="91" spans="1:18">
      <c r="A91" s="47"/>
      <c r="B91" s="47"/>
      <c r="C91" s="47" t="s">
        <v>293</v>
      </c>
      <c r="D91" s="167">
        <f>D90/D61</f>
        <v>8.714596949891068E-2</v>
      </c>
      <c r="E91" s="166">
        <f>P58*D91</f>
        <v>1321.7167755991286</v>
      </c>
      <c r="F91" s="47"/>
      <c r="G91" s="47">
        <f>D91*E58</f>
        <v>31.98257080610022</v>
      </c>
      <c r="H91" s="47"/>
      <c r="I91" s="47"/>
      <c r="J91" s="47"/>
      <c r="K91" s="47"/>
      <c r="L91" s="47">
        <f>D91*L58</f>
        <v>988.23529411764707</v>
      </c>
      <c r="M91"/>
      <c r="N91"/>
      <c r="O91"/>
      <c r="P91"/>
      <c r="Q91"/>
      <c r="R91"/>
    </row>
    <row r="94" spans="1:18">
      <c r="A94" s="224" t="s">
        <v>930</v>
      </c>
    </row>
    <row r="95" spans="1:18" customFormat="1">
      <c r="A95" s="4" t="s">
        <v>0</v>
      </c>
      <c r="B95" s="4"/>
      <c r="C95" s="4" t="s">
        <v>1</v>
      </c>
      <c r="D95" s="4" t="s">
        <v>2</v>
      </c>
      <c r="E95" s="4" t="s">
        <v>3</v>
      </c>
      <c r="F95" s="18" t="s">
        <v>4</v>
      </c>
      <c r="G95" s="4" t="s">
        <v>5</v>
      </c>
      <c r="H95" s="4" t="s">
        <v>6</v>
      </c>
      <c r="I95" s="4" t="s">
        <v>7</v>
      </c>
      <c r="J95" s="4" t="s">
        <v>8</v>
      </c>
      <c r="K95" s="4" t="s">
        <v>9</v>
      </c>
      <c r="L95" s="4" t="s">
        <v>10</v>
      </c>
      <c r="M95" s="6"/>
      <c r="N95" s="7" t="s">
        <v>12</v>
      </c>
      <c r="O95" s="4" t="s">
        <v>13</v>
      </c>
      <c r="P95" s="7" t="s">
        <v>14</v>
      </c>
      <c r="Q95" s="4" t="s">
        <v>15</v>
      </c>
      <c r="R95" s="8" t="s">
        <v>16</v>
      </c>
    </row>
    <row r="96" spans="1:18">
      <c r="A96" s="17" t="s">
        <v>932</v>
      </c>
      <c r="B96" s="17" t="s">
        <v>939</v>
      </c>
      <c r="C96" s="98"/>
      <c r="D96" s="98"/>
      <c r="E96" s="98"/>
      <c r="F96" s="98"/>
      <c r="G96" s="98"/>
      <c r="H96" s="4">
        <v>199</v>
      </c>
      <c r="I96" s="4">
        <v>445</v>
      </c>
      <c r="J96" s="4">
        <f t="shared" ref="J96:J102" si="2">I96-H96</f>
        <v>246</v>
      </c>
      <c r="K96" s="4">
        <v>1</v>
      </c>
      <c r="L96" s="4">
        <f t="shared" ref="L96:L103" si="3">K96*J96</f>
        <v>246</v>
      </c>
      <c r="M96" s="6">
        <v>1.03</v>
      </c>
      <c r="N96" s="7">
        <f>M96*L96</f>
        <v>253.38</v>
      </c>
      <c r="O96" s="17"/>
      <c r="P96" s="17"/>
      <c r="Q96" s="17"/>
      <c r="R96" s="17"/>
    </row>
    <row r="97" spans="1:18">
      <c r="A97" s="17" t="s">
        <v>931</v>
      </c>
      <c r="B97" s="17" t="s">
        <v>938</v>
      </c>
      <c r="C97" s="98"/>
      <c r="D97" s="98"/>
      <c r="E97" s="98"/>
      <c r="F97" s="98"/>
      <c r="G97" s="98"/>
      <c r="H97" s="4">
        <v>0</v>
      </c>
      <c r="I97" s="4">
        <v>0</v>
      </c>
      <c r="J97" s="4">
        <f t="shared" si="2"/>
        <v>0</v>
      </c>
      <c r="K97" s="4">
        <v>1</v>
      </c>
      <c r="L97" s="4">
        <f t="shared" si="3"/>
        <v>0</v>
      </c>
      <c r="M97" s="6">
        <v>1.03</v>
      </c>
      <c r="N97" s="7">
        <f t="shared" ref="N97:N103" si="4">M97*L97</f>
        <v>0</v>
      </c>
      <c r="O97" s="17"/>
      <c r="P97" s="17"/>
      <c r="Q97" s="17"/>
      <c r="R97" s="17"/>
    </row>
    <row r="98" spans="1:18">
      <c r="A98" s="17" t="s">
        <v>933</v>
      </c>
      <c r="B98" s="17" t="s">
        <v>938</v>
      </c>
      <c r="C98" s="98"/>
      <c r="D98" s="98"/>
      <c r="E98" s="98"/>
      <c r="F98" s="98"/>
      <c r="G98" s="98"/>
      <c r="H98" s="4">
        <v>0</v>
      </c>
      <c r="I98" s="4">
        <v>0</v>
      </c>
      <c r="J98" s="4">
        <f t="shared" si="2"/>
        <v>0</v>
      </c>
      <c r="K98" s="4">
        <v>1</v>
      </c>
      <c r="L98" s="4">
        <f t="shared" si="3"/>
        <v>0</v>
      </c>
      <c r="M98" s="6">
        <v>1.03</v>
      </c>
      <c r="N98" s="7">
        <f>M98*L98</f>
        <v>0</v>
      </c>
      <c r="O98" s="17"/>
      <c r="P98" s="17"/>
      <c r="Q98" s="17"/>
      <c r="R98" s="17"/>
    </row>
    <row r="99" spans="1:18">
      <c r="A99" s="17" t="s">
        <v>935</v>
      </c>
      <c r="B99" s="17" t="s">
        <v>940</v>
      </c>
      <c r="C99" s="98"/>
      <c r="D99" s="98"/>
      <c r="E99" s="98"/>
      <c r="F99" s="98"/>
      <c r="G99" s="98"/>
      <c r="H99" s="4">
        <v>664</v>
      </c>
      <c r="I99" s="4">
        <v>3777</v>
      </c>
      <c r="J99" s="4">
        <f t="shared" si="2"/>
        <v>3113</v>
      </c>
      <c r="K99" s="4">
        <v>1</v>
      </c>
      <c r="L99" s="4">
        <f t="shared" si="3"/>
        <v>3113</v>
      </c>
      <c r="M99" s="6">
        <v>1.03</v>
      </c>
      <c r="N99" s="7">
        <f>M99*L99</f>
        <v>3206.39</v>
      </c>
      <c r="O99" s="17"/>
      <c r="P99" s="17"/>
      <c r="Q99" s="17"/>
      <c r="R99" s="17"/>
    </row>
    <row r="100" spans="1:18">
      <c r="A100" s="17" t="s">
        <v>934</v>
      </c>
      <c r="B100" s="17" t="s">
        <v>940</v>
      </c>
      <c r="C100" s="98"/>
      <c r="D100" s="98"/>
      <c r="E100" s="98"/>
      <c r="F100" s="98"/>
      <c r="G100" s="98"/>
      <c r="H100" s="4">
        <v>2378</v>
      </c>
      <c r="I100" s="4">
        <v>9403</v>
      </c>
      <c r="J100" s="4">
        <f t="shared" si="2"/>
        <v>7025</v>
      </c>
      <c r="K100" s="4">
        <v>1</v>
      </c>
      <c r="L100" s="4">
        <f t="shared" si="3"/>
        <v>7025</v>
      </c>
      <c r="M100" s="6">
        <v>1.03</v>
      </c>
      <c r="N100" s="7">
        <f>M100*L100</f>
        <v>7235.75</v>
      </c>
      <c r="O100" s="17"/>
      <c r="P100" s="17"/>
      <c r="Q100" s="17"/>
      <c r="R100" s="17"/>
    </row>
    <row r="101" spans="1:18">
      <c r="A101" s="17" t="s">
        <v>936</v>
      </c>
      <c r="B101" s="17" t="s">
        <v>941</v>
      </c>
      <c r="C101" s="98"/>
      <c r="D101" s="98"/>
      <c r="E101" s="98"/>
      <c r="F101" s="98"/>
      <c r="G101" s="98"/>
      <c r="H101" s="4">
        <v>0</v>
      </c>
      <c r="I101" s="4">
        <v>0</v>
      </c>
      <c r="J101" s="4">
        <f t="shared" si="2"/>
        <v>0</v>
      </c>
      <c r="K101" s="4">
        <v>1</v>
      </c>
      <c r="L101" s="4">
        <f t="shared" si="3"/>
        <v>0</v>
      </c>
      <c r="M101" s="6">
        <v>1.03</v>
      </c>
      <c r="N101" s="7">
        <f t="shared" si="4"/>
        <v>0</v>
      </c>
      <c r="O101" s="17"/>
      <c r="P101" s="17"/>
      <c r="Q101" s="17"/>
      <c r="R101" s="17"/>
    </row>
    <row r="102" spans="1:18">
      <c r="A102" s="17" t="s">
        <v>937</v>
      </c>
      <c r="B102" s="17" t="s">
        <v>941</v>
      </c>
      <c r="C102" s="98"/>
      <c r="D102" s="98"/>
      <c r="E102" s="98"/>
      <c r="F102" s="98"/>
      <c r="G102" s="98"/>
      <c r="H102" s="4">
        <v>1029</v>
      </c>
      <c r="I102" s="4">
        <v>1554</v>
      </c>
      <c r="J102" s="4">
        <f t="shared" si="2"/>
        <v>525</v>
      </c>
      <c r="K102" s="4">
        <v>1</v>
      </c>
      <c r="L102" s="4">
        <f t="shared" si="3"/>
        <v>525</v>
      </c>
      <c r="M102" s="6">
        <v>1.03</v>
      </c>
      <c r="N102" s="7">
        <f>M102*L102</f>
        <v>540.75</v>
      </c>
      <c r="O102" s="17"/>
      <c r="P102" s="17"/>
      <c r="Q102" s="17"/>
      <c r="R102" s="17"/>
    </row>
    <row r="103" spans="1:18">
      <c r="A103" s="17" t="s">
        <v>18</v>
      </c>
      <c r="B103" s="98"/>
      <c r="C103" s="98"/>
      <c r="D103" s="98"/>
      <c r="E103" s="98"/>
      <c r="F103" s="98"/>
      <c r="G103" s="98"/>
      <c r="H103" s="4"/>
      <c r="I103" s="4"/>
      <c r="J103" s="4">
        <f>SUM(J97:J101)</f>
        <v>10138</v>
      </c>
      <c r="K103" s="4">
        <v>1</v>
      </c>
      <c r="L103" s="4">
        <f t="shared" si="3"/>
        <v>10138</v>
      </c>
      <c r="M103" s="6">
        <v>1.03</v>
      </c>
      <c r="N103" s="7">
        <f t="shared" si="4"/>
        <v>10442.14</v>
      </c>
      <c r="O103" s="17"/>
      <c r="P103" s="17"/>
      <c r="Q103" s="17"/>
      <c r="R103" s="17"/>
    </row>
  </sheetData>
  <phoneticPr fontId="2" type="noConversion"/>
  <pageMargins left="0.2" right="0.2" top="0.75" bottom="0.75" header="0.3" footer="0.3"/>
  <pageSetup paperSize="27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W160"/>
  <sheetViews>
    <sheetView topLeftCell="A10" workbookViewId="0">
      <selection activeCell="L51" sqref="L51"/>
    </sheetView>
  </sheetViews>
  <sheetFormatPr defaultRowHeight="14.25"/>
  <cols>
    <col min="1" max="1" width="11.375" style="114" customWidth="1"/>
    <col min="2" max="2" width="7.25" style="114" customWidth="1"/>
    <col min="3" max="3" width="6.5" style="114" customWidth="1"/>
    <col min="4" max="4" width="6.75" style="114" customWidth="1"/>
    <col min="5" max="5" width="5.875" style="114" customWidth="1"/>
    <col min="6" max="6" width="7.875" style="121" customWidth="1"/>
    <col min="7" max="7" width="7.25" style="114" customWidth="1"/>
    <col min="8" max="8" width="6.75" style="114" customWidth="1"/>
    <col min="9" max="9" width="11.125" style="114" customWidth="1"/>
    <col min="10" max="10" width="10.875" style="114" customWidth="1"/>
    <col min="11" max="11" width="3.75" style="114" customWidth="1"/>
    <col min="12" max="12" width="11.125" style="114" customWidth="1"/>
    <col min="13" max="13" width="5.75" style="114" customWidth="1"/>
    <col min="14" max="14" width="11.375" style="114" customWidth="1"/>
    <col min="15" max="15" width="7.75" style="114" customWidth="1"/>
    <col min="16" max="16" width="11.25" style="114" customWidth="1"/>
    <col min="17" max="17" width="4.5" style="114" customWidth="1"/>
    <col min="18" max="18" width="11.25" style="114" customWidth="1"/>
    <col min="19" max="16384" width="9" style="114"/>
  </cols>
  <sheetData>
    <row r="1" spans="1:18">
      <c r="A1" s="110" t="s">
        <v>415</v>
      </c>
      <c r="B1" s="110" t="s">
        <v>416</v>
      </c>
      <c r="C1" s="110" t="s">
        <v>1</v>
      </c>
      <c r="D1" s="110" t="s">
        <v>2</v>
      </c>
      <c r="E1" s="110" t="s">
        <v>3</v>
      </c>
      <c r="F1" s="111" t="s">
        <v>4</v>
      </c>
      <c r="G1" s="110" t="s">
        <v>5</v>
      </c>
      <c r="H1" s="110" t="s">
        <v>6</v>
      </c>
      <c r="I1" s="110" t="s">
        <v>7</v>
      </c>
      <c r="J1" s="110" t="s">
        <v>8</v>
      </c>
      <c r="K1" s="110" t="s">
        <v>9</v>
      </c>
      <c r="L1" s="110" t="s">
        <v>417</v>
      </c>
      <c r="M1" s="112"/>
      <c r="N1" s="113" t="s">
        <v>12</v>
      </c>
      <c r="O1" s="110" t="s">
        <v>13</v>
      </c>
      <c r="P1" s="113" t="s">
        <v>14</v>
      </c>
      <c r="Q1" s="110" t="s">
        <v>418</v>
      </c>
      <c r="R1" s="111" t="s">
        <v>419</v>
      </c>
    </row>
    <row r="2" spans="1:18">
      <c r="A2" s="115" t="s">
        <v>420</v>
      </c>
      <c r="B2" s="110"/>
      <c r="C2" s="110"/>
      <c r="D2" s="110"/>
      <c r="E2" s="110"/>
      <c r="F2" s="111"/>
      <c r="G2" s="110"/>
      <c r="H2" s="110"/>
      <c r="I2" s="110"/>
      <c r="J2" s="110"/>
      <c r="K2" s="110"/>
      <c r="L2" s="110"/>
      <c r="M2" s="112"/>
      <c r="N2" s="113"/>
      <c r="O2" s="110"/>
      <c r="P2" s="113"/>
      <c r="Q2" s="110"/>
      <c r="R2" s="111"/>
    </row>
    <row r="3" spans="1:18">
      <c r="A3" s="148" t="s">
        <v>421</v>
      </c>
      <c r="B3" s="24" t="s">
        <v>146</v>
      </c>
      <c r="C3" s="148"/>
      <c r="D3" s="148"/>
      <c r="E3" s="148"/>
      <c r="F3" s="145"/>
      <c r="G3" s="148"/>
      <c r="H3" s="148">
        <v>24510</v>
      </c>
      <c r="I3" s="148">
        <v>24510</v>
      </c>
      <c r="J3" s="148">
        <f>I3-H3</f>
        <v>0</v>
      </c>
      <c r="K3" s="148">
        <v>1</v>
      </c>
      <c r="L3" s="148">
        <f>K3*J3</f>
        <v>0</v>
      </c>
      <c r="M3" s="31">
        <v>1.03</v>
      </c>
      <c r="N3" s="173">
        <f>M3*L3</f>
        <v>0</v>
      </c>
      <c r="O3" s="148">
        <v>40</v>
      </c>
      <c r="P3" s="173">
        <f>G3+N3+O3</f>
        <v>40</v>
      </c>
      <c r="Q3" s="148">
        <v>1</v>
      </c>
      <c r="R3" s="145">
        <f>P3*Q3</f>
        <v>40</v>
      </c>
    </row>
    <row r="4" spans="1:18">
      <c r="A4" s="148" t="s">
        <v>422</v>
      </c>
      <c r="B4" s="24" t="s">
        <v>146</v>
      </c>
      <c r="C4" s="148"/>
      <c r="D4" s="148"/>
      <c r="E4" s="148"/>
      <c r="F4" s="145"/>
      <c r="G4" s="148"/>
      <c r="H4" s="148">
        <v>2000</v>
      </c>
      <c r="I4" s="148">
        <v>2000</v>
      </c>
      <c r="J4" s="148">
        <f t="shared" ref="J4:J9" si="0">I4-H4</f>
        <v>0</v>
      </c>
      <c r="K4" s="148">
        <v>1</v>
      </c>
      <c r="L4" s="148">
        <f t="shared" ref="L4:L9" si="1">K4*J4</f>
        <v>0</v>
      </c>
      <c r="M4" s="31">
        <v>1.03</v>
      </c>
      <c r="N4" s="173">
        <f t="shared" ref="N4:N9" si="2">M4*L4</f>
        <v>0</v>
      </c>
      <c r="O4" s="148">
        <v>40</v>
      </c>
      <c r="P4" s="173">
        <f t="shared" ref="P4:P9" si="3">G4+N4+O4</f>
        <v>40</v>
      </c>
      <c r="Q4" s="148">
        <v>1</v>
      </c>
      <c r="R4" s="145">
        <f t="shared" ref="R4:R9" si="4">P4*Q4</f>
        <v>40</v>
      </c>
    </row>
    <row r="5" spans="1:18">
      <c r="A5" s="148" t="s">
        <v>423</v>
      </c>
      <c r="B5" s="24" t="s">
        <v>146</v>
      </c>
      <c r="C5" s="148"/>
      <c r="D5" s="148"/>
      <c r="E5" s="148"/>
      <c r="F5" s="145"/>
      <c r="G5" s="148"/>
      <c r="H5" s="148">
        <v>40</v>
      </c>
      <c r="I5" s="148">
        <v>40</v>
      </c>
      <c r="J5" s="148">
        <f>I5-H5</f>
        <v>0</v>
      </c>
      <c r="K5" s="148">
        <v>1</v>
      </c>
      <c r="L5" s="148">
        <f>K5*J5</f>
        <v>0</v>
      </c>
      <c r="M5" s="31">
        <v>1.03</v>
      </c>
      <c r="N5" s="173">
        <f>M5*L5</f>
        <v>0</v>
      </c>
      <c r="O5" s="148">
        <v>40</v>
      </c>
      <c r="P5" s="173">
        <f>G5+N5+O5</f>
        <v>40</v>
      </c>
      <c r="Q5" s="148">
        <v>1</v>
      </c>
      <c r="R5" s="145">
        <f>P5*Q5</f>
        <v>40</v>
      </c>
    </row>
    <row r="6" spans="1:18">
      <c r="A6" s="148" t="s">
        <v>424</v>
      </c>
      <c r="B6" s="24" t="s">
        <v>146</v>
      </c>
      <c r="C6" s="148">
        <v>22</v>
      </c>
      <c r="D6" s="148">
        <v>22</v>
      </c>
      <c r="E6" s="148">
        <f>SUM(D6-C6)</f>
        <v>0</v>
      </c>
      <c r="F6" s="145">
        <v>9.5</v>
      </c>
      <c r="G6" s="148">
        <f>E6*F6</f>
        <v>0</v>
      </c>
      <c r="H6" s="148">
        <v>11567</v>
      </c>
      <c r="I6" s="148">
        <v>11567</v>
      </c>
      <c r="J6" s="148">
        <f t="shared" si="0"/>
        <v>0</v>
      </c>
      <c r="K6" s="148">
        <v>1</v>
      </c>
      <c r="L6" s="148">
        <f t="shared" si="1"/>
        <v>0</v>
      </c>
      <c r="M6" s="31">
        <v>1.03</v>
      </c>
      <c r="N6" s="173">
        <f t="shared" si="2"/>
        <v>0</v>
      </c>
      <c r="O6" s="148">
        <v>120</v>
      </c>
      <c r="P6" s="173">
        <f t="shared" si="3"/>
        <v>120</v>
      </c>
      <c r="Q6" s="148">
        <v>1</v>
      </c>
      <c r="R6" s="145">
        <f t="shared" si="4"/>
        <v>120</v>
      </c>
    </row>
    <row r="7" spans="1:18">
      <c r="A7" s="30" t="s">
        <v>425</v>
      </c>
      <c r="B7" s="24" t="s">
        <v>146</v>
      </c>
      <c r="C7" s="148">
        <v>5</v>
      </c>
      <c r="D7" s="148">
        <v>7</v>
      </c>
      <c r="E7" s="148">
        <f>SUM(D7-C7)</f>
        <v>2</v>
      </c>
      <c r="F7" s="145">
        <v>9.5</v>
      </c>
      <c r="G7" s="148">
        <f>E7*F7</f>
        <v>19</v>
      </c>
      <c r="H7" s="30">
        <v>47387</v>
      </c>
      <c r="I7" s="30">
        <v>48291</v>
      </c>
      <c r="J7" s="30">
        <f t="shared" si="0"/>
        <v>904</v>
      </c>
      <c r="K7" s="30">
        <v>1</v>
      </c>
      <c r="L7" s="30">
        <f t="shared" si="1"/>
        <v>904</v>
      </c>
      <c r="M7" s="31">
        <v>1.03</v>
      </c>
      <c r="N7" s="32">
        <f t="shared" si="2"/>
        <v>931.12</v>
      </c>
      <c r="O7" s="30">
        <v>80</v>
      </c>
      <c r="P7" s="32">
        <f t="shared" si="3"/>
        <v>1030.1199999999999</v>
      </c>
      <c r="Q7" s="30">
        <v>1</v>
      </c>
      <c r="R7" s="33">
        <f t="shared" si="4"/>
        <v>1030.1199999999999</v>
      </c>
    </row>
    <row r="8" spans="1:18">
      <c r="A8" s="30" t="s">
        <v>426</v>
      </c>
      <c r="B8" s="24" t="s">
        <v>146</v>
      </c>
      <c r="C8" s="30">
        <v>137</v>
      </c>
      <c r="D8" s="30">
        <v>137</v>
      </c>
      <c r="E8" s="30">
        <f>SUM(D8-C8)</f>
        <v>0</v>
      </c>
      <c r="F8" s="145">
        <v>9.5</v>
      </c>
      <c r="G8" s="30">
        <f>E8*F8</f>
        <v>0</v>
      </c>
      <c r="H8" s="30">
        <v>4985</v>
      </c>
      <c r="I8" s="30">
        <v>5497</v>
      </c>
      <c r="J8" s="30">
        <f>I8-H8</f>
        <v>512</v>
      </c>
      <c r="K8" s="30">
        <v>1</v>
      </c>
      <c r="L8" s="30">
        <f>K8*J8</f>
        <v>512</v>
      </c>
      <c r="M8" s="31">
        <v>1.03</v>
      </c>
      <c r="N8" s="32">
        <f>M8*L8</f>
        <v>527.36</v>
      </c>
      <c r="O8" s="30">
        <v>40</v>
      </c>
      <c r="P8" s="32">
        <f>G8+N8+O8</f>
        <v>567.36</v>
      </c>
      <c r="Q8" s="30">
        <v>1</v>
      </c>
      <c r="R8" s="33">
        <f>P8*Q8</f>
        <v>567.36</v>
      </c>
    </row>
    <row r="9" spans="1:18">
      <c r="A9" s="148" t="s">
        <v>427</v>
      </c>
      <c r="B9" s="24" t="s">
        <v>146</v>
      </c>
      <c r="C9" s="148">
        <v>5</v>
      </c>
      <c r="D9" s="148">
        <v>5</v>
      </c>
      <c r="E9" s="148">
        <f>SUM(D9-C9)</f>
        <v>0</v>
      </c>
      <c r="F9" s="145">
        <v>9.5</v>
      </c>
      <c r="G9" s="148">
        <f>E9*F9</f>
        <v>0</v>
      </c>
      <c r="H9" s="148">
        <v>1970</v>
      </c>
      <c r="I9" s="148">
        <v>1970</v>
      </c>
      <c r="J9" s="148">
        <f t="shared" si="0"/>
        <v>0</v>
      </c>
      <c r="K9" s="148">
        <v>30</v>
      </c>
      <c r="L9" s="148">
        <f t="shared" si="1"/>
        <v>0</v>
      </c>
      <c r="M9" s="31">
        <v>1.03</v>
      </c>
      <c r="N9" s="173">
        <f t="shared" si="2"/>
        <v>0</v>
      </c>
      <c r="O9" s="148"/>
      <c r="P9" s="173">
        <f t="shared" si="3"/>
        <v>0</v>
      </c>
      <c r="Q9" s="148">
        <v>1</v>
      </c>
      <c r="R9" s="145">
        <f t="shared" si="4"/>
        <v>0</v>
      </c>
    </row>
    <row r="10" spans="1:18">
      <c r="A10" s="148" t="s">
        <v>428</v>
      </c>
      <c r="B10" s="24" t="s">
        <v>146</v>
      </c>
      <c r="C10" s="148"/>
      <c r="D10" s="148"/>
      <c r="E10" s="148"/>
      <c r="F10" s="145"/>
      <c r="G10" s="148"/>
      <c r="H10" s="148">
        <v>6272</v>
      </c>
      <c r="I10" s="148">
        <v>8151</v>
      </c>
      <c r="J10" s="148">
        <f>I10-H10</f>
        <v>1879</v>
      </c>
      <c r="K10" s="148">
        <v>40</v>
      </c>
      <c r="L10" s="148">
        <f>K10*J10</f>
        <v>75160</v>
      </c>
      <c r="M10" s="31">
        <v>1.03</v>
      </c>
      <c r="N10" s="173">
        <f>M10*L10</f>
        <v>77414.8</v>
      </c>
      <c r="O10" s="148"/>
      <c r="P10" s="173">
        <f>G10+N10+O10</f>
        <v>77414.8</v>
      </c>
      <c r="Q10" s="148">
        <v>1</v>
      </c>
      <c r="R10" s="145">
        <f>P10*Q10</f>
        <v>77414.8</v>
      </c>
    </row>
    <row r="11" spans="1:18">
      <c r="A11" s="148" t="s">
        <v>18</v>
      </c>
      <c r="B11" s="24" t="s">
        <v>146</v>
      </c>
      <c r="C11" s="148"/>
      <c r="D11" s="148"/>
      <c r="E11" s="148">
        <f>SUM(E2:E10)</f>
        <v>2</v>
      </c>
      <c r="F11" s="145">
        <v>9.5</v>
      </c>
      <c r="G11" s="148">
        <f>E11*F11</f>
        <v>19</v>
      </c>
      <c r="H11" s="148"/>
      <c r="I11" s="148"/>
      <c r="J11" s="148"/>
      <c r="K11" s="148"/>
      <c r="L11" s="148">
        <f>SUM(L3:L10)</f>
        <v>76576</v>
      </c>
      <c r="M11" s="31">
        <v>1.03</v>
      </c>
      <c r="N11" s="173">
        <f>L11*M11</f>
        <v>78873.279999999999</v>
      </c>
      <c r="O11" s="148">
        <f ca="1">SUM(O3:O58)</f>
        <v>360</v>
      </c>
      <c r="P11" s="173">
        <f ca="1">G11+N11+O11</f>
        <v>81937.31</v>
      </c>
      <c r="Q11" s="148">
        <v>1</v>
      </c>
      <c r="R11" s="145">
        <f ca="1">G11+N11+O11</f>
        <v>81937.31</v>
      </c>
    </row>
    <row r="12" spans="1:18">
      <c r="A12" s="148" t="s">
        <v>430</v>
      </c>
      <c r="B12" s="24" t="s">
        <v>146</v>
      </c>
      <c r="C12" s="148"/>
      <c r="D12" s="148"/>
      <c r="E12" s="148"/>
      <c r="F12" s="145"/>
      <c r="G12" s="148"/>
      <c r="H12" s="148">
        <v>14224</v>
      </c>
      <c r="I12" s="148">
        <v>18990</v>
      </c>
      <c r="J12" s="148">
        <f>I12-H12</f>
        <v>4766</v>
      </c>
      <c r="K12" s="148">
        <v>1</v>
      </c>
      <c r="L12" s="148">
        <f>K12*J12</f>
        <v>4766</v>
      </c>
      <c r="M12" s="31">
        <v>1.03</v>
      </c>
      <c r="N12" s="173">
        <f>M12*L12</f>
        <v>4908.9800000000005</v>
      </c>
      <c r="O12" s="148"/>
      <c r="P12" s="173">
        <f>G12+N12+O12</f>
        <v>4908.9800000000005</v>
      </c>
      <c r="Q12" s="148">
        <v>1</v>
      </c>
      <c r="R12" s="145">
        <f>P12*Q12</f>
        <v>4908.9800000000005</v>
      </c>
    </row>
    <row r="13" spans="1:18">
      <c r="A13" s="148" t="s">
        <v>431</v>
      </c>
      <c r="B13" s="24"/>
      <c r="C13" s="148"/>
      <c r="D13" s="148"/>
      <c r="E13" s="148"/>
      <c r="F13" s="145"/>
      <c r="G13" s="148"/>
      <c r="H13" s="148"/>
      <c r="I13" s="148"/>
      <c r="J13" s="148"/>
      <c r="K13" s="148"/>
      <c r="L13" s="193"/>
      <c r="M13" s="31">
        <v>1.03</v>
      </c>
      <c r="N13" s="173">
        <f ca="1">R13-O11-G11</f>
        <v>0</v>
      </c>
      <c r="O13" s="148"/>
      <c r="P13" s="173"/>
      <c r="Q13" s="150"/>
      <c r="R13" s="194">
        <f ca="1">R11-R12</f>
        <v>78500.2</v>
      </c>
    </row>
    <row r="14" spans="1:18">
      <c r="A14" s="116"/>
      <c r="B14" s="117"/>
      <c r="C14" s="116"/>
      <c r="D14" s="116"/>
      <c r="E14" s="116"/>
      <c r="F14" s="118"/>
      <c r="G14" s="116"/>
      <c r="H14" s="116"/>
      <c r="I14" s="116"/>
      <c r="J14" s="116"/>
      <c r="K14" s="116"/>
      <c r="L14" s="116"/>
      <c r="M14" s="112"/>
      <c r="N14" s="119"/>
      <c r="O14" s="116"/>
      <c r="P14" s="119"/>
      <c r="Q14" s="116"/>
      <c r="R14" s="118"/>
    </row>
    <row r="15" spans="1:18">
      <c r="A15" s="116"/>
      <c r="B15" s="117"/>
      <c r="C15" s="116"/>
      <c r="D15" s="116"/>
      <c r="E15" s="116"/>
      <c r="F15" s="118"/>
      <c r="G15" s="116"/>
      <c r="H15" s="116"/>
      <c r="I15" s="116"/>
      <c r="J15" s="116"/>
      <c r="K15" s="116"/>
      <c r="L15" s="116"/>
      <c r="M15" s="112"/>
      <c r="N15" s="119"/>
      <c r="O15" s="116"/>
      <c r="P15" s="119"/>
      <c r="Q15" s="116"/>
      <c r="R15" s="118"/>
    </row>
    <row r="16" spans="1:18">
      <c r="A16" s="116"/>
      <c r="B16" s="117"/>
      <c r="C16" s="116"/>
      <c r="D16" s="116"/>
      <c r="E16" s="116"/>
      <c r="F16" s="118"/>
      <c r="G16" s="116"/>
      <c r="H16" s="116"/>
      <c r="I16" s="116"/>
      <c r="J16" s="116"/>
      <c r="K16" s="116"/>
      <c r="L16" s="116"/>
      <c r="M16" s="112"/>
      <c r="N16" s="119"/>
      <c r="O16" s="116"/>
      <c r="P16" s="119"/>
      <c r="Q16" s="116"/>
      <c r="R16" s="118"/>
    </row>
    <row r="17" spans="1:18">
      <c r="A17" s="116"/>
      <c r="B17" s="117"/>
      <c r="C17" s="116"/>
      <c r="D17" s="116"/>
      <c r="E17" s="116"/>
      <c r="F17" s="118"/>
      <c r="G17" s="116"/>
      <c r="H17" s="116"/>
      <c r="I17" s="116"/>
      <c r="J17" s="116"/>
      <c r="K17" s="116"/>
      <c r="L17" s="116"/>
      <c r="M17" s="112"/>
      <c r="N17" s="119"/>
      <c r="O17" s="116"/>
      <c r="P17" s="119"/>
      <c r="Q17" s="116"/>
      <c r="R17" s="118"/>
    </row>
    <row r="18" spans="1:18">
      <c r="A18" s="110" t="s">
        <v>0</v>
      </c>
      <c r="B18" s="110"/>
      <c r="C18" s="110" t="s">
        <v>1</v>
      </c>
      <c r="D18" s="110" t="s">
        <v>2</v>
      </c>
      <c r="E18" s="110" t="s">
        <v>3</v>
      </c>
      <c r="F18" s="111" t="s">
        <v>4</v>
      </c>
      <c r="G18" s="110" t="s">
        <v>5</v>
      </c>
      <c r="H18" s="110" t="s">
        <v>6</v>
      </c>
      <c r="I18" s="110" t="s">
        <v>7</v>
      </c>
      <c r="J18" s="110" t="s">
        <v>8</v>
      </c>
      <c r="K18" s="110" t="s">
        <v>9</v>
      </c>
      <c r="L18" s="110" t="s">
        <v>417</v>
      </c>
      <c r="M18" s="112"/>
      <c r="N18" s="113" t="s">
        <v>12</v>
      </c>
      <c r="O18" s="110" t="s">
        <v>13</v>
      </c>
      <c r="P18" s="113" t="s">
        <v>14</v>
      </c>
      <c r="Q18" s="110" t="s">
        <v>418</v>
      </c>
      <c r="R18" s="111" t="s">
        <v>419</v>
      </c>
    </row>
    <row r="19" spans="1:18">
      <c r="A19" s="115" t="s">
        <v>432</v>
      </c>
      <c r="B19" s="110"/>
      <c r="C19" s="110"/>
      <c r="D19" s="110"/>
      <c r="E19" s="110"/>
      <c r="F19" s="111"/>
      <c r="G19" s="110"/>
      <c r="H19" s="110"/>
      <c r="I19" s="110"/>
      <c r="J19" s="110"/>
      <c r="K19" s="110"/>
      <c r="L19" s="110"/>
      <c r="M19" s="112"/>
      <c r="N19" s="113"/>
      <c r="O19" s="110"/>
      <c r="P19" s="113"/>
      <c r="Q19" s="110"/>
      <c r="R19" s="111"/>
    </row>
    <row r="20" spans="1:18">
      <c r="A20" s="148" t="s">
        <v>433</v>
      </c>
      <c r="B20" s="24" t="s">
        <v>402</v>
      </c>
      <c r="C20" s="148"/>
      <c r="D20" s="148"/>
      <c r="E20" s="148"/>
      <c r="F20" s="145"/>
      <c r="G20" s="148"/>
      <c r="H20" s="148">
        <v>6641</v>
      </c>
      <c r="I20" s="148">
        <v>6938</v>
      </c>
      <c r="J20" s="148">
        <f t="shared" ref="J20:J25" si="5">I20-H20</f>
        <v>297</v>
      </c>
      <c r="K20" s="148">
        <v>1</v>
      </c>
      <c r="L20" s="148">
        <f t="shared" ref="L20:L25" si="6">K20*J20</f>
        <v>297</v>
      </c>
      <c r="M20" s="31">
        <v>1.03</v>
      </c>
      <c r="N20" s="173">
        <f t="shared" ref="N20:N25" si="7">M20*L20</f>
        <v>305.91000000000003</v>
      </c>
      <c r="O20" s="148"/>
      <c r="P20" s="173">
        <f t="shared" ref="P20:P26" si="8">G20+N20+O20</f>
        <v>305.91000000000003</v>
      </c>
      <c r="Q20" s="148">
        <v>1</v>
      </c>
      <c r="R20" s="145">
        <f t="shared" ref="R20:R26" si="9">P20*Q20</f>
        <v>305.91000000000003</v>
      </c>
    </row>
    <row r="21" spans="1:18">
      <c r="A21" s="30" t="s">
        <v>434</v>
      </c>
      <c r="B21" s="24" t="s">
        <v>402</v>
      </c>
      <c r="C21" s="30"/>
      <c r="D21" s="30"/>
      <c r="E21" s="30"/>
      <c r="F21" s="145"/>
      <c r="G21" s="30"/>
      <c r="H21" s="30">
        <v>460</v>
      </c>
      <c r="I21" s="30">
        <v>544</v>
      </c>
      <c r="J21" s="30">
        <f>I21-H21</f>
        <v>84</v>
      </c>
      <c r="K21" s="30">
        <v>30</v>
      </c>
      <c r="L21" s="30">
        <f t="shared" si="6"/>
        <v>2520</v>
      </c>
      <c r="M21" s="31">
        <v>1.03</v>
      </c>
      <c r="N21" s="32">
        <f t="shared" si="7"/>
        <v>2595.6</v>
      </c>
      <c r="O21" s="30">
        <v>80</v>
      </c>
      <c r="P21" s="32">
        <f t="shared" si="8"/>
        <v>2675.6</v>
      </c>
      <c r="Q21" s="30">
        <v>1</v>
      </c>
      <c r="R21" s="33">
        <f t="shared" si="9"/>
        <v>2675.6</v>
      </c>
    </row>
    <row r="22" spans="1:18">
      <c r="A22" s="30" t="s">
        <v>435</v>
      </c>
      <c r="B22" s="24" t="s">
        <v>402</v>
      </c>
      <c r="C22" s="30">
        <v>5487</v>
      </c>
      <c r="D22" s="30">
        <v>5489</v>
      </c>
      <c r="E22" s="30">
        <f>SUM(D22-C22)</f>
        <v>2</v>
      </c>
      <c r="F22" s="145">
        <v>9.5</v>
      </c>
      <c r="G22" s="30">
        <f>E22*F22</f>
        <v>19</v>
      </c>
      <c r="H22" s="30">
        <v>32704</v>
      </c>
      <c r="I22" s="30">
        <v>33261</v>
      </c>
      <c r="J22" s="30">
        <f t="shared" si="5"/>
        <v>557</v>
      </c>
      <c r="K22" s="30">
        <v>1</v>
      </c>
      <c r="L22" s="30">
        <f t="shared" si="6"/>
        <v>557</v>
      </c>
      <c r="M22" s="31">
        <v>1.03</v>
      </c>
      <c r="N22" s="32">
        <f t="shared" si="7"/>
        <v>573.71</v>
      </c>
      <c r="O22" s="30">
        <v>70</v>
      </c>
      <c r="P22" s="32">
        <f t="shared" si="8"/>
        <v>662.71</v>
      </c>
      <c r="Q22" s="30">
        <v>1</v>
      </c>
      <c r="R22" s="33">
        <f t="shared" si="9"/>
        <v>662.71</v>
      </c>
    </row>
    <row r="23" spans="1:18">
      <c r="A23" s="148" t="s">
        <v>436</v>
      </c>
      <c r="B23" s="24" t="s">
        <v>402</v>
      </c>
      <c r="C23" s="30"/>
      <c r="D23" s="30"/>
      <c r="E23" s="30"/>
      <c r="F23" s="145"/>
      <c r="G23" s="30"/>
      <c r="H23" s="148">
        <v>23220</v>
      </c>
      <c r="I23" s="148">
        <v>23220</v>
      </c>
      <c r="J23" s="148">
        <f>I23-H23</f>
        <v>0</v>
      </c>
      <c r="K23" s="148">
        <v>50</v>
      </c>
      <c r="L23" s="148">
        <f>K23*J23</f>
        <v>0</v>
      </c>
      <c r="M23" s="31">
        <v>1.03</v>
      </c>
      <c r="N23" s="173">
        <f>M23*L23</f>
        <v>0</v>
      </c>
      <c r="O23" s="148"/>
      <c r="P23" s="173">
        <f>G23+N23+O23</f>
        <v>0</v>
      </c>
      <c r="Q23" s="148">
        <v>1</v>
      </c>
      <c r="R23" s="145">
        <f>P23*Q23</f>
        <v>0</v>
      </c>
    </row>
    <row r="24" spans="1:18">
      <c r="A24" s="30" t="s">
        <v>437</v>
      </c>
      <c r="B24" s="24" t="s">
        <v>402</v>
      </c>
      <c r="C24" s="30">
        <v>27</v>
      </c>
      <c r="D24" s="30">
        <v>31</v>
      </c>
      <c r="E24" s="30">
        <f>SUM(D24-C24)</f>
        <v>4</v>
      </c>
      <c r="F24" s="145">
        <v>9.5</v>
      </c>
      <c r="G24" s="30">
        <f>E24*F24</f>
        <v>38</v>
      </c>
      <c r="H24" s="30">
        <v>30263</v>
      </c>
      <c r="I24" s="30">
        <v>31584</v>
      </c>
      <c r="J24" s="30">
        <f t="shared" si="5"/>
        <v>1321</v>
      </c>
      <c r="K24" s="30">
        <v>1</v>
      </c>
      <c r="L24" s="30">
        <f t="shared" si="6"/>
        <v>1321</v>
      </c>
      <c r="M24" s="31">
        <v>1.03</v>
      </c>
      <c r="N24" s="32">
        <f t="shared" si="7"/>
        <v>1360.63</v>
      </c>
      <c r="O24" s="30">
        <v>40</v>
      </c>
      <c r="P24" s="32">
        <f t="shared" si="8"/>
        <v>1438.63</v>
      </c>
      <c r="Q24" s="30">
        <v>1</v>
      </c>
      <c r="R24" s="33">
        <f t="shared" si="9"/>
        <v>1438.63</v>
      </c>
    </row>
    <row r="25" spans="1:18">
      <c r="A25" s="30" t="s">
        <v>438</v>
      </c>
      <c r="B25" s="24" t="s">
        <v>402</v>
      </c>
      <c r="C25" s="30">
        <v>18</v>
      </c>
      <c r="D25" s="30">
        <v>28</v>
      </c>
      <c r="E25" s="30">
        <f>SUM(D25-C25)</f>
        <v>10</v>
      </c>
      <c r="F25" s="145">
        <v>9.5</v>
      </c>
      <c r="G25" s="30">
        <f>E25*F25</f>
        <v>95</v>
      </c>
      <c r="H25" s="30">
        <v>11832</v>
      </c>
      <c r="I25" s="30">
        <v>11832</v>
      </c>
      <c r="J25" s="30">
        <f t="shared" si="5"/>
        <v>0</v>
      </c>
      <c r="K25" s="30">
        <v>50</v>
      </c>
      <c r="L25" s="30">
        <f t="shared" si="6"/>
        <v>0</v>
      </c>
      <c r="M25" s="31">
        <v>1.03</v>
      </c>
      <c r="N25" s="32">
        <f t="shared" si="7"/>
        <v>0</v>
      </c>
      <c r="O25" s="30"/>
      <c r="P25" s="32">
        <f t="shared" si="8"/>
        <v>95</v>
      </c>
      <c r="Q25" s="30">
        <v>1</v>
      </c>
      <c r="R25" s="33">
        <f t="shared" si="9"/>
        <v>95</v>
      </c>
    </row>
    <row r="26" spans="1:18">
      <c r="A26" s="30" t="s">
        <v>18</v>
      </c>
      <c r="B26" s="24" t="s">
        <v>402</v>
      </c>
      <c r="C26" s="30"/>
      <c r="D26" s="30"/>
      <c r="E26" s="30">
        <f>SUM(E20:E25)</f>
        <v>16</v>
      </c>
      <c r="F26" s="145">
        <v>9.5</v>
      </c>
      <c r="G26" s="30">
        <f>E26*F26</f>
        <v>152</v>
      </c>
      <c r="H26" s="30"/>
      <c r="I26" s="30"/>
      <c r="J26" s="30"/>
      <c r="K26" s="30"/>
      <c r="L26" s="30">
        <f>SUM(L20:L25)</f>
        <v>4695</v>
      </c>
      <c r="M26" s="31">
        <v>1.03</v>
      </c>
      <c r="N26" s="32">
        <f>L26*M26</f>
        <v>4835.8500000000004</v>
      </c>
      <c r="O26" s="30">
        <f>SUM(O20:O25)</f>
        <v>190</v>
      </c>
      <c r="P26" s="32">
        <f t="shared" si="8"/>
        <v>5177.8500000000004</v>
      </c>
      <c r="Q26" s="30">
        <v>1</v>
      </c>
      <c r="R26" s="33">
        <f t="shared" si="9"/>
        <v>5177.8500000000004</v>
      </c>
    </row>
    <row r="27" spans="1:18">
      <c r="A27" s="116"/>
      <c r="B27" s="116"/>
      <c r="C27" s="116"/>
      <c r="D27" s="116"/>
      <c r="E27" s="116"/>
      <c r="F27" s="118"/>
      <c r="G27" s="116"/>
      <c r="H27" s="116"/>
      <c r="I27" s="116"/>
      <c r="J27" s="116"/>
      <c r="K27" s="116"/>
      <c r="L27" s="116"/>
      <c r="M27" s="112"/>
      <c r="N27" s="119"/>
      <c r="O27" s="116"/>
      <c r="P27" s="119"/>
      <c r="Q27" s="116"/>
      <c r="R27" s="118"/>
    </row>
    <row r="28" spans="1:18">
      <c r="A28" s="30" t="s">
        <v>439</v>
      </c>
      <c r="B28" s="24" t="s">
        <v>440</v>
      </c>
      <c r="C28" s="30">
        <v>54</v>
      </c>
      <c r="D28" s="30">
        <v>59</v>
      </c>
      <c r="E28" s="30">
        <f>D28-C28</f>
        <v>5</v>
      </c>
      <c r="F28" s="145">
        <v>9.5</v>
      </c>
      <c r="G28" s="30">
        <f>E28*F28</f>
        <v>47.5</v>
      </c>
      <c r="H28" s="30">
        <v>1723</v>
      </c>
      <c r="I28" s="30">
        <v>2307</v>
      </c>
      <c r="J28" s="30">
        <f>I28-H28</f>
        <v>584</v>
      </c>
      <c r="K28" s="30">
        <v>1</v>
      </c>
      <c r="L28" s="30">
        <f>K28*J28</f>
        <v>584</v>
      </c>
      <c r="M28" s="31">
        <v>1.03</v>
      </c>
      <c r="N28" s="32">
        <f>M28*L28</f>
        <v>601.52</v>
      </c>
      <c r="O28" s="30">
        <v>40</v>
      </c>
      <c r="P28" s="32">
        <f>G28+N28+O28</f>
        <v>689.02</v>
      </c>
      <c r="Q28" s="30">
        <v>1</v>
      </c>
      <c r="R28" s="33">
        <f>P28*Q28</f>
        <v>689.02</v>
      </c>
    </row>
    <row r="29" spans="1:18">
      <c r="A29" s="110"/>
      <c r="B29" s="110"/>
      <c r="C29" s="110"/>
      <c r="D29" s="110"/>
      <c r="E29" s="110"/>
      <c r="F29" s="111"/>
      <c r="G29" s="110"/>
      <c r="H29" s="110"/>
      <c r="I29" s="110"/>
      <c r="J29" s="110"/>
      <c r="K29" s="110"/>
      <c r="L29" s="110"/>
      <c r="M29" s="112"/>
      <c r="N29" s="113"/>
      <c r="O29" s="110"/>
      <c r="P29" s="113"/>
      <c r="Q29" s="122"/>
      <c r="R29" s="111"/>
    </row>
    <row r="30" spans="1:18">
      <c r="A30" s="110" t="s">
        <v>0</v>
      </c>
      <c r="B30" s="110"/>
      <c r="C30" s="110" t="s">
        <v>1</v>
      </c>
      <c r="D30" s="110" t="s">
        <v>2</v>
      </c>
      <c r="E30" s="110" t="s">
        <v>3</v>
      </c>
      <c r="F30" s="111" t="s">
        <v>4</v>
      </c>
      <c r="G30" s="110" t="s">
        <v>5</v>
      </c>
      <c r="H30" s="110" t="s">
        <v>6</v>
      </c>
      <c r="I30" s="110" t="s">
        <v>7</v>
      </c>
      <c r="J30" s="110" t="s">
        <v>8</v>
      </c>
      <c r="K30" s="110" t="s">
        <v>9</v>
      </c>
      <c r="L30" s="110" t="s">
        <v>417</v>
      </c>
      <c r="M30" s="112"/>
      <c r="N30" s="113" t="s">
        <v>12</v>
      </c>
      <c r="O30" s="110" t="s">
        <v>13</v>
      </c>
      <c r="P30" s="113" t="s">
        <v>14</v>
      </c>
      <c r="Q30" s="110" t="s">
        <v>418</v>
      </c>
      <c r="R30" s="111" t="s">
        <v>419</v>
      </c>
    </row>
    <row r="31" spans="1:18">
      <c r="A31" s="104" t="s">
        <v>405</v>
      </c>
      <c r="B31" s="30" t="s">
        <v>441</v>
      </c>
      <c r="C31" s="30"/>
      <c r="D31" s="30"/>
      <c r="E31" s="30"/>
      <c r="F31" s="33"/>
      <c r="G31" s="30"/>
      <c r="H31" s="30"/>
      <c r="I31" s="30"/>
      <c r="J31" s="30"/>
      <c r="K31" s="30"/>
      <c r="L31" s="30"/>
      <c r="M31" s="31"/>
      <c r="N31" s="32"/>
      <c r="O31" s="30"/>
      <c r="P31" s="32"/>
      <c r="Q31" s="30"/>
      <c r="R31" s="33"/>
    </row>
    <row r="32" spans="1:18">
      <c r="A32" s="104" t="s">
        <v>406</v>
      </c>
      <c r="B32" s="30" t="s">
        <v>441</v>
      </c>
      <c r="C32" s="30"/>
      <c r="D32" s="30"/>
      <c r="E32" s="30"/>
      <c r="F32" s="33"/>
      <c r="G32" s="30"/>
      <c r="H32" s="30"/>
      <c r="I32" s="30"/>
      <c r="J32" s="30"/>
      <c r="K32" s="30"/>
      <c r="L32" s="30"/>
      <c r="M32" s="31"/>
      <c r="N32" s="32"/>
      <c r="O32" s="30"/>
      <c r="P32" s="32"/>
      <c r="Q32" s="30"/>
      <c r="R32" s="33"/>
    </row>
    <row r="33" spans="1:18">
      <c r="A33" s="148" t="s">
        <v>442</v>
      </c>
      <c r="B33" s="24" t="s">
        <v>404</v>
      </c>
      <c r="C33" s="148">
        <v>8</v>
      </c>
      <c r="D33" s="148">
        <v>8</v>
      </c>
      <c r="E33" s="148">
        <f>SUM(D33-C33)</f>
        <v>0</v>
      </c>
      <c r="F33" s="145">
        <v>9.5</v>
      </c>
      <c r="G33" s="148">
        <f>E33*F33</f>
        <v>0</v>
      </c>
      <c r="H33" s="148">
        <v>2024</v>
      </c>
      <c r="I33" s="148">
        <v>2024</v>
      </c>
      <c r="J33" s="148">
        <f>I33-H33</f>
        <v>0</v>
      </c>
      <c r="K33" s="148">
        <v>40</v>
      </c>
      <c r="L33" s="148">
        <f>K33*J33</f>
        <v>0</v>
      </c>
      <c r="M33" s="31">
        <v>1.03</v>
      </c>
      <c r="N33" s="173">
        <f>M33*L33</f>
        <v>0</v>
      </c>
      <c r="O33" s="148"/>
      <c r="P33" s="173">
        <f>G33+N33+O33</f>
        <v>0</v>
      </c>
      <c r="Q33" s="148">
        <v>1</v>
      </c>
      <c r="R33" s="145">
        <f>P33*Q33</f>
        <v>0</v>
      </c>
    </row>
    <row r="34" spans="1:18">
      <c r="A34" s="30" t="s">
        <v>443</v>
      </c>
      <c r="B34" s="24" t="s">
        <v>404</v>
      </c>
      <c r="C34" s="30">
        <v>4268</v>
      </c>
      <c r="D34" s="30"/>
      <c r="E34" s="30"/>
      <c r="F34" s="33"/>
      <c r="G34" s="30"/>
      <c r="H34" s="30">
        <v>111</v>
      </c>
      <c r="I34" s="30">
        <v>359</v>
      </c>
      <c r="J34" s="30">
        <f>I34-H34</f>
        <v>248</v>
      </c>
      <c r="K34" s="30">
        <v>40</v>
      </c>
      <c r="L34" s="30">
        <f>K34*J34</f>
        <v>9920</v>
      </c>
      <c r="M34" s="31">
        <v>1.03</v>
      </c>
      <c r="N34" s="32">
        <f>M34*L34</f>
        <v>10217.6</v>
      </c>
      <c r="O34" s="30"/>
      <c r="P34" s="32">
        <f>G34+N34+O34</f>
        <v>10217.6</v>
      </c>
      <c r="Q34" s="30">
        <v>1</v>
      </c>
      <c r="R34" s="33">
        <f>P34*Q34</f>
        <v>10217.6</v>
      </c>
    </row>
    <row r="35" spans="1:18">
      <c r="A35" s="30" t="s">
        <v>444</v>
      </c>
      <c r="B35" s="24" t="s">
        <v>404</v>
      </c>
      <c r="C35" s="30">
        <v>75</v>
      </c>
      <c r="D35" s="30">
        <v>75</v>
      </c>
      <c r="E35" s="30">
        <f>SUM(D35-C35)</f>
        <v>0</v>
      </c>
      <c r="F35" s="145">
        <v>9.5</v>
      </c>
      <c r="G35" s="30">
        <f>E35*F35</f>
        <v>0</v>
      </c>
      <c r="H35" s="30">
        <v>61407</v>
      </c>
      <c r="I35" s="30">
        <v>65148</v>
      </c>
      <c r="J35" s="30">
        <f t="shared" ref="J35:J44" si="10">I35-H35</f>
        <v>3741</v>
      </c>
      <c r="K35" s="30">
        <v>30</v>
      </c>
      <c r="L35" s="30">
        <f t="shared" ref="L35:L44" si="11">K35*J35</f>
        <v>112230</v>
      </c>
      <c r="M35" s="31">
        <v>1.03</v>
      </c>
      <c r="N35" s="32">
        <f t="shared" ref="N35:N44" si="12">M35*L35</f>
        <v>115596.90000000001</v>
      </c>
      <c r="O35" s="30"/>
      <c r="P35" s="32">
        <f t="shared" ref="P35:P54" si="13">G35+N35+O35</f>
        <v>115596.90000000001</v>
      </c>
      <c r="Q35" s="30">
        <v>1</v>
      </c>
      <c r="R35" s="33">
        <f t="shared" ref="R35:R44" si="14">P35*Q35</f>
        <v>115596.90000000001</v>
      </c>
    </row>
    <row r="36" spans="1:18">
      <c r="A36" s="30" t="s">
        <v>445</v>
      </c>
      <c r="B36" s="24" t="s">
        <v>404</v>
      </c>
      <c r="C36" s="30">
        <v>18</v>
      </c>
      <c r="D36" s="30">
        <v>18</v>
      </c>
      <c r="E36" s="30">
        <f>SUM(D36-C36)</f>
        <v>0</v>
      </c>
      <c r="F36" s="145">
        <v>9.5</v>
      </c>
      <c r="G36" s="30">
        <f>E36*F36</f>
        <v>0</v>
      </c>
      <c r="H36" s="30">
        <v>261940</v>
      </c>
      <c r="I36" s="30">
        <v>313993</v>
      </c>
      <c r="J36" s="30">
        <f t="shared" si="10"/>
        <v>52053</v>
      </c>
      <c r="K36" s="30">
        <v>1</v>
      </c>
      <c r="L36" s="30">
        <f t="shared" si="11"/>
        <v>52053</v>
      </c>
      <c r="M36" s="31">
        <v>1.03</v>
      </c>
      <c r="N36" s="32">
        <f t="shared" si="12"/>
        <v>53614.590000000004</v>
      </c>
      <c r="O36" s="30"/>
      <c r="P36" s="32">
        <f t="shared" si="13"/>
        <v>53614.590000000004</v>
      </c>
      <c r="Q36" s="30">
        <v>1</v>
      </c>
      <c r="R36" s="33">
        <f t="shared" si="14"/>
        <v>53614.590000000004</v>
      </c>
    </row>
    <row r="37" spans="1:18">
      <c r="A37" s="30" t="s">
        <v>947</v>
      </c>
      <c r="B37" s="24" t="s">
        <v>404</v>
      </c>
      <c r="C37" s="30">
        <v>7</v>
      </c>
      <c r="D37" s="30">
        <v>7</v>
      </c>
      <c r="E37" s="30">
        <f>SUM(D37-C37)</f>
        <v>0</v>
      </c>
      <c r="F37" s="145">
        <v>9.5</v>
      </c>
      <c r="G37" s="30">
        <f>E37*F37</f>
        <v>0</v>
      </c>
      <c r="H37" s="30">
        <v>8173</v>
      </c>
      <c r="I37" s="30">
        <v>9157</v>
      </c>
      <c r="J37" s="30">
        <f t="shared" si="10"/>
        <v>984</v>
      </c>
      <c r="K37" s="30">
        <v>1</v>
      </c>
      <c r="L37" s="30">
        <f t="shared" si="11"/>
        <v>984</v>
      </c>
      <c r="M37" s="31">
        <v>1.03</v>
      </c>
      <c r="N37" s="32">
        <f t="shared" si="12"/>
        <v>1013.52</v>
      </c>
      <c r="O37" s="30"/>
      <c r="P37" s="32">
        <f t="shared" si="13"/>
        <v>1013.52</v>
      </c>
      <c r="Q37" s="30">
        <v>0.5</v>
      </c>
      <c r="R37" s="33">
        <f t="shared" si="14"/>
        <v>506.76</v>
      </c>
    </row>
    <row r="38" spans="1:18">
      <c r="A38" s="30" t="s">
        <v>446</v>
      </c>
      <c r="B38" s="24" t="s">
        <v>404</v>
      </c>
      <c r="C38" s="30">
        <v>46</v>
      </c>
      <c r="D38" s="30">
        <v>50</v>
      </c>
      <c r="E38" s="30">
        <f>SUM(D38-C38)</f>
        <v>4</v>
      </c>
      <c r="F38" s="145">
        <v>9.5</v>
      </c>
      <c r="G38" s="30">
        <f>E38*F38</f>
        <v>38</v>
      </c>
      <c r="H38" s="30">
        <v>15823</v>
      </c>
      <c r="I38" s="30">
        <v>16327</v>
      </c>
      <c r="J38" s="30">
        <f t="shared" si="10"/>
        <v>504</v>
      </c>
      <c r="K38" s="30">
        <v>1</v>
      </c>
      <c r="L38" s="30">
        <f t="shared" si="11"/>
        <v>504</v>
      </c>
      <c r="M38" s="31">
        <v>1.03</v>
      </c>
      <c r="N38" s="32">
        <f t="shared" si="12"/>
        <v>519.12</v>
      </c>
      <c r="O38" s="30"/>
      <c r="P38" s="32">
        <f t="shared" si="13"/>
        <v>557.12</v>
      </c>
      <c r="Q38" s="30">
        <v>1</v>
      </c>
      <c r="R38" s="33">
        <f t="shared" si="14"/>
        <v>557.12</v>
      </c>
    </row>
    <row r="39" spans="1:18">
      <c r="A39" s="30" t="s">
        <v>447</v>
      </c>
      <c r="B39" s="24" t="s">
        <v>404</v>
      </c>
      <c r="C39" s="30"/>
      <c r="D39" s="30"/>
      <c r="E39" s="30"/>
      <c r="F39" s="33"/>
      <c r="G39" s="30"/>
      <c r="H39" s="30">
        <v>443</v>
      </c>
      <c r="I39" s="30">
        <v>1208</v>
      </c>
      <c r="J39" s="30">
        <f t="shared" si="10"/>
        <v>765</v>
      </c>
      <c r="K39" s="30">
        <v>50</v>
      </c>
      <c r="L39" s="30">
        <f t="shared" si="11"/>
        <v>38250</v>
      </c>
      <c r="M39" s="31">
        <v>1.03</v>
      </c>
      <c r="N39" s="32">
        <f t="shared" si="12"/>
        <v>39397.5</v>
      </c>
      <c r="O39" s="30"/>
      <c r="P39" s="32">
        <f t="shared" si="13"/>
        <v>39397.5</v>
      </c>
      <c r="Q39" s="30">
        <v>1</v>
      </c>
      <c r="R39" s="33">
        <f t="shared" si="14"/>
        <v>39397.5</v>
      </c>
    </row>
    <row r="40" spans="1:18">
      <c r="A40" s="30" t="s">
        <v>448</v>
      </c>
      <c r="B40" s="24" t="s">
        <v>404</v>
      </c>
      <c r="C40" s="30"/>
      <c r="D40" s="30"/>
      <c r="E40" s="30"/>
      <c r="F40" s="33"/>
      <c r="G40" s="30"/>
      <c r="H40" s="30">
        <v>0</v>
      </c>
      <c r="I40" s="30">
        <v>526</v>
      </c>
      <c r="J40" s="30">
        <f t="shared" si="10"/>
        <v>526</v>
      </c>
      <c r="K40" s="30">
        <v>50</v>
      </c>
      <c r="L40" s="30">
        <f t="shared" si="11"/>
        <v>26300</v>
      </c>
      <c r="M40" s="31">
        <v>1.03</v>
      </c>
      <c r="N40" s="32">
        <f t="shared" si="12"/>
        <v>27089</v>
      </c>
      <c r="O40" s="30"/>
      <c r="P40" s="32">
        <f t="shared" si="13"/>
        <v>27089</v>
      </c>
      <c r="Q40" s="30">
        <v>1</v>
      </c>
      <c r="R40" s="33">
        <f t="shared" si="14"/>
        <v>27089</v>
      </c>
    </row>
    <row r="41" spans="1:18">
      <c r="A41" s="30" t="s">
        <v>449</v>
      </c>
      <c r="B41" s="24" t="s">
        <v>404</v>
      </c>
      <c r="C41" s="30"/>
      <c r="D41" s="30"/>
      <c r="E41" s="30"/>
      <c r="F41" s="33"/>
      <c r="G41" s="30"/>
      <c r="H41" s="30">
        <v>333</v>
      </c>
      <c r="I41" s="30">
        <v>1371</v>
      </c>
      <c r="J41" s="30">
        <f t="shared" si="10"/>
        <v>1038</v>
      </c>
      <c r="K41" s="30">
        <v>50</v>
      </c>
      <c r="L41" s="30">
        <f t="shared" si="11"/>
        <v>51900</v>
      </c>
      <c r="M41" s="31">
        <v>1.03</v>
      </c>
      <c r="N41" s="32">
        <f t="shared" si="12"/>
        <v>53457</v>
      </c>
      <c r="O41" s="30"/>
      <c r="P41" s="32">
        <f t="shared" si="13"/>
        <v>53457</v>
      </c>
      <c r="Q41" s="30">
        <v>1</v>
      </c>
      <c r="R41" s="33">
        <f t="shared" si="14"/>
        <v>53457</v>
      </c>
    </row>
    <row r="42" spans="1:18">
      <c r="A42" s="30" t="s">
        <v>450</v>
      </c>
      <c r="B42" s="24" t="s">
        <v>404</v>
      </c>
      <c r="C42" s="30">
        <v>5157</v>
      </c>
      <c r="D42" s="30">
        <v>5175</v>
      </c>
      <c r="E42" s="30">
        <f>SUM(D42-C42)</f>
        <v>18</v>
      </c>
      <c r="F42" s="145">
        <v>9.5</v>
      </c>
      <c r="G42" s="30">
        <f>E42*F42</f>
        <v>171</v>
      </c>
      <c r="H42" s="30">
        <v>12123</v>
      </c>
      <c r="I42" s="30">
        <v>14460</v>
      </c>
      <c r="J42" s="30">
        <f t="shared" si="10"/>
        <v>2337</v>
      </c>
      <c r="K42" s="30">
        <v>1</v>
      </c>
      <c r="L42" s="30">
        <f t="shared" si="11"/>
        <v>2337</v>
      </c>
      <c r="M42" s="31">
        <v>1.03</v>
      </c>
      <c r="N42" s="32">
        <f t="shared" si="12"/>
        <v>2407.11</v>
      </c>
      <c r="O42" s="30"/>
      <c r="P42" s="32">
        <f t="shared" si="13"/>
        <v>2578.11</v>
      </c>
      <c r="Q42" s="30">
        <v>1</v>
      </c>
      <c r="R42" s="33">
        <f t="shared" si="14"/>
        <v>2578.11</v>
      </c>
    </row>
    <row r="43" spans="1:18">
      <c r="A43" s="30" t="s">
        <v>451</v>
      </c>
      <c r="B43" s="24" t="s">
        <v>404</v>
      </c>
      <c r="C43" s="30"/>
      <c r="D43" s="30"/>
      <c r="E43" s="30"/>
      <c r="F43" s="33"/>
      <c r="G43" s="30"/>
      <c r="H43" s="30"/>
      <c r="I43" s="30"/>
      <c r="J43" s="30">
        <v>22</v>
      </c>
      <c r="K43" s="30">
        <v>6</v>
      </c>
      <c r="L43" s="30">
        <f>K43*J43</f>
        <v>132</v>
      </c>
      <c r="M43" s="31">
        <v>1.03</v>
      </c>
      <c r="N43" s="32">
        <f>M43*L43</f>
        <v>135.96</v>
      </c>
      <c r="O43" s="30"/>
      <c r="P43" s="32">
        <f>G43+N43+O43</f>
        <v>135.96</v>
      </c>
      <c r="Q43" s="30">
        <v>1</v>
      </c>
      <c r="R43" s="33">
        <f>P43*Q43</f>
        <v>135.96</v>
      </c>
    </row>
    <row r="44" spans="1:18">
      <c r="A44" s="30" t="s">
        <v>452</v>
      </c>
      <c r="B44" s="24" t="s">
        <v>404</v>
      </c>
      <c r="C44" s="30"/>
      <c r="D44" s="30"/>
      <c r="E44" s="30"/>
      <c r="F44" s="33"/>
      <c r="G44" s="30"/>
      <c r="H44" s="30">
        <v>658</v>
      </c>
      <c r="I44" s="30">
        <v>676</v>
      </c>
      <c r="J44" s="30">
        <f t="shared" si="10"/>
        <v>18</v>
      </c>
      <c r="K44" s="30">
        <v>40</v>
      </c>
      <c r="L44" s="30">
        <f t="shared" si="11"/>
        <v>720</v>
      </c>
      <c r="M44" s="31">
        <v>1.03</v>
      </c>
      <c r="N44" s="32">
        <f t="shared" si="12"/>
        <v>741.6</v>
      </c>
      <c r="O44" s="30"/>
      <c r="P44" s="32">
        <f t="shared" si="13"/>
        <v>741.6</v>
      </c>
      <c r="Q44" s="30">
        <v>1</v>
      </c>
      <c r="R44" s="33">
        <f t="shared" si="14"/>
        <v>741.6</v>
      </c>
    </row>
    <row r="45" spans="1:18">
      <c r="A45" s="30" t="s">
        <v>18</v>
      </c>
      <c r="B45" s="24" t="s">
        <v>404</v>
      </c>
      <c r="C45" s="30"/>
      <c r="D45" s="30"/>
      <c r="E45" s="30">
        <f>SUM(E33:E44)</f>
        <v>22</v>
      </c>
      <c r="F45" s="145">
        <v>9.5</v>
      </c>
      <c r="G45" s="30">
        <f>E45*F45</f>
        <v>209</v>
      </c>
      <c r="H45" s="30"/>
      <c r="I45" s="30"/>
      <c r="J45" s="30"/>
      <c r="K45" s="30"/>
      <c r="L45" s="30">
        <f>SUM(L34:L44)</f>
        <v>295330</v>
      </c>
      <c r="M45" s="31">
        <v>1.03</v>
      </c>
      <c r="N45" s="32">
        <f>L45*M45</f>
        <v>304189.90000000002</v>
      </c>
      <c r="O45" s="30"/>
      <c r="P45" s="32">
        <f t="shared" si="13"/>
        <v>304398.90000000002</v>
      </c>
      <c r="Q45" s="30">
        <v>0.5</v>
      </c>
      <c r="R45" s="33">
        <f>SUM(R33:R44)</f>
        <v>303892.14</v>
      </c>
    </row>
    <row r="46" spans="1:18">
      <c r="A46" s="30"/>
      <c r="B46" s="24"/>
      <c r="C46" s="30"/>
      <c r="D46" s="30"/>
      <c r="E46" s="30"/>
      <c r="F46" s="145"/>
      <c r="G46" s="30"/>
      <c r="H46" s="30"/>
      <c r="I46" s="30"/>
      <c r="J46" s="30"/>
      <c r="K46" s="30"/>
      <c r="L46" s="30"/>
      <c r="M46" s="31"/>
      <c r="N46" s="32"/>
      <c r="O46" s="30"/>
      <c r="P46" s="32"/>
      <c r="Q46" s="30"/>
      <c r="R46" s="33"/>
    </row>
    <row r="47" spans="1:18">
      <c r="A47" s="30"/>
      <c r="B47" s="24"/>
      <c r="C47" s="30"/>
      <c r="D47" s="30"/>
      <c r="E47" s="30"/>
      <c r="F47" s="145"/>
      <c r="G47" s="30"/>
      <c r="H47" s="30"/>
      <c r="I47" s="30"/>
      <c r="J47" s="30"/>
      <c r="K47" s="30"/>
      <c r="L47" s="30"/>
      <c r="M47" s="31"/>
      <c r="N47" s="32"/>
      <c r="O47" s="30"/>
      <c r="P47" s="32"/>
      <c r="Q47" s="30"/>
      <c r="R47" s="33"/>
    </row>
    <row r="48" spans="1:18">
      <c r="A48" s="30"/>
      <c r="B48" s="24"/>
      <c r="C48" s="30"/>
      <c r="D48" s="30"/>
      <c r="E48" s="30"/>
      <c r="F48" s="145"/>
      <c r="G48" s="30"/>
      <c r="H48" s="30"/>
      <c r="I48" s="30"/>
      <c r="J48" s="30"/>
      <c r="K48" s="30"/>
      <c r="L48" s="30"/>
      <c r="M48" s="31"/>
      <c r="N48" s="32"/>
      <c r="O48" s="30"/>
      <c r="P48" s="32"/>
      <c r="Q48" s="30"/>
      <c r="R48" s="33"/>
    </row>
    <row r="49" spans="1:18">
      <c r="A49" s="30"/>
      <c r="B49" s="24"/>
      <c r="C49" s="30"/>
      <c r="D49" s="30"/>
      <c r="E49" s="30"/>
      <c r="F49" s="145"/>
      <c r="G49" s="30"/>
      <c r="H49" s="30"/>
      <c r="I49" s="30"/>
      <c r="J49" s="30"/>
      <c r="K49" s="30"/>
      <c r="L49" s="30"/>
      <c r="M49" s="31"/>
      <c r="N49" s="32"/>
      <c r="O49" s="30"/>
      <c r="P49" s="32"/>
      <c r="Q49" s="30"/>
      <c r="R49" s="33"/>
    </row>
    <row r="50" spans="1:18">
      <c r="A50" s="30"/>
      <c r="B50" s="24"/>
      <c r="C50" s="30"/>
      <c r="D50" s="30"/>
      <c r="E50" s="30"/>
      <c r="F50" s="145"/>
      <c r="G50" s="30"/>
      <c r="H50" s="30"/>
      <c r="I50" s="30"/>
      <c r="J50" s="30"/>
      <c r="K50" s="30"/>
      <c r="L50" s="30"/>
      <c r="M50" s="31"/>
      <c r="N50" s="32"/>
      <c r="O50" s="30"/>
      <c r="P50" s="32"/>
      <c r="Q50" s="30"/>
      <c r="R50" s="33"/>
    </row>
    <row r="51" spans="1:18">
      <c r="A51" s="110" t="s">
        <v>0</v>
      </c>
      <c r="B51" s="110"/>
      <c r="C51" s="110" t="s">
        <v>1</v>
      </c>
      <c r="D51" s="110" t="s">
        <v>2</v>
      </c>
      <c r="E51" s="110" t="s">
        <v>3</v>
      </c>
      <c r="F51" s="111" t="s">
        <v>4</v>
      </c>
      <c r="G51" s="110" t="s">
        <v>5</v>
      </c>
      <c r="H51" s="110" t="s">
        <v>6</v>
      </c>
      <c r="I51" s="110" t="s">
        <v>7</v>
      </c>
      <c r="J51" s="110" t="s">
        <v>8</v>
      </c>
      <c r="K51" s="110" t="s">
        <v>9</v>
      </c>
      <c r="L51" s="110" t="s">
        <v>10</v>
      </c>
      <c r="M51" s="112"/>
      <c r="N51" s="113" t="s">
        <v>12</v>
      </c>
      <c r="O51" s="110" t="s">
        <v>13</v>
      </c>
      <c r="P51" s="113" t="s">
        <v>14</v>
      </c>
      <c r="Q51" s="110" t="s">
        <v>15</v>
      </c>
      <c r="R51" s="111" t="s">
        <v>16</v>
      </c>
    </row>
    <row r="52" spans="1:18">
      <c r="A52" s="104" t="s">
        <v>746</v>
      </c>
      <c r="B52" s="24"/>
      <c r="C52" s="30"/>
      <c r="D52" s="30"/>
      <c r="E52" s="30"/>
      <c r="F52" s="145"/>
      <c r="G52" s="30"/>
      <c r="H52" s="30"/>
      <c r="I52" s="30"/>
      <c r="J52" s="30"/>
      <c r="K52" s="30"/>
      <c r="L52" s="30">
        <v>70000</v>
      </c>
      <c r="M52" s="31"/>
      <c r="N52" s="32"/>
      <c r="O52" s="30"/>
      <c r="P52" s="32"/>
      <c r="Q52" s="30"/>
      <c r="R52" s="33"/>
    </row>
    <row r="53" spans="1:18">
      <c r="A53" s="148" t="s">
        <v>453</v>
      </c>
      <c r="B53" s="47"/>
      <c r="C53" s="148"/>
      <c r="D53" s="148"/>
      <c r="E53" s="148"/>
      <c r="F53" s="145"/>
      <c r="G53" s="148"/>
      <c r="H53" s="148">
        <v>7247</v>
      </c>
      <c r="I53" s="148">
        <v>9059</v>
      </c>
      <c r="J53" s="148">
        <f>I53-H53</f>
        <v>1812</v>
      </c>
      <c r="K53" s="148">
        <v>1</v>
      </c>
      <c r="L53" s="148">
        <f>K53*J53</f>
        <v>1812</v>
      </c>
      <c r="M53" s="31">
        <v>1.03</v>
      </c>
      <c r="N53" s="173">
        <f>M53*L53</f>
        <v>1866.3600000000001</v>
      </c>
      <c r="O53" s="148">
        <v>40</v>
      </c>
      <c r="P53" s="173">
        <f>G53+N53+O53</f>
        <v>1906.3600000000001</v>
      </c>
      <c r="Q53" s="148">
        <v>1</v>
      </c>
      <c r="R53" s="145">
        <f>P53*Q53</f>
        <v>1906.3600000000001</v>
      </c>
    </row>
    <row r="54" spans="1:18">
      <c r="A54" s="148" t="s">
        <v>454</v>
      </c>
      <c r="B54" s="24" t="s">
        <v>455</v>
      </c>
      <c r="C54" s="148"/>
      <c r="D54" s="148">
        <v>5274</v>
      </c>
      <c r="E54" s="148"/>
      <c r="F54" s="145"/>
      <c r="G54" s="148"/>
      <c r="H54" s="148">
        <v>92382</v>
      </c>
      <c r="I54" s="148">
        <v>126775</v>
      </c>
      <c r="J54" s="148">
        <f>I54-H54</f>
        <v>34393</v>
      </c>
      <c r="K54" s="148">
        <v>1</v>
      </c>
      <c r="L54" s="148">
        <f>K54*J54</f>
        <v>34393</v>
      </c>
      <c r="M54" s="31">
        <v>1.03</v>
      </c>
      <c r="N54" s="173">
        <f>M54*L54</f>
        <v>35424.79</v>
      </c>
      <c r="O54" s="148">
        <v>20</v>
      </c>
      <c r="P54" s="173">
        <f t="shared" si="13"/>
        <v>35444.79</v>
      </c>
      <c r="Q54" s="148">
        <v>1</v>
      </c>
      <c r="R54" s="145">
        <f>P54*Q54</f>
        <v>35444.79</v>
      </c>
    </row>
    <row r="55" spans="1:18">
      <c r="A55" s="148" t="s">
        <v>325</v>
      </c>
      <c r="B55" s="174"/>
      <c r="C55" s="188"/>
      <c r="D55" s="188"/>
      <c r="E55" s="188"/>
      <c r="F55" s="189"/>
      <c r="G55" s="188"/>
      <c r="H55" s="188"/>
      <c r="I55" s="188"/>
      <c r="J55" s="188"/>
      <c r="K55" s="188"/>
      <c r="L55" s="188">
        <f>SUM(L53:L54)</f>
        <v>36205</v>
      </c>
      <c r="M55" s="31">
        <v>1.03</v>
      </c>
      <c r="N55" s="190"/>
      <c r="O55" s="188">
        <f>SUM(O53:O54)</f>
        <v>60</v>
      </c>
      <c r="P55" s="190"/>
      <c r="Q55" s="188"/>
      <c r="R55" s="189">
        <f>SUM(R53:R54)</f>
        <v>37351.15</v>
      </c>
    </row>
    <row r="56" spans="1:18">
      <c r="A56" s="110" t="s">
        <v>0</v>
      </c>
      <c r="B56" s="110"/>
      <c r="C56" s="110" t="s">
        <v>1</v>
      </c>
      <c r="D56" s="110" t="s">
        <v>2</v>
      </c>
      <c r="E56" s="110" t="s">
        <v>3</v>
      </c>
      <c r="F56" s="111" t="s">
        <v>4</v>
      </c>
      <c r="G56" s="110" t="s">
        <v>5</v>
      </c>
      <c r="H56" s="110" t="s">
        <v>6</v>
      </c>
      <c r="I56" s="110" t="s">
        <v>7</v>
      </c>
      <c r="J56" s="110" t="s">
        <v>8</v>
      </c>
      <c r="K56" s="110" t="s">
        <v>9</v>
      </c>
      <c r="L56" s="110" t="s">
        <v>417</v>
      </c>
      <c r="M56" s="112"/>
      <c r="N56" s="113" t="s">
        <v>12</v>
      </c>
      <c r="O56" s="110" t="s">
        <v>13</v>
      </c>
      <c r="P56" s="113" t="s">
        <v>14</v>
      </c>
      <c r="Q56" s="110" t="s">
        <v>418</v>
      </c>
      <c r="R56" s="111" t="s">
        <v>419</v>
      </c>
    </row>
    <row r="57" spans="1:18">
      <c r="A57" s="127" t="s">
        <v>456</v>
      </c>
      <c r="B57" s="110"/>
      <c r="C57" s="110"/>
      <c r="D57" s="110"/>
      <c r="E57" s="110"/>
      <c r="F57" s="111"/>
      <c r="G57" s="110"/>
      <c r="H57" s="110"/>
      <c r="I57" s="110"/>
      <c r="J57" s="110"/>
      <c r="K57" s="110"/>
      <c r="L57" s="110"/>
      <c r="M57" s="112"/>
      <c r="N57" s="113"/>
      <c r="O57" s="110"/>
      <c r="P57" s="113"/>
      <c r="Q57" s="110"/>
      <c r="R57" s="111"/>
    </row>
    <row r="58" spans="1:18">
      <c r="A58" s="148" t="s">
        <v>457</v>
      </c>
      <c r="B58" s="30" t="s">
        <v>408</v>
      </c>
      <c r="C58" s="148"/>
      <c r="D58" s="148"/>
      <c r="E58" s="148"/>
      <c r="F58" s="145"/>
      <c r="G58" s="148"/>
      <c r="H58" s="148">
        <v>19171</v>
      </c>
      <c r="I58" s="148">
        <v>19682</v>
      </c>
      <c r="J58" s="148">
        <f>I58-H58</f>
        <v>511</v>
      </c>
      <c r="K58" s="148">
        <v>1</v>
      </c>
      <c r="L58" s="148">
        <f>K58*J58</f>
        <v>511</v>
      </c>
      <c r="M58" s="31">
        <v>1.03</v>
      </c>
      <c r="N58" s="173">
        <f>M58*L58</f>
        <v>526.33000000000004</v>
      </c>
      <c r="O58" s="148"/>
      <c r="P58" s="173">
        <f>G58+N58+O58</f>
        <v>526.33000000000004</v>
      </c>
      <c r="Q58" s="148">
        <v>1</v>
      </c>
      <c r="R58" s="145">
        <f>P58*Q58</f>
        <v>526.33000000000004</v>
      </c>
    </row>
    <row r="59" spans="1:18">
      <c r="A59" s="148" t="s">
        <v>458</v>
      </c>
      <c r="B59" s="30" t="s">
        <v>408</v>
      </c>
      <c r="C59" s="148"/>
      <c r="D59" s="148"/>
      <c r="E59" s="148"/>
      <c r="F59" s="145"/>
      <c r="G59" s="148"/>
      <c r="H59" s="148">
        <v>23504</v>
      </c>
      <c r="I59" s="148">
        <v>23564</v>
      </c>
      <c r="J59" s="148">
        <f>I59-H59</f>
        <v>60</v>
      </c>
      <c r="K59" s="148">
        <v>1</v>
      </c>
      <c r="L59" s="148">
        <f>K59*J59</f>
        <v>60</v>
      </c>
      <c r="M59" s="31">
        <v>1.03</v>
      </c>
      <c r="N59" s="173">
        <f>M59*L59</f>
        <v>61.800000000000004</v>
      </c>
      <c r="O59" s="148"/>
      <c r="P59" s="173">
        <f>G59+N59+O59</f>
        <v>61.800000000000004</v>
      </c>
      <c r="Q59" s="148">
        <v>1</v>
      </c>
      <c r="R59" s="145">
        <f>P59*Q59</f>
        <v>61.800000000000004</v>
      </c>
    </row>
    <row r="60" spans="1:18">
      <c r="A60" s="148" t="s">
        <v>18</v>
      </c>
      <c r="B60" s="30" t="s">
        <v>408</v>
      </c>
      <c r="C60" s="148">
        <v>4019</v>
      </c>
      <c r="D60" s="148"/>
      <c r="E60" s="148"/>
      <c r="F60" s="145"/>
      <c r="G60" s="148"/>
      <c r="H60" s="148"/>
      <c r="I60" s="148"/>
      <c r="J60" s="148"/>
      <c r="K60" s="148"/>
      <c r="L60" s="148">
        <f>SUM(L58:L59)</f>
        <v>571</v>
      </c>
      <c r="M60" s="31">
        <v>1.03</v>
      </c>
      <c r="N60" s="173">
        <f>M60*L60</f>
        <v>588.13</v>
      </c>
      <c r="O60" s="148"/>
      <c r="P60" s="173">
        <f>G60+N60+O60</f>
        <v>588.13</v>
      </c>
      <c r="Q60" s="148">
        <v>1</v>
      </c>
      <c r="R60" s="145">
        <f>P60*Q60</f>
        <v>588.13</v>
      </c>
    </row>
    <row r="61" spans="1:18">
      <c r="A61" s="120"/>
      <c r="B61" s="123"/>
      <c r="C61" s="124"/>
      <c r="D61" s="124"/>
      <c r="E61" s="124"/>
      <c r="F61" s="125"/>
      <c r="G61" s="124"/>
      <c r="H61" s="124"/>
      <c r="I61" s="124"/>
      <c r="J61" s="124"/>
      <c r="K61" s="124"/>
      <c r="L61" s="124"/>
      <c r="M61" s="128"/>
      <c r="N61" s="126"/>
      <c r="O61" s="124"/>
      <c r="P61" s="126"/>
      <c r="Q61" s="124"/>
      <c r="R61" s="125"/>
    </row>
    <row r="62" spans="1:18">
      <c r="A62" s="130" t="s">
        <v>659</v>
      </c>
      <c r="B62" s="129"/>
      <c r="C62" s="124"/>
      <c r="D62" s="124"/>
      <c r="E62" s="124"/>
      <c r="F62" s="125"/>
      <c r="G62" s="124"/>
      <c r="H62" s="124"/>
      <c r="I62" s="124"/>
      <c r="J62" s="124"/>
      <c r="K62" s="124"/>
      <c r="L62" s="124"/>
      <c r="M62" s="128"/>
      <c r="N62" s="126"/>
      <c r="O62" s="124"/>
      <c r="P62" s="126"/>
      <c r="Q62" s="124"/>
      <c r="R62" s="125">
        <v>40000</v>
      </c>
    </row>
    <row r="63" spans="1:18">
      <c r="A63" s="130" t="s">
        <v>459</v>
      </c>
      <c r="B63" s="129"/>
      <c r="L63" s="114">
        <f>N63/M64</f>
        <v>55521.048543689329</v>
      </c>
      <c r="N63" s="121">
        <f>R63-G70-O70</f>
        <v>57186.680000000008</v>
      </c>
      <c r="R63" s="121">
        <f>R70-R62</f>
        <v>57226.680000000008</v>
      </c>
    </row>
    <row r="64" spans="1:18">
      <c r="A64" s="30" t="s">
        <v>460</v>
      </c>
      <c r="B64" s="24" t="s">
        <v>407</v>
      </c>
      <c r="C64" s="30"/>
      <c r="D64" s="30"/>
      <c r="E64" s="30"/>
      <c r="F64" s="33"/>
      <c r="G64" s="30"/>
      <c r="H64" s="30">
        <v>25255</v>
      </c>
      <c r="I64" s="30">
        <v>26054</v>
      </c>
      <c r="J64" s="30">
        <f t="shared" ref="J64:J69" si="15">I64-H64</f>
        <v>799</v>
      </c>
      <c r="K64" s="30">
        <v>40</v>
      </c>
      <c r="L64" s="30">
        <f>J64*K64</f>
        <v>31960</v>
      </c>
      <c r="M64" s="31">
        <v>1.03</v>
      </c>
      <c r="N64" s="32">
        <f t="shared" ref="N64:N69" si="16">M64*L64</f>
        <v>32918.800000000003</v>
      </c>
      <c r="O64" s="30"/>
      <c r="P64" s="32">
        <f t="shared" ref="P64:P69" si="17">G64+N64+O64</f>
        <v>32918.800000000003</v>
      </c>
      <c r="Q64" s="30">
        <v>1</v>
      </c>
      <c r="R64" s="33">
        <f t="shared" ref="R64:R69" si="18">P64*Q64</f>
        <v>32918.800000000003</v>
      </c>
    </row>
    <row r="65" spans="1:18">
      <c r="A65" s="30" t="s">
        <v>461</v>
      </c>
      <c r="B65" s="24" t="s">
        <v>407</v>
      </c>
      <c r="C65" s="30"/>
      <c r="D65" s="30"/>
      <c r="E65" s="30"/>
      <c r="F65" s="33"/>
      <c r="G65" s="30"/>
      <c r="H65" s="30">
        <v>68827</v>
      </c>
      <c r="I65" s="30">
        <v>72284</v>
      </c>
      <c r="J65" s="30">
        <f t="shared" si="15"/>
        <v>3457</v>
      </c>
      <c r="K65" s="30">
        <v>1</v>
      </c>
      <c r="L65" s="30">
        <f>J65*K65</f>
        <v>3457</v>
      </c>
      <c r="M65" s="31">
        <v>1.03</v>
      </c>
      <c r="N65" s="32">
        <f t="shared" si="16"/>
        <v>3560.71</v>
      </c>
      <c r="O65" s="30"/>
      <c r="P65" s="32">
        <f t="shared" si="17"/>
        <v>3560.71</v>
      </c>
      <c r="Q65" s="30">
        <v>1</v>
      </c>
      <c r="R65" s="33">
        <f t="shared" si="18"/>
        <v>3560.71</v>
      </c>
    </row>
    <row r="66" spans="1:18">
      <c r="A66" s="30" t="s">
        <v>462</v>
      </c>
      <c r="B66" s="24" t="s">
        <v>407</v>
      </c>
      <c r="C66" s="30"/>
      <c r="D66" s="30"/>
      <c r="E66" s="30"/>
      <c r="F66" s="33"/>
      <c r="G66" s="30"/>
      <c r="H66" s="30">
        <v>59891</v>
      </c>
      <c r="I66" s="30">
        <v>63554</v>
      </c>
      <c r="J66" s="30">
        <f t="shared" si="15"/>
        <v>3663</v>
      </c>
      <c r="K66" s="30">
        <v>1</v>
      </c>
      <c r="L66" s="30">
        <f>K66*J66</f>
        <v>3663</v>
      </c>
      <c r="M66" s="31">
        <v>1.03</v>
      </c>
      <c r="N66" s="32">
        <f t="shared" si="16"/>
        <v>3772.89</v>
      </c>
      <c r="O66" s="30"/>
      <c r="P66" s="32">
        <f t="shared" si="17"/>
        <v>3772.89</v>
      </c>
      <c r="Q66" s="30">
        <v>1</v>
      </c>
      <c r="R66" s="33">
        <f t="shared" si="18"/>
        <v>3772.89</v>
      </c>
    </row>
    <row r="67" spans="1:18">
      <c r="A67" s="30" t="s">
        <v>463</v>
      </c>
      <c r="B67" s="24" t="s">
        <v>407</v>
      </c>
      <c r="C67" s="30">
        <v>170</v>
      </c>
      <c r="D67" s="30">
        <v>170</v>
      </c>
      <c r="E67" s="30">
        <f>SUM(D67-C67)</f>
        <v>0</v>
      </c>
      <c r="F67" s="145">
        <v>9.5</v>
      </c>
      <c r="G67" s="30">
        <f>E67*F67</f>
        <v>0</v>
      </c>
      <c r="H67" s="30">
        <v>32032</v>
      </c>
      <c r="I67" s="30">
        <v>32210</v>
      </c>
      <c r="J67" s="30">
        <f t="shared" si="15"/>
        <v>178</v>
      </c>
      <c r="K67" s="30">
        <v>1</v>
      </c>
      <c r="L67" s="30">
        <f>K67*J67</f>
        <v>178</v>
      </c>
      <c r="M67" s="31">
        <v>1.03</v>
      </c>
      <c r="N67" s="32">
        <f t="shared" si="16"/>
        <v>183.34</v>
      </c>
      <c r="O67" s="30">
        <v>40</v>
      </c>
      <c r="P67" s="32">
        <f t="shared" si="17"/>
        <v>223.34</v>
      </c>
      <c r="Q67" s="30">
        <v>1</v>
      </c>
      <c r="R67" s="33">
        <f t="shared" si="18"/>
        <v>223.34</v>
      </c>
    </row>
    <row r="68" spans="1:18">
      <c r="A68" s="30" t="s">
        <v>464</v>
      </c>
      <c r="B68" s="24" t="s">
        <v>407</v>
      </c>
      <c r="C68" s="30"/>
      <c r="D68" s="30"/>
      <c r="E68" s="30"/>
      <c r="F68" s="145"/>
      <c r="G68" s="30"/>
      <c r="H68" s="30">
        <v>5031</v>
      </c>
      <c r="I68" s="30">
        <v>10169</v>
      </c>
      <c r="J68" s="30">
        <f>I68-H68</f>
        <v>5138</v>
      </c>
      <c r="K68" s="30">
        <v>1</v>
      </c>
      <c r="L68" s="30">
        <f>K68*J68</f>
        <v>5138</v>
      </c>
      <c r="M68" s="31">
        <v>1.03</v>
      </c>
      <c r="N68" s="32">
        <f>M68*L68</f>
        <v>5292.14</v>
      </c>
      <c r="O68" s="30"/>
      <c r="P68" s="32">
        <f>G68+N68+O68</f>
        <v>5292.14</v>
      </c>
      <c r="Q68" s="30">
        <v>1</v>
      </c>
      <c r="R68" s="33">
        <f>P68*Q68</f>
        <v>5292.14</v>
      </c>
    </row>
    <row r="69" spans="1:18">
      <c r="A69" s="30" t="s">
        <v>465</v>
      </c>
      <c r="B69" s="24" t="s">
        <v>407</v>
      </c>
      <c r="C69" s="30"/>
      <c r="D69" s="30"/>
      <c r="E69" s="30"/>
      <c r="F69" s="33"/>
      <c r="G69" s="30"/>
      <c r="H69" s="30">
        <v>9988</v>
      </c>
      <c r="I69" s="30">
        <v>11237</v>
      </c>
      <c r="J69" s="30">
        <f t="shared" si="15"/>
        <v>1249</v>
      </c>
      <c r="K69" s="30">
        <v>40</v>
      </c>
      <c r="L69" s="30">
        <f>K69*J69</f>
        <v>49960</v>
      </c>
      <c r="M69" s="31">
        <v>1.03</v>
      </c>
      <c r="N69" s="32">
        <f t="shared" si="16"/>
        <v>51458.8</v>
      </c>
      <c r="O69" s="30"/>
      <c r="P69" s="32">
        <f t="shared" si="17"/>
        <v>51458.8</v>
      </c>
      <c r="Q69" s="30">
        <v>1</v>
      </c>
      <c r="R69" s="33">
        <f t="shared" si="18"/>
        <v>51458.8</v>
      </c>
    </row>
    <row r="70" spans="1:18">
      <c r="A70" s="30" t="s">
        <v>18</v>
      </c>
      <c r="B70" s="24" t="s">
        <v>407</v>
      </c>
      <c r="C70" s="30"/>
      <c r="D70" s="30"/>
      <c r="E70" s="30">
        <f>SUM(E64:E69)</f>
        <v>0</v>
      </c>
      <c r="F70" s="145">
        <v>9.5</v>
      </c>
      <c r="G70" s="30">
        <f>E70*F70</f>
        <v>0</v>
      </c>
      <c r="H70" s="30"/>
      <c r="I70" s="30"/>
      <c r="J70" s="30"/>
      <c r="K70" s="30"/>
      <c r="L70" s="30">
        <f>SUM(L64:L69)</f>
        <v>94356</v>
      </c>
      <c r="M70" s="31">
        <v>1.03</v>
      </c>
      <c r="N70" s="32">
        <f>M70*L70</f>
        <v>97186.680000000008</v>
      </c>
      <c r="O70" s="30">
        <f>SUM(O64:O69)</f>
        <v>40</v>
      </c>
      <c r="P70" s="32">
        <f>G70+N70+O70</f>
        <v>97226.680000000008</v>
      </c>
      <c r="Q70" s="30">
        <v>1</v>
      </c>
      <c r="R70" s="33">
        <f>P70*Q70</f>
        <v>97226.680000000008</v>
      </c>
    </row>
    <row r="72" spans="1:18">
      <c r="A72" s="110"/>
      <c r="B72" s="110"/>
      <c r="C72" s="110"/>
      <c r="D72" s="110"/>
      <c r="E72" s="110"/>
      <c r="F72" s="111"/>
      <c r="G72" s="110"/>
      <c r="H72" s="110"/>
      <c r="I72" s="110"/>
      <c r="J72" s="110"/>
      <c r="K72" s="110"/>
      <c r="L72" s="110"/>
      <c r="M72" s="112"/>
      <c r="N72" s="113"/>
      <c r="O72" s="110"/>
      <c r="P72" s="113"/>
      <c r="Q72" s="110"/>
      <c r="R72" s="111"/>
    </row>
    <row r="73" spans="1:18">
      <c r="A73" s="110" t="s">
        <v>0</v>
      </c>
      <c r="B73" s="110"/>
      <c r="C73" s="110" t="s">
        <v>1</v>
      </c>
      <c r="D73" s="110" t="s">
        <v>2</v>
      </c>
      <c r="E73" s="110" t="s">
        <v>3</v>
      </c>
      <c r="F73" s="111" t="s">
        <v>4</v>
      </c>
      <c r="G73" s="110" t="s">
        <v>5</v>
      </c>
      <c r="H73" s="110" t="s">
        <v>6</v>
      </c>
      <c r="I73" s="110" t="s">
        <v>7</v>
      </c>
      <c r="J73" s="110" t="s">
        <v>8</v>
      </c>
      <c r="K73" s="110" t="s">
        <v>9</v>
      </c>
      <c r="L73" s="110" t="s">
        <v>417</v>
      </c>
      <c r="M73" s="112"/>
      <c r="N73" s="113" t="s">
        <v>12</v>
      </c>
      <c r="O73" s="110" t="s">
        <v>13</v>
      </c>
      <c r="P73" s="113" t="s">
        <v>14</v>
      </c>
      <c r="Q73" s="110" t="s">
        <v>418</v>
      </c>
      <c r="R73" s="111" t="s">
        <v>419</v>
      </c>
    </row>
    <row r="74" spans="1:18">
      <c r="A74" s="110" t="s">
        <v>466</v>
      </c>
      <c r="B74" s="110" t="s">
        <v>467</v>
      </c>
      <c r="C74" s="110"/>
      <c r="D74" s="110"/>
      <c r="E74" s="110"/>
      <c r="F74" s="111"/>
      <c r="G74" s="110"/>
      <c r="H74" s="110">
        <v>23287</v>
      </c>
      <c r="I74" s="110">
        <v>23620</v>
      </c>
      <c r="J74" s="110">
        <f>I74-H74</f>
        <v>333</v>
      </c>
      <c r="K74" s="110">
        <v>1</v>
      </c>
      <c r="L74" s="110">
        <f>K74*J74</f>
        <v>333</v>
      </c>
      <c r="M74" s="112">
        <v>1.03</v>
      </c>
      <c r="N74" s="113">
        <f>M74*L74</f>
        <v>342.99</v>
      </c>
      <c r="O74" s="110"/>
      <c r="P74" s="113">
        <f>G74+N74+O74</f>
        <v>342.99</v>
      </c>
      <c r="Q74" s="110">
        <v>1</v>
      </c>
      <c r="R74" s="111">
        <f>P74*Q74</f>
        <v>342.99</v>
      </c>
    </row>
    <row r="75" spans="1:18">
      <c r="A75" s="110" t="s">
        <v>468</v>
      </c>
      <c r="B75" s="110" t="s">
        <v>467</v>
      </c>
      <c r="C75" s="110">
        <v>38</v>
      </c>
      <c r="D75" s="110">
        <v>38</v>
      </c>
      <c r="E75" s="110">
        <f>SUM(D75-C75)</f>
        <v>0</v>
      </c>
      <c r="F75" s="118">
        <v>9.5</v>
      </c>
      <c r="G75" s="110">
        <f>E75*F75</f>
        <v>0</v>
      </c>
      <c r="H75" s="110">
        <v>19637</v>
      </c>
      <c r="I75" s="110">
        <v>19945</v>
      </c>
      <c r="J75" s="110">
        <f>I75-H75</f>
        <v>308</v>
      </c>
      <c r="K75" s="110">
        <v>1</v>
      </c>
      <c r="L75" s="110">
        <f>K75*J75</f>
        <v>308</v>
      </c>
      <c r="M75" s="112">
        <v>1.03</v>
      </c>
      <c r="N75" s="113">
        <f>M75*L75</f>
        <v>317.24</v>
      </c>
      <c r="O75" s="110">
        <v>40</v>
      </c>
      <c r="P75" s="113">
        <f>G75+N75+O75</f>
        <v>357.24</v>
      </c>
      <c r="Q75" s="110">
        <v>1</v>
      </c>
      <c r="R75" s="111">
        <f>P75*Q75</f>
        <v>357.24</v>
      </c>
    </row>
    <row r="76" spans="1:18">
      <c r="A76" s="110" t="s">
        <v>469</v>
      </c>
      <c r="B76" s="110" t="s">
        <v>467</v>
      </c>
      <c r="C76" s="110">
        <v>20</v>
      </c>
      <c r="D76" s="110">
        <v>20</v>
      </c>
      <c r="E76" s="110">
        <f>D76-C76</f>
        <v>0</v>
      </c>
      <c r="F76" s="118">
        <v>9.5</v>
      </c>
      <c r="G76" s="110">
        <f>E76*F76</f>
        <v>0</v>
      </c>
      <c r="H76" s="110">
        <v>8672</v>
      </c>
      <c r="I76" s="110">
        <v>9442</v>
      </c>
      <c r="J76" s="110">
        <f>I76-H76</f>
        <v>770</v>
      </c>
      <c r="K76" s="110">
        <v>20</v>
      </c>
      <c r="L76" s="110">
        <f>J76*K76</f>
        <v>15400</v>
      </c>
      <c r="M76" s="112">
        <v>1.03</v>
      </c>
      <c r="N76" s="113">
        <f>M76*L76</f>
        <v>15862</v>
      </c>
      <c r="O76" s="110"/>
      <c r="P76" s="113">
        <f>G76+N76+O76</f>
        <v>15862</v>
      </c>
      <c r="Q76" s="110">
        <v>1</v>
      </c>
      <c r="R76" s="111">
        <f>P76*Q76</f>
        <v>15862</v>
      </c>
    </row>
    <row r="77" spans="1:18">
      <c r="A77" s="110" t="s">
        <v>429</v>
      </c>
      <c r="B77" s="110" t="s">
        <v>467</v>
      </c>
      <c r="C77" s="110"/>
      <c r="D77" s="110"/>
      <c r="E77" s="110">
        <v>0</v>
      </c>
      <c r="F77" s="118">
        <v>9.5</v>
      </c>
      <c r="G77" s="110">
        <f>E77*F77</f>
        <v>0</v>
      </c>
      <c r="H77" s="110"/>
      <c r="I77" s="110"/>
      <c r="J77" s="110"/>
      <c r="K77" s="110"/>
      <c r="L77" s="131">
        <f>SUM(L74:L76)</f>
        <v>16041</v>
      </c>
      <c r="M77" s="112">
        <v>1.03</v>
      </c>
      <c r="N77" s="113">
        <f>L77*M77</f>
        <v>16522.23</v>
      </c>
      <c r="O77" s="110">
        <v>40</v>
      </c>
      <c r="P77" s="113">
        <f>G77+N77+O77</f>
        <v>16562.23</v>
      </c>
      <c r="Q77" s="110">
        <v>1</v>
      </c>
      <c r="R77" s="111">
        <f>P77+O77+G76</f>
        <v>16602.23</v>
      </c>
    </row>
    <row r="78" spans="1:18">
      <c r="A78" s="110" t="s">
        <v>470</v>
      </c>
      <c r="B78" s="110" t="s">
        <v>467</v>
      </c>
      <c r="C78" s="110"/>
      <c r="D78" s="110"/>
      <c r="E78" s="110"/>
      <c r="F78" s="111"/>
      <c r="G78" s="110"/>
      <c r="H78" s="110"/>
      <c r="I78" s="110"/>
      <c r="J78" s="110"/>
      <c r="K78" s="110"/>
      <c r="L78" s="110"/>
      <c r="M78" s="112"/>
      <c r="N78" s="113"/>
      <c r="O78" s="110"/>
      <c r="P78" s="113"/>
      <c r="Q78" s="110">
        <v>1</v>
      </c>
      <c r="R78" s="111">
        <v>84164.75</v>
      </c>
    </row>
    <row r="79" spans="1:18">
      <c r="A79" s="110" t="s">
        <v>471</v>
      </c>
      <c r="B79" s="110"/>
      <c r="C79" s="110"/>
      <c r="D79" s="110"/>
      <c r="E79" s="110"/>
      <c r="F79" s="111"/>
      <c r="G79" s="110"/>
      <c r="H79" s="110"/>
      <c r="I79" s="110"/>
      <c r="J79" s="110"/>
      <c r="K79" s="110"/>
      <c r="L79" s="110"/>
      <c r="M79" s="112"/>
      <c r="N79" s="113"/>
      <c r="O79" s="110"/>
      <c r="P79" s="113"/>
      <c r="Q79" s="110"/>
      <c r="R79" s="111">
        <f>R78-R77</f>
        <v>67562.52</v>
      </c>
    </row>
    <row r="80" spans="1:18">
      <c r="A80" s="110"/>
      <c r="B80" s="110"/>
      <c r="C80" s="110"/>
      <c r="D80" s="110"/>
      <c r="E80" s="110"/>
      <c r="F80" s="111"/>
      <c r="G80" s="110"/>
      <c r="H80" s="110"/>
      <c r="I80" s="110"/>
      <c r="J80" s="110"/>
      <c r="K80" s="110"/>
      <c r="L80" s="110"/>
      <c r="M80" s="112"/>
      <c r="N80" s="113"/>
      <c r="O80" s="110"/>
      <c r="P80" s="113"/>
      <c r="Q80" s="110"/>
      <c r="R80" s="111"/>
    </row>
    <row r="81" spans="1:18">
      <c r="A81" s="104" t="s">
        <v>744</v>
      </c>
      <c r="B81" s="30">
        <v>4622</v>
      </c>
      <c r="C81" s="30"/>
      <c r="D81" s="30"/>
      <c r="E81" s="30"/>
      <c r="F81" s="33"/>
      <c r="G81" s="30"/>
      <c r="H81" s="30"/>
      <c r="I81" s="30"/>
      <c r="J81" s="30"/>
      <c r="K81" s="30"/>
      <c r="L81" s="30"/>
      <c r="M81" s="31"/>
      <c r="N81" s="32"/>
      <c r="O81" s="30"/>
      <c r="P81" s="32"/>
      <c r="Q81" s="30"/>
      <c r="R81" s="33"/>
    </row>
    <row r="82" spans="1:18">
      <c r="A82" s="30" t="s">
        <v>472</v>
      </c>
      <c r="B82" s="30" t="s">
        <v>412</v>
      </c>
      <c r="C82" s="30"/>
      <c r="D82" s="30"/>
      <c r="E82" s="30"/>
      <c r="F82" s="33"/>
      <c r="G82" s="30"/>
      <c r="H82" s="30">
        <v>7777</v>
      </c>
      <c r="I82" s="30">
        <v>8398</v>
      </c>
      <c r="J82" s="30">
        <f>I82-H82</f>
        <v>621</v>
      </c>
      <c r="K82" s="30">
        <v>30</v>
      </c>
      <c r="L82" s="30">
        <f>K82*J82</f>
        <v>18630</v>
      </c>
      <c r="M82" s="31">
        <v>1.03</v>
      </c>
      <c r="N82" s="32">
        <f>M82*L82</f>
        <v>19188.900000000001</v>
      </c>
      <c r="O82" s="30"/>
      <c r="P82" s="32">
        <f>G82+N82+O82</f>
        <v>19188.900000000001</v>
      </c>
      <c r="Q82" s="30">
        <v>1</v>
      </c>
      <c r="R82" s="33">
        <f>P82*Q82</f>
        <v>19188.900000000001</v>
      </c>
    </row>
    <row r="83" spans="1:18">
      <c r="A83" s="30" t="s">
        <v>473</v>
      </c>
      <c r="B83" s="30" t="s">
        <v>412</v>
      </c>
      <c r="C83" s="30">
        <v>43</v>
      </c>
      <c r="D83" s="30">
        <v>44</v>
      </c>
      <c r="E83" s="30">
        <f>SUM(D83-C83)</f>
        <v>1</v>
      </c>
      <c r="F83" s="145">
        <v>9.5</v>
      </c>
      <c r="G83" s="30">
        <f>E83*F83</f>
        <v>9.5</v>
      </c>
      <c r="H83" s="30">
        <v>31725</v>
      </c>
      <c r="I83" s="30">
        <v>32004</v>
      </c>
      <c r="J83" s="30">
        <f>I83-H83</f>
        <v>279</v>
      </c>
      <c r="K83" s="30">
        <v>1</v>
      </c>
      <c r="L83" s="30">
        <f>K83*J83</f>
        <v>279</v>
      </c>
      <c r="M83" s="31">
        <v>1.03</v>
      </c>
      <c r="N83" s="32">
        <f>M83*L83</f>
        <v>287.37</v>
      </c>
      <c r="O83" s="30">
        <v>40</v>
      </c>
      <c r="P83" s="32">
        <f>G83+N83+O83</f>
        <v>336.87</v>
      </c>
      <c r="Q83" s="30">
        <v>1</v>
      </c>
      <c r="R83" s="33">
        <f>P83*Q83</f>
        <v>336.87</v>
      </c>
    </row>
    <row r="84" spans="1:18">
      <c r="A84" s="30" t="s">
        <v>474</v>
      </c>
      <c r="B84" s="30" t="s">
        <v>412</v>
      </c>
      <c r="C84" s="30"/>
      <c r="D84" s="30"/>
      <c r="E84" s="30"/>
      <c r="F84" s="33"/>
      <c r="G84" s="30"/>
      <c r="H84" s="30">
        <v>999828</v>
      </c>
      <c r="I84" s="30">
        <v>999988</v>
      </c>
      <c r="J84" s="30">
        <f>I84-H84</f>
        <v>160</v>
      </c>
      <c r="K84" s="30">
        <v>1</v>
      </c>
      <c r="L84" s="30">
        <f>K84*J84</f>
        <v>160</v>
      </c>
      <c r="M84" s="31">
        <v>1.03</v>
      </c>
      <c r="N84" s="32">
        <f>M84*L84</f>
        <v>164.8</v>
      </c>
      <c r="O84" s="30"/>
      <c r="P84" s="32">
        <f>G84+N84+O84</f>
        <v>164.8</v>
      </c>
      <c r="Q84" s="30">
        <v>1</v>
      </c>
      <c r="R84" s="33">
        <f>P84*Q84</f>
        <v>164.8</v>
      </c>
    </row>
    <row r="85" spans="1:18">
      <c r="A85" s="30" t="s">
        <v>475</v>
      </c>
      <c r="B85" s="30" t="s">
        <v>412</v>
      </c>
      <c r="C85" s="30"/>
      <c r="D85" s="30"/>
      <c r="E85" s="30"/>
      <c r="F85" s="33"/>
      <c r="G85" s="30"/>
      <c r="H85" s="30">
        <v>24393</v>
      </c>
      <c r="I85" s="30">
        <v>24393</v>
      </c>
      <c r="J85" s="30">
        <f>I85-H85</f>
        <v>0</v>
      </c>
      <c r="K85" s="30">
        <v>1</v>
      </c>
      <c r="L85" s="30">
        <f>K85*J85</f>
        <v>0</v>
      </c>
      <c r="M85" s="31">
        <v>1.03</v>
      </c>
      <c r="N85" s="32">
        <f>M85*L85</f>
        <v>0</v>
      </c>
      <c r="O85" s="30"/>
      <c r="P85" s="32">
        <f>G85+N85+O85</f>
        <v>0</v>
      </c>
      <c r="Q85" s="30">
        <v>1</v>
      </c>
      <c r="R85" s="33">
        <f>P85*Q85</f>
        <v>0</v>
      </c>
    </row>
    <row r="86" spans="1:18">
      <c r="A86" s="30" t="s">
        <v>18</v>
      </c>
      <c r="B86" s="30" t="s">
        <v>412</v>
      </c>
      <c r="C86" s="30"/>
      <c r="D86" s="30"/>
      <c r="E86" s="30">
        <f>SUM(E82:E83)</f>
        <v>1</v>
      </c>
      <c r="F86" s="145">
        <v>9.5</v>
      </c>
      <c r="G86" s="30">
        <f>E86*F86</f>
        <v>9.5</v>
      </c>
      <c r="H86" s="30"/>
      <c r="I86" s="30"/>
      <c r="J86" s="30"/>
      <c r="K86" s="30"/>
      <c r="L86" s="30">
        <f>SUM(L82:L85)</f>
        <v>19069</v>
      </c>
      <c r="M86" s="31">
        <v>1.03</v>
      </c>
      <c r="N86" s="32">
        <f>M86*L86</f>
        <v>19641.07</v>
      </c>
      <c r="O86" s="30">
        <f>SUM(O82:O85)</f>
        <v>40</v>
      </c>
      <c r="P86" s="32">
        <f>G86+N86+O86</f>
        <v>19690.57</v>
      </c>
      <c r="Q86" s="30"/>
      <c r="R86" s="33">
        <f>G86+N86+O86</f>
        <v>19690.57</v>
      </c>
    </row>
    <row r="87" spans="1:18">
      <c r="A87" s="110"/>
      <c r="B87" s="110"/>
      <c r="C87" s="110"/>
      <c r="D87" s="110"/>
      <c r="E87" s="110"/>
      <c r="F87" s="111"/>
      <c r="G87" s="110"/>
      <c r="H87" s="110"/>
      <c r="I87" s="110"/>
      <c r="J87" s="110"/>
      <c r="K87" s="110"/>
      <c r="L87" s="110"/>
      <c r="M87" s="112"/>
      <c r="N87" s="113"/>
      <c r="O87" s="110"/>
      <c r="P87" s="113"/>
      <c r="Q87" s="110"/>
      <c r="R87" s="111"/>
    </row>
    <row r="88" spans="1:18">
      <c r="A88" s="104" t="s">
        <v>745</v>
      </c>
      <c r="B88" s="30">
        <v>4486</v>
      </c>
      <c r="C88" s="30"/>
      <c r="D88" s="30"/>
      <c r="E88" s="30"/>
      <c r="F88" s="33"/>
      <c r="G88" s="30"/>
      <c r="H88" s="30"/>
      <c r="I88" s="30"/>
      <c r="J88" s="30"/>
      <c r="K88" s="30"/>
      <c r="L88" s="30"/>
      <c r="M88" s="31"/>
      <c r="N88" s="32"/>
      <c r="O88" s="30"/>
      <c r="P88" s="32"/>
      <c r="Q88" s="30"/>
      <c r="R88" s="33"/>
    </row>
    <row r="89" spans="1:18">
      <c r="A89" s="30" t="s">
        <v>476</v>
      </c>
      <c r="B89" s="30" t="s">
        <v>403</v>
      </c>
      <c r="C89" s="30">
        <v>35</v>
      </c>
      <c r="D89" s="30">
        <v>37</v>
      </c>
      <c r="E89" s="30">
        <f>SUM(D89-C89)</f>
        <v>2</v>
      </c>
      <c r="F89" s="145">
        <v>9.5</v>
      </c>
      <c r="G89" s="30">
        <f>E89*F89</f>
        <v>19</v>
      </c>
      <c r="H89" s="30">
        <v>57610</v>
      </c>
      <c r="I89" s="30">
        <v>57959</v>
      </c>
      <c r="J89" s="30">
        <f>I89-H89</f>
        <v>349</v>
      </c>
      <c r="K89" s="30">
        <v>1</v>
      </c>
      <c r="L89" s="30">
        <f>K89*J89</f>
        <v>349</v>
      </c>
      <c r="M89" s="31">
        <v>1.03</v>
      </c>
      <c r="N89" s="32">
        <f>M89*L89</f>
        <v>359.47</v>
      </c>
      <c r="O89" s="30">
        <v>40</v>
      </c>
      <c r="P89" s="32">
        <f>G89+N89+O89</f>
        <v>418.47</v>
      </c>
      <c r="Q89" s="30">
        <v>1</v>
      </c>
      <c r="R89" s="33">
        <f>P89*Q89</f>
        <v>418.47</v>
      </c>
    </row>
    <row r="90" spans="1:18">
      <c r="A90" s="30" t="s">
        <v>469</v>
      </c>
      <c r="B90" s="30" t="s">
        <v>403</v>
      </c>
      <c r="C90" s="30">
        <v>20</v>
      </c>
      <c r="D90" s="30">
        <v>20</v>
      </c>
      <c r="E90" s="30">
        <f>D90-C90</f>
        <v>0</v>
      </c>
      <c r="F90" s="145">
        <v>9.5</v>
      </c>
      <c r="G90" s="30">
        <f>E90*F90</f>
        <v>0</v>
      </c>
      <c r="H90" s="30">
        <v>8672</v>
      </c>
      <c r="I90" s="30">
        <v>9442</v>
      </c>
      <c r="J90" s="30">
        <f>I90-H90</f>
        <v>770</v>
      </c>
      <c r="K90" s="30">
        <v>20</v>
      </c>
      <c r="L90" s="30">
        <f>J90*K90</f>
        <v>15400</v>
      </c>
      <c r="M90" s="31">
        <v>1.03</v>
      </c>
      <c r="N90" s="32">
        <f>M90*L90</f>
        <v>15862</v>
      </c>
      <c r="O90" s="30"/>
      <c r="P90" s="32">
        <f>G90+N90+O90</f>
        <v>15862</v>
      </c>
      <c r="Q90" s="30">
        <v>1</v>
      </c>
      <c r="R90" s="33">
        <f>P90*Q90</f>
        <v>15862</v>
      </c>
    </row>
    <row r="91" spans="1:18">
      <c r="A91" s="30" t="s">
        <v>477</v>
      </c>
      <c r="B91" s="30" t="s">
        <v>403</v>
      </c>
      <c r="C91" s="30"/>
      <c r="D91" s="30"/>
      <c r="E91" s="30"/>
      <c r="F91" s="145">
        <v>9.5</v>
      </c>
      <c r="G91" s="30"/>
      <c r="H91" s="30">
        <v>23889</v>
      </c>
      <c r="I91" s="30">
        <v>26172</v>
      </c>
      <c r="J91" s="30">
        <f>I91-H91</f>
        <v>2283</v>
      </c>
      <c r="K91" s="30">
        <v>1</v>
      </c>
      <c r="L91" s="30">
        <f>K91*J91</f>
        <v>2283</v>
      </c>
      <c r="M91" s="31">
        <v>1.03</v>
      </c>
      <c r="N91" s="32">
        <f>M91*L91</f>
        <v>2351.4900000000002</v>
      </c>
      <c r="O91" s="30"/>
      <c r="P91" s="32">
        <f>G91+N91+O91</f>
        <v>2351.4900000000002</v>
      </c>
      <c r="Q91" s="30">
        <v>1</v>
      </c>
      <c r="R91" s="33">
        <f>P91*Q91</f>
        <v>2351.4900000000002</v>
      </c>
    </row>
    <row r="92" spans="1:18">
      <c r="A92" s="30" t="s">
        <v>18</v>
      </c>
      <c r="B92" s="30" t="s">
        <v>403</v>
      </c>
      <c r="C92" s="30"/>
      <c r="D92" s="30"/>
      <c r="E92" s="30">
        <f>SUM(E89:E90)</f>
        <v>2</v>
      </c>
      <c r="F92" s="145">
        <v>9.5</v>
      </c>
      <c r="G92" s="30">
        <f>E92*F92</f>
        <v>19</v>
      </c>
      <c r="H92" s="30"/>
      <c r="I92" s="30"/>
      <c r="J92" s="30"/>
      <c r="K92" s="30"/>
      <c r="L92" s="30">
        <f>SUM(L89:L91)</f>
        <v>18032</v>
      </c>
      <c r="M92" s="31">
        <v>1.03</v>
      </c>
      <c r="N92" s="32">
        <f>M92*L92</f>
        <v>18572.96</v>
      </c>
      <c r="O92" s="30">
        <f>SUM(O89:O91)</f>
        <v>40</v>
      </c>
      <c r="P92" s="32">
        <f>G92+N92+O92</f>
        <v>18631.96</v>
      </c>
      <c r="Q92" s="30"/>
      <c r="R92" s="33">
        <f>G92+N92+O92</f>
        <v>18631.96</v>
      </c>
    </row>
    <row r="93" spans="1:18">
      <c r="A93" s="110"/>
      <c r="B93" s="110"/>
      <c r="C93" s="110"/>
      <c r="D93" s="110"/>
      <c r="E93" s="110"/>
      <c r="F93" s="111"/>
      <c r="G93" s="110"/>
      <c r="H93" s="110"/>
      <c r="I93" s="110"/>
      <c r="J93" s="110"/>
      <c r="K93" s="110"/>
      <c r="L93" s="110"/>
      <c r="M93" s="112"/>
      <c r="N93" s="113"/>
      <c r="O93" s="110"/>
      <c r="P93" s="113"/>
      <c r="Q93" s="110"/>
      <c r="R93" s="111"/>
    </row>
    <row r="94" spans="1:18">
      <c r="A94" s="110"/>
      <c r="B94" s="110"/>
      <c r="C94" s="110"/>
      <c r="D94" s="110"/>
      <c r="E94" s="110"/>
      <c r="F94" s="118"/>
      <c r="G94" s="110"/>
      <c r="H94" s="110"/>
      <c r="I94" s="110"/>
      <c r="J94" s="110"/>
      <c r="K94" s="110"/>
      <c r="L94" s="110"/>
      <c r="M94" s="112"/>
      <c r="N94" s="113"/>
      <c r="O94" s="110"/>
      <c r="P94" s="113"/>
      <c r="Q94" s="110"/>
      <c r="R94" s="111"/>
    </row>
    <row r="95" spans="1:18">
      <c r="A95" s="142" t="s">
        <v>582</v>
      </c>
      <c r="B95" s="110" t="s">
        <v>822</v>
      </c>
      <c r="D95" s="116"/>
      <c r="E95" s="116"/>
      <c r="F95" s="118"/>
      <c r="G95" s="116"/>
      <c r="H95" s="116"/>
      <c r="I95" s="116"/>
      <c r="J95" s="116"/>
      <c r="K95" s="116"/>
      <c r="L95" s="116"/>
      <c r="M95" s="112"/>
      <c r="N95" s="119"/>
      <c r="O95" s="116"/>
      <c r="P95" s="119"/>
      <c r="Q95" s="116"/>
      <c r="R95" s="118"/>
    </row>
    <row r="96" spans="1:18">
      <c r="A96" s="110" t="s">
        <v>0</v>
      </c>
      <c r="B96" s="110"/>
      <c r="C96" s="110" t="s">
        <v>1</v>
      </c>
      <c r="D96" s="110" t="s">
        <v>2</v>
      </c>
      <c r="E96" s="110" t="s">
        <v>3</v>
      </c>
      <c r="F96" s="111" t="s">
        <v>4</v>
      </c>
      <c r="G96" s="110" t="s">
        <v>5</v>
      </c>
      <c r="H96" s="110" t="s">
        <v>6</v>
      </c>
      <c r="I96" s="110" t="s">
        <v>7</v>
      </c>
      <c r="J96" s="110" t="s">
        <v>8</v>
      </c>
      <c r="K96" s="110" t="s">
        <v>9</v>
      </c>
      <c r="L96" s="110" t="s">
        <v>417</v>
      </c>
      <c r="M96" s="112"/>
      <c r="N96" s="113" t="s">
        <v>12</v>
      </c>
      <c r="O96" s="110" t="s">
        <v>13</v>
      </c>
      <c r="P96" s="113" t="s">
        <v>14</v>
      </c>
      <c r="Q96" s="110" t="s">
        <v>418</v>
      </c>
      <c r="R96" s="111" t="s">
        <v>419</v>
      </c>
    </row>
    <row r="97" spans="1:23">
      <c r="A97" s="30" t="s">
        <v>737</v>
      </c>
      <c r="B97" s="30" t="s">
        <v>738</v>
      </c>
      <c r="C97" s="116">
        <v>4684</v>
      </c>
      <c r="D97" s="30"/>
      <c r="E97" s="30"/>
      <c r="F97" s="33"/>
      <c r="G97" s="30"/>
      <c r="H97" s="30">
        <v>6122</v>
      </c>
      <c r="I97" s="30">
        <v>7005</v>
      </c>
      <c r="J97" s="30">
        <f t="shared" ref="J97:J103" si="19">I97-H97</f>
        <v>883</v>
      </c>
      <c r="K97" s="30">
        <v>1</v>
      </c>
      <c r="L97" s="30">
        <f t="shared" ref="L97:L103" si="20">K97*J97</f>
        <v>883</v>
      </c>
      <c r="M97" s="31">
        <v>1.03</v>
      </c>
      <c r="N97" s="32">
        <f t="shared" ref="N97:N104" si="21">M97*L97</f>
        <v>909.49</v>
      </c>
      <c r="O97" s="30"/>
      <c r="P97" s="32">
        <f t="shared" ref="P97:P103" si="22">G97+N97+O97</f>
        <v>909.49</v>
      </c>
      <c r="Q97" s="30">
        <v>1</v>
      </c>
      <c r="R97" s="33">
        <f t="shared" ref="R97:R104" si="23">P97*Q97</f>
        <v>909.49</v>
      </c>
    </row>
    <row r="98" spans="1:23">
      <c r="A98" s="30" t="s">
        <v>737</v>
      </c>
      <c r="B98" s="30" t="s">
        <v>738</v>
      </c>
      <c r="C98" s="30"/>
      <c r="D98" s="30"/>
      <c r="E98" s="30"/>
      <c r="F98" s="33"/>
      <c r="G98" s="30"/>
      <c r="H98" s="30">
        <v>3678</v>
      </c>
      <c r="I98" s="30">
        <v>11273</v>
      </c>
      <c r="J98" s="30">
        <f t="shared" si="19"/>
        <v>7595</v>
      </c>
      <c r="K98" s="30">
        <v>1</v>
      </c>
      <c r="L98" s="30">
        <f t="shared" si="20"/>
        <v>7595</v>
      </c>
      <c r="M98" s="31">
        <v>1.03</v>
      </c>
      <c r="N98" s="32">
        <f t="shared" si="21"/>
        <v>7822.85</v>
      </c>
      <c r="O98" s="30"/>
      <c r="P98" s="32">
        <f t="shared" si="22"/>
        <v>7822.85</v>
      </c>
      <c r="Q98" s="30">
        <v>1</v>
      </c>
      <c r="R98" s="33">
        <f t="shared" si="23"/>
        <v>7822.85</v>
      </c>
    </row>
    <row r="99" spans="1:23">
      <c r="A99" s="30" t="s">
        <v>737</v>
      </c>
      <c r="B99" s="30" t="s">
        <v>738</v>
      </c>
      <c r="C99" s="30"/>
      <c r="D99" s="30"/>
      <c r="E99" s="30"/>
      <c r="F99" s="33"/>
      <c r="G99" s="30"/>
      <c r="H99" s="30">
        <v>41797</v>
      </c>
      <c r="I99" s="30">
        <v>42775</v>
      </c>
      <c r="J99" s="30">
        <f t="shared" si="19"/>
        <v>978</v>
      </c>
      <c r="K99" s="30">
        <v>1</v>
      </c>
      <c r="L99" s="30">
        <f t="shared" si="20"/>
        <v>978</v>
      </c>
      <c r="M99" s="31">
        <v>1.03</v>
      </c>
      <c r="N99" s="32">
        <f t="shared" si="21"/>
        <v>1007.34</v>
      </c>
      <c r="O99" s="30"/>
      <c r="P99" s="32">
        <f t="shared" si="22"/>
        <v>1007.34</v>
      </c>
      <c r="Q99" s="30">
        <v>1</v>
      </c>
      <c r="R99" s="33">
        <f t="shared" si="23"/>
        <v>1007.34</v>
      </c>
    </row>
    <row r="100" spans="1:23">
      <c r="A100" s="30" t="s">
        <v>739</v>
      </c>
      <c r="B100" s="30" t="s">
        <v>738</v>
      </c>
      <c r="C100" s="30">
        <v>19</v>
      </c>
      <c r="D100" s="30">
        <v>19</v>
      </c>
      <c r="E100" s="30">
        <f>SUM(D100-C100)</f>
        <v>0</v>
      </c>
      <c r="F100" s="145">
        <v>9.5</v>
      </c>
      <c r="G100" s="30">
        <f>E100*F100</f>
        <v>0</v>
      </c>
      <c r="H100" s="30">
        <v>7977</v>
      </c>
      <c r="I100" s="30">
        <v>8015</v>
      </c>
      <c r="J100" s="30">
        <f t="shared" si="19"/>
        <v>38</v>
      </c>
      <c r="K100" s="30">
        <v>1</v>
      </c>
      <c r="L100" s="30">
        <f t="shared" si="20"/>
        <v>38</v>
      </c>
      <c r="M100" s="31">
        <v>1.03</v>
      </c>
      <c r="N100" s="32">
        <f t="shared" si="21"/>
        <v>39.14</v>
      </c>
      <c r="O100" s="30">
        <v>40</v>
      </c>
      <c r="P100" s="32">
        <f t="shared" si="22"/>
        <v>79.14</v>
      </c>
      <c r="Q100" s="30">
        <v>1</v>
      </c>
      <c r="R100" s="33">
        <f t="shared" si="23"/>
        <v>79.14</v>
      </c>
    </row>
    <row r="101" spans="1:23">
      <c r="A101" s="30" t="s">
        <v>740</v>
      </c>
      <c r="B101" s="30" t="s">
        <v>738</v>
      </c>
      <c r="C101" s="30"/>
      <c r="D101" s="30"/>
      <c r="E101" s="30"/>
      <c r="F101" s="33"/>
      <c r="G101" s="30"/>
      <c r="H101" s="30">
        <v>13303</v>
      </c>
      <c r="I101" s="30">
        <v>13754</v>
      </c>
      <c r="J101" s="30">
        <f t="shared" si="19"/>
        <v>451</v>
      </c>
      <c r="K101" s="30">
        <v>1</v>
      </c>
      <c r="L101" s="30">
        <f t="shared" si="20"/>
        <v>451</v>
      </c>
      <c r="M101" s="31">
        <v>1.03</v>
      </c>
      <c r="N101" s="32">
        <f t="shared" si="21"/>
        <v>464.53000000000003</v>
      </c>
      <c r="O101" s="30">
        <f>SUM(O94:O94)</f>
        <v>0</v>
      </c>
      <c r="P101" s="32">
        <f t="shared" si="22"/>
        <v>464.53000000000003</v>
      </c>
      <c r="Q101" s="30">
        <v>1</v>
      </c>
      <c r="R101" s="33">
        <f t="shared" si="23"/>
        <v>464.53000000000003</v>
      </c>
    </row>
    <row r="102" spans="1:23">
      <c r="A102" s="30" t="s">
        <v>741</v>
      </c>
      <c r="B102" s="30" t="s">
        <v>738</v>
      </c>
      <c r="C102" s="30"/>
      <c r="D102" s="30"/>
      <c r="E102" s="30"/>
      <c r="F102" s="33"/>
      <c r="G102" s="30"/>
      <c r="H102" s="30">
        <v>1618</v>
      </c>
      <c r="I102" s="30">
        <v>5744</v>
      </c>
      <c r="J102" s="30">
        <f t="shared" si="19"/>
        <v>4126</v>
      </c>
      <c r="K102" s="30">
        <v>1</v>
      </c>
      <c r="L102" s="30">
        <f t="shared" si="20"/>
        <v>4126</v>
      </c>
      <c r="M102" s="31">
        <v>1.03</v>
      </c>
      <c r="N102" s="32">
        <f t="shared" si="21"/>
        <v>4249.78</v>
      </c>
      <c r="O102" s="30"/>
      <c r="P102" s="32">
        <f t="shared" si="22"/>
        <v>4249.78</v>
      </c>
      <c r="Q102" s="30">
        <v>1</v>
      </c>
      <c r="R102" s="33">
        <f t="shared" si="23"/>
        <v>4249.78</v>
      </c>
    </row>
    <row r="103" spans="1:23">
      <c r="A103" s="30" t="s">
        <v>742</v>
      </c>
      <c r="B103" s="30" t="s">
        <v>738</v>
      </c>
      <c r="C103" s="30"/>
      <c r="D103" s="30"/>
      <c r="E103" s="30"/>
      <c r="F103" s="33"/>
      <c r="G103" s="30"/>
      <c r="H103" s="30">
        <v>398</v>
      </c>
      <c r="I103" s="30">
        <v>462</v>
      </c>
      <c r="J103" s="30">
        <f t="shared" si="19"/>
        <v>64</v>
      </c>
      <c r="K103" s="30">
        <v>30</v>
      </c>
      <c r="L103" s="30">
        <f t="shared" si="20"/>
        <v>1920</v>
      </c>
      <c r="M103" s="31">
        <v>1.03</v>
      </c>
      <c r="N103" s="32">
        <f t="shared" si="21"/>
        <v>1977.6000000000001</v>
      </c>
      <c r="O103" s="30"/>
      <c r="P103" s="32">
        <f t="shared" si="22"/>
        <v>1977.6000000000001</v>
      </c>
      <c r="Q103" s="30">
        <v>1</v>
      </c>
      <c r="R103" s="33">
        <f t="shared" si="23"/>
        <v>1977.6000000000001</v>
      </c>
    </row>
    <row r="104" spans="1:23">
      <c r="A104" s="30" t="s">
        <v>743</v>
      </c>
      <c r="B104" s="30" t="s">
        <v>738</v>
      </c>
      <c r="C104" s="30"/>
      <c r="D104" s="30"/>
      <c r="E104" s="30">
        <f>SUM(E97:E103)</f>
        <v>0</v>
      </c>
      <c r="F104" s="145">
        <v>9.5</v>
      </c>
      <c r="G104" s="30">
        <f>E104*F104</f>
        <v>0</v>
      </c>
      <c r="H104" s="30"/>
      <c r="I104" s="30"/>
      <c r="J104" s="30"/>
      <c r="K104" s="30"/>
      <c r="L104" s="30">
        <f>SUM(L97:L103)</f>
        <v>15991</v>
      </c>
      <c r="M104" s="31">
        <v>1.03</v>
      </c>
      <c r="N104" s="32">
        <f t="shared" si="21"/>
        <v>16470.73</v>
      </c>
      <c r="O104" s="30">
        <f>SUM(O97:O103)</f>
        <v>40</v>
      </c>
      <c r="P104" s="32">
        <f>G104+N104+O104</f>
        <v>16510.73</v>
      </c>
      <c r="Q104" s="30">
        <v>1</v>
      </c>
      <c r="R104" s="33">
        <f t="shared" si="23"/>
        <v>16510.73</v>
      </c>
    </row>
    <row r="105" spans="1:23">
      <c r="A105" s="110"/>
      <c r="B105" s="110"/>
      <c r="C105" s="110"/>
      <c r="D105" s="110"/>
      <c r="E105" s="110"/>
      <c r="F105" s="111"/>
      <c r="G105" s="110"/>
      <c r="H105" s="110"/>
      <c r="I105" s="110"/>
      <c r="J105" s="110"/>
      <c r="K105" s="110"/>
      <c r="L105" s="110"/>
      <c r="M105" s="112"/>
      <c r="N105" s="113"/>
      <c r="O105" s="110"/>
      <c r="P105" s="113"/>
      <c r="Q105" s="110"/>
      <c r="R105" s="111"/>
    </row>
    <row r="106" spans="1:23">
      <c r="A106" s="110" t="s">
        <v>0</v>
      </c>
      <c r="B106" s="110" t="s">
        <v>416</v>
      </c>
      <c r="C106" s="110" t="s">
        <v>1</v>
      </c>
      <c r="D106" s="110" t="s">
        <v>2</v>
      </c>
      <c r="E106" s="110" t="s">
        <v>3</v>
      </c>
      <c r="F106" s="111" t="s">
        <v>4</v>
      </c>
      <c r="G106" s="110" t="s">
        <v>5</v>
      </c>
      <c r="H106" s="110" t="s">
        <v>6</v>
      </c>
      <c r="I106" s="110" t="s">
        <v>7</v>
      </c>
      <c r="J106" s="110" t="s">
        <v>8</v>
      </c>
      <c r="K106" s="110" t="s">
        <v>9</v>
      </c>
      <c r="L106" s="110" t="s">
        <v>3</v>
      </c>
      <c r="M106" s="112"/>
      <c r="N106" s="113" t="s">
        <v>12</v>
      </c>
      <c r="O106" s="110" t="s">
        <v>13</v>
      </c>
      <c r="P106" s="113" t="s">
        <v>14</v>
      </c>
      <c r="Q106" s="110" t="s">
        <v>418</v>
      </c>
      <c r="R106" s="111" t="s">
        <v>419</v>
      </c>
    </row>
    <row r="107" spans="1:23">
      <c r="A107" s="110" t="s">
        <v>479</v>
      </c>
      <c r="B107" s="117"/>
      <c r="C107" s="110"/>
      <c r="D107" s="110"/>
      <c r="E107" s="110"/>
      <c r="F107" s="111"/>
      <c r="G107" s="110"/>
      <c r="H107" s="110"/>
      <c r="I107" s="110"/>
      <c r="J107" s="110"/>
      <c r="K107" s="110"/>
      <c r="L107" s="110"/>
      <c r="M107" s="112"/>
      <c r="N107" s="113"/>
      <c r="O107" s="110"/>
      <c r="P107" s="113"/>
      <c r="Q107" s="110"/>
      <c r="R107" s="111">
        <v>129074.36</v>
      </c>
    </row>
    <row r="108" spans="1:23">
      <c r="A108" s="110" t="s">
        <v>480</v>
      </c>
      <c r="B108" s="117" t="s">
        <v>478</v>
      </c>
      <c r="C108" s="110">
        <v>33</v>
      </c>
      <c r="D108" s="110">
        <v>33</v>
      </c>
      <c r="E108" s="110">
        <f>SUM(D108-C108)</f>
        <v>0</v>
      </c>
      <c r="F108" s="145">
        <v>9.5</v>
      </c>
      <c r="G108" s="110">
        <f>E108*F108</f>
        <v>0</v>
      </c>
      <c r="H108" s="110">
        <v>19638</v>
      </c>
      <c r="I108" s="110">
        <v>20847</v>
      </c>
      <c r="J108" s="110">
        <f>I108-H108</f>
        <v>1209</v>
      </c>
      <c r="K108" s="110">
        <v>1</v>
      </c>
      <c r="L108" s="110">
        <f>K108*J108</f>
        <v>1209</v>
      </c>
      <c r="M108" s="112">
        <v>1.03</v>
      </c>
      <c r="N108" s="113">
        <f>M108*L108</f>
        <v>1245.27</v>
      </c>
      <c r="O108" s="110">
        <v>40</v>
      </c>
      <c r="P108" s="113">
        <f>G108+N108+O108</f>
        <v>1285.27</v>
      </c>
      <c r="Q108" s="110">
        <v>1</v>
      </c>
      <c r="R108" s="111">
        <f>P108*Q108</f>
        <v>1285.27</v>
      </c>
    </row>
    <row r="109" spans="1:23">
      <c r="A109" s="110" t="s">
        <v>481</v>
      </c>
      <c r="B109" s="117" t="s">
        <v>478</v>
      </c>
      <c r="C109" s="110"/>
      <c r="D109" s="110"/>
      <c r="E109" s="110"/>
      <c r="F109" s="111"/>
      <c r="G109" s="110"/>
      <c r="H109" s="110">
        <v>1433</v>
      </c>
      <c r="I109" s="110">
        <v>1619</v>
      </c>
      <c r="J109" s="110">
        <f>I109-H109</f>
        <v>186</v>
      </c>
      <c r="K109" s="110">
        <v>30</v>
      </c>
      <c r="L109" s="110">
        <f>J109*K109</f>
        <v>5580</v>
      </c>
      <c r="M109" s="112">
        <v>1.03</v>
      </c>
      <c r="N109" s="113">
        <f>M109*L109</f>
        <v>5747.4000000000005</v>
      </c>
      <c r="O109" s="110"/>
      <c r="P109" s="113">
        <f>G109+N109+O109</f>
        <v>5747.4000000000005</v>
      </c>
      <c r="Q109" s="110">
        <v>1</v>
      </c>
      <c r="R109" s="111">
        <f>P109*Q109</f>
        <v>5747.4000000000005</v>
      </c>
    </row>
    <row r="110" spans="1:23">
      <c r="A110" s="110" t="s">
        <v>429</v>
      </c>
      <c r="B110" s="117" t="s">
        <v>478</v>
      </c>
      <c r="C110" s="110"/>
      <c r="D110" s="110"/>
      <c r="E110" s="110">
        <f>SUM(E108:E109)</f>
        <v>0</v>
      </c>
      <c r="F110" s="145">
        <v>9.5</v>
      </c>
      <c r="G110" s="110">
        <f>E110*F110</f>
        <v>0</v>
      </c>
      <c r="H110" s="110"/>
      <c r="I110" s="110"/>
      <c r="J110" s="110"/>
      <c r="K110" s="110"/>
      <c r="L110" s="110">
        <f>SUM(L108:L109)</f>
        <v>6789</v>
      </c>
      <c r="M110" s="112">
        <v>1.03</v>
      </c>
      <c r="N110" s="113">
        <f>L110*M110</f>
        <v>6992.67</v>
      </c>
      <c r="O110" s="110">
        <f>SUM(O108:O109)</f>
        <v>40</v>
      </c>
      <c r="P110" s="113">
        <f>G110+N110+O110</f>
        <v>7032.67</v>
      </c>
      <c r="Q110" s="110">
        <v>1</v>
      </c>
      <c r="R110" s="111">
        <f>P110*Q110</f>
        <v>7032.67</v>
      </c>
    </row>
    <row r="111" spans="1:23">
      <c r="A111" s="110" t="s">
        <v>482</v>
      </c>
      <c r="B111" s="117" t="s">
        <v>478</v>
      </c>
      <c r="C111" s="110"/>
      <c r="D111" s="110"/>
      <c r="E111" s="110"/>
      <c r="F111" s="111"/>
      <c r="G111" s="110"/>
      <c r="H111" s="110"/>
      <c r="I111" s="110"/>
      <c r="J111" s="110"/>
      <c r="K111" s="110"/>
      <c r="L111" s="110"/>
      <c r="M111" s="112"/>
      <c r="N111" s="113"/>
      <c r="O111" s="110"/>
      <c r="P111" s="113"/>
      <c r="Q111" s="110"/>
      <c r="R111" s="111">
        <f>R107-R110</f>
        <v>122041.69</v>
      </c>
    </row>
    <row r="112" spans="1:23">
      <c r="A112" s="110" t="s">
        <v>974</v>
      </c>
      <c r="B112" s="117" t="s">
        <v>975</v>
      </c>
      <c r="C112" s="117"/>
      <c r="D112" s="117"/>
      <c r="E112" s="117"/>
      <c r="F112" s="117"/>
      <c r="G112" s="117"/>
      <c r="H112" s="110"/>
      <c r="I112" s="110"/>
      <c r="J112" s="110"/>
      <c r="K112" s="110"/>
      <c r="L112" s="110"/>
      <c r="M112" s="112"/>
      <c r="N112" s="113"/>
      <c r="O112" s="110"/>
      <c r="P112" s="110"/>
      <c r="Q112" s="110"/>
      <c r="R112" s="112">
        <v>4999.26</v>
      </c>
      <c r="S112" s="133"/>
      <c r="T112" s="132"/>
      <c r="U112" s="133"/>
      <c r="V112" s="132"/>
      <c r="W112" s="134"/>
    </row>
    <row r="113" spans="1:18">
      <c r="A113" s="110" t="s">
        <v>482</v>
      </c>
      <c r="B113" s="117" t="s">
        <v>982</v>
      </c>
      <c r="C113" s="110"/>
      <c r="D113" s="110"/>
      <c r="E113" s="110"/>
      <c r="F113" s="111"/>
      <c r="G113" s="110"/>
      <c r="H113" s="110"/>
      <c r="I113" s="110"/>
      <c r="J113" s="110"/>
      <c r="K113" s="110"/>
      <c r="L113" s="110"/>
      <c r="M113" s="112"/>
      <c r="N113" s="113"/>
      <c r="O113" s="110"/>
      <c r="P113" s="113"/>
      <c r="Q113" s="110"/>
      <c r="R113" s="111">
        <f>R111+R112</f>
        <v>127040.95</v>
      </c>
    </row>
    <row r="114" spans="1:18">
      <c r="A114" s="132"/>
      <c r="B114" s="123"/>
      <c r="C114" s="132"/>
      <c r="D114" s="132"/>
      <c r="E114" s="132"/>
      <c r="F114" s="134"/>
      <c r="G114" s="132"/>
      <c r="H114" s="132"/>
      <c r="I114" s="132"/>
      <c r="J114" s="132"/>
      <c r="K114" s="132"/>
      <c r="L114" s="132"/>
      <c r="M114" s="128"/>
      <c r="N114" s="133"/>
      <c r="O114" s="132"/>
      <c r="P114" s="133"/>
      <c r="Q114" s="132"/>
      <c r="R114" s="134"/>
    </row>
    <row r="115" spans="1:18" ht="20.25">
      <c r="A115" s="250" t="s">
        <v>950</v>
      </c>
      <c r="B115" s="250"/>
      <c r="C115" s="250"/>
      <c r="D115" s="250"/>
      <c r="E115" s="250"/>
      <c r="F115" s="250"/>
      <c r="G115" s="250"/>
      <c r="H115" s="250"/>
      <c r="I115" s="250"/>
      <c r="J115" s="132"/>
      <c r="K115" s="132"/>
      <c r="L115" s="132"/>
      <c r="M115" s="128"/>
      <c r="N115" s="133"/>
      <c r="O115" s="132"/>
      <c r="P115" s="133"/>
      <c r="Q115" s="132"/>
      <c r="R115" s="134"/>
    </row>
    <row r="116" spans="1:18">
      <c r="A116" s="110" t="s">
        <v>0</v>
      </c>
      <c r="B116" s="110" t="s">
        <v>55</v>
      </c>
      <c r="C116" s="110"/>
      <c r="D116" s="110"/>
      <c r="E116" s="110"/>
      <c r="F116" s="110"/>
      <c r="G116" s="110"/>
      <c r="H116" s="110" t="s">
        <v>6</v>
      </c>
      <c r="I116" s="110" t="s">
        <v>7</v>
      </c>
      <c r="J116" s="110" t="s">
        <v>8</v>
      </c>
      <c r="K116" s="110" t="s">
        <v>9</v>
      </c>
      <c r="L116" s="110" t="s">
        <v>3</v>
      </c>
      <c r="M116" s="112"/>
      <c r="N116" s="113" t="s">
        <v>12</v>
      </c>
      <c r="O116" s="132"/>
      <c r="P116" s="133"/>
      <c r="Q116" s="132"/>
      <c r="R116" s="134"/>
    </row>
    <row r="117" spans="1:18">
      <c r="A117" s="110" t="s">
        <v>480</v>
      </c>
      <c r="B117" s="227" t="s">
        <v>951</v>
      </c>
      <c r="C117" s="117"/>
      <c r="D117" s="117"/>
      <c r="E117" s="117"/>
      <c r="F117" s="117"/>
      <c r="G117" s="117"/>
      <c r="H117" s="110">
        <v>19638</v>
      </c>
      <c r="I117" s="110">
        <v>20352</v>
      </c>
      <c r="J117" s="110">
        <f>I117-H117</f>
        <v>714</v>
      </c>
      <c r="K117" s="110">
        <v>1</v>
      </c>
      <c r="L117" s="110">
        <f>K117*J117</f>
        <v>714</v>
      </c>
      <c r="M117" s="112">
        <v>1.03</v>
      </c>
      <c r="N117" s="113">
        <f>M117*L117</f>
        <v>735.42000000000007</v>
      </c>
      <c r="O117" s="132"/>
      <c r="P117" s="133"/>
      <c r="Q117" s="132"/>
      <c r="R117" s="134"/>
    </row>
    <row r="118" spans="1:18">
      <c r="A118" s="110" t="s">
        <v>481</v>
      </c>
      <c r="B118" s="227" t="s">
        <v>951</v>
      </c>
      <c r="C118" s="117"/>
      <c r="D118" s="117"/>
      <c r="E118" s="117"/>
      <c r="F118" s="117"/>
      <c r="G118" s="117"/>
      <c r="H118" s="110">
        <v>1433</v>
      </c>
      <c r="I118" s="110">
        <v>1571</v>
      </c>
      <c r="J118" s="110">
        <f>I118-H118</f>
        <v>138</v>
      </c>
      <c r="K118" s="110">
        <v>30</v>
      </c>
      <c r="L118" s="110">
        <f>J118*K118</f>
        <v>4140</v>
      </c>
      <c r="M118" s="112">
        <v>1.03</v>
      </c>
      <c r="N118" s="113">
        <f>M118*L118</f>
        <v>4264.2</v>
      </c>
      <c r="O118" s="132"/>
      <c r="P118" s="133"/>
      <c r="Q118" s="132"/>
      <c r="R118" s="134"/>
    </row>
    <row r="119" spans="1:18">
      <c r="A119" s="110" t="s">
        <v>18</v>
      </c>
      <c r="B119" s="227" t="s">
        <v>951</v>
      </c>
      <c r="C119" s="117" t="s">
        <v>949</v>
      </c>
      <c r="D119" s="117"/>
      <c r="E119" s="117"/>
      <c r="F119" s="117"/>
      <c r="G119" s="117"/>
      <c r="H119" s="110"/>
      <c r="I119" s="110"/>
      <c r="J119" s="110"/>
      <c r="K119" s="110"/>
      <c r="L119" s="110">
        <f>SUM(L117:L118)</f>
        <v>4854</v>
      </c>
      <c r="M119" s="112">
        <v>1.03</v>
      </c>
      <c r="N119" s="113">
        <f>L119*M119</f>
        <v>4999.62</v>
      </c>
      <c r="O119" s="132"/>
      <c r="P119" s="133"/>
      <c r="Q119" s="132"/>
      <c r="R119" s="134"/>
    </row>
    <row r="120" spans="1:18" ht="20.25">
      <c r="A120" s="228" t="s">
        <v>952</v>
      </c>
      <c r="B120" s="123"/>
      <c r="C120" s="132"/>
      <c r="D120" s="132"/>
      <c r="E120" s="132"/>
      <c r="F120" s="134"/>
      <c r="G120" s="132"/>
      <c r="H120" s="132"/>
      <c r="I120" s="132"/>
      <c r="J120" s="132"/>
      <c r="K120" s="132"/>
      <c r="L120" s="132"/>
      <c r="M120" s="128"/>
      <c r="N120" s="133"/>
      <c r="O120" s="132"/>
      <c r="P120" s="133"/>
      <c r="Q120" s="132"/>
      <c r="R120" s="134"/>
    </row>
    <row r="121" spans="1:18">
      <c r="A121" s="229">
        <v>5024</v>
      </c>
      <c r="B121" s="123"/>
      <c r="C121" s="132"/>
      <c r="D121" s="132"/>
      <c r="E121" s="132"/>
      <c r="F121" s="134"/>
      <c r="G121" s="132"/>
      <c r="H121" s="132"/>
      <c r="I121" s="132"/>
      <c r="J121" s="132"/>
      <c r="K121" s="132"/>
      <c r="L121" s="132"/>
      <c r="M121" s="128"/>
      <c r="N121" s="133"/>
      <c r="O121" s="132"/>
      <c r="P121" s="133"/>
      <c r="Q121" s="132"/>
      <c r="R121" s="134"/>
    </row>
    <row r="122" spans="1:18">
      <c r="A122" s="132"/>
      <c r="B122" s="123"/>
      <c r="C122" s="132"/>
      <c r="D122" s="132"/>
      <c r="E122" s="132"/>
      <c r="F122" s="134"/>
      <c r="G122" s="132"/>
      <c r="H122" s="132"/>
      <c r="I122" s="132"/>
      <c r="J122" s="132"/>
      <c r="K122" s="132"/>
      <c r="L122" s="132"/>
      <c r="M122" s="128"/>
      <c r="N122" s="133"/>
      <c r="O122" s="132"/>
      <c r="P122" s="133"/>
      <c r="Q122" s="132"/>
      <c r="R122" s="134">
        <f>R113-R110</f>
        <v>120008.28</v>
      </c>
    </row>
    <row r="123" spans="1:18">
      <c r="A123" s="30" t="s">
        <v>731</v>
      </c>
      <c r="B123" s="30"/>
      <c r="C123" s="30"/>
      <c r="D123" s="30"/>
      <c r="E123" s="30"/>
      <c r="F123" s="33"/>
      <c r="G123" s="30"/>
      <c r="H123" s="30"/>
      <c r="I123" s="30"/>
      <c r="J123" s="30"/>
      <c r="K123" s="30"/>
      <c r="L123" s="30"/>
      <c r="M123" s="31"/>
      <c r="N123" s="32"/>
      <c r="O123" s="30"/>
      <c r="P123" s="32"/>
      <c r="Q123" s="30"/>
      <c r="R123" s="33">
        <v>64999.68</v>
      </c>
    </row>
    <row r="124" spans="1:18">
      <c r="A124" s="148" t="s">
        <v>732</v>
      </c>
      <c r="B124" s="30" t="s">
        <v>733</v>
      </c>
      <c r="C124" s="148">
        <v>50</v>
      </c>
      <c r="D124" s="148">
        <v>51</v>
      </c>
      <c r="E124" s="148">
        <f>SUM(D124-C124)</f>
        <v>1</v>
      </c>
      <c r="F124" s="145">
        <v>9.5</v>
      </c>
      <c r="G124" s="148">
        <f>E124*F124</f>
        <v>9.5</v>
      </c>
      <c r="H124" s="148">
        <v>3312</v>
      </c>
      <c r="I124" s="148">
        <v>3466</v>
      </c>
      <c r="J124" s="148">
        <f>I124-H124</f>
        <v>154</v>
      </c>
      <c r="K124" s="148">
        <v>1</v>
      </c>
      <c r="L124" s="148">
        <f>K124*J124</f>
        <v>154</v>
      </c>
      <c r="M124" s="31">
        <v>1.03</v>
      </c>
      <c r="N124" s="173">
        <f>M124*L124</f>
        <v>158.62</v>
      </c>
      <c r="O124" s="148">
        <v>40</v>
      </c>
      <c r="P124" s="173">
        <f>G124+N124+O124</f>
        <v>208.12</v>
      </c>
      <c r="Q124" s="148">
        <v>1</v>
      </c>
      <c r="R124" s="145">
        <f>P124*Q124</f>
        <v>208.12</v>
      </c>
    </row>
    <row r="125" spans="1:18">
      <c r="A125" s="148" t="s">
        <v>734</v>
      </c>
      <c r="B125" s="30" t="s">
        <v>733</v>
      </c>
      <c r="C125" s="148">
        <v>0</v>
      </c>
      <c r="D125" s="148">
        <v>2</v>
      </c>
      <c r="E125" s="148">
        <f>SUM(D125-C125)</f>
        <v>2</v>
      </c>
      <c r="F125" s="145">
        <v>9.5</v>
      </c>
      <c r="G125" s="148">
        <f>E125*F125</f>
        <v>19</v>
      </c>
      <c r="H125" s="148">
        <v>3395</v>
      </c>
      <c r="I125" s="148">
        <v>3774</v>
      </c>
      <c r="J125" s="148">
        <f>I125-H125</f>
        <v>379</v>
      </c>
      <c r="K125" s="148">
        <v>20</v>
      </c>
      <c r="L125" s="148">
        <f>K125*J125</f>
        <v>7580</v>
      </c>
      <c r="M125" s="31">
        <v>1.03</v>
      </c>
      <c r="N125" s="173">
        <f>M125*L125</f>
        <v>7807.4000000000005</v>
      </c>
      <c r="O125" s="148"/>
      <c r="P125" s="173">
        <f>G125+N125+O125</f>
        <v>7826.4000000000005</v>
      </c>
      <c r="Q125" s="148">
        <v>1</v>
      </c>
      <c r="R125" s="145">
        <f>P125*Q125</f>
        <v>7826.4000000000005</v>
      </c>
    </row>
    <row r="126" spans="1:18">
      <c r="A126" s="30" t="s">
        <v>735</v>
      </c>
      <c r="B126" s="30" t="s">
        <v>733</v>
      </c>
      <c r="C126" s="30">
        <v>48</v>
      </c>
      <c r="D126" s="30">
        <v>48</v>
      </c>
      <c r="E126" s="30">
        <f>SUM(D126-C126)</f>
        <v>0</v>
      </c>
      <c r="F126" s="145">
        <v>9.5</v>
      </c>
      <c r="G126" s="30">
        <f>E126*F126</f>
        <v>0</v>
      </c>
      <c r="H126" s="30">
        <v>11141</v>
      </c>
      <c r="I126" s="30">
        <v>11302</v>
      </c>
      <c r="J126" s="30">
        <f>I126-H126</f>
        <v>161</v>
      </c>
      <c r="K126" s="30">
        <v>1</v>
      </c>
      <c r="L126" s="30">
        <f>J126*K126</f>
        <v>161</v>
      </c>
      <c r="M126" s="31">
        <v>1.03</v>
      </c>
      <c r="N126" s="32">
        <f>M126*L126</f>
        <v>165.83</v>
      </c>
      <c r="O126" s="30">
        <v>40</v>
      </c>
      <c r="P126" s="32">
        <f>G126+N126+O126</f>
        <v>205.83</v>
      </c>
      <c r="Q126" s="30">
        <v>1</v>
      </c>
      <c r="R126" s="33">
        <f>P126*Q126</f>
        <v>205.83</v>
      </c>
    </row>
    <row r="127" spans="1:18">
      <c r="A127" s="30" t="s">
        <v>628</v>
      </c>
      <c r="B127" s="30" t="s">
        <v>733</v>
      </c>
      <c r="C127" s="30"/>
      <c r="D127" s="30"/>
      <c r="E127" s="30">
        <f>SUM(E124:E126)</f>
        <v>3</v>
      </c>
      <c r="F127" s="145">
        <v>9.5</v>
      </c>
      <c r="G127" s="30">
        <f>E127*F127</f>
        <v>28.5</v>
      </c>
      <c r="H127" s="30"/>
      <c r="I127" s="30"/>
      <c r="J127" s="30"/>
      <c r="K127" s="30"/>
      <c r="L127" s="30">
        <f>SUM(L124:L126)</f>
        <v>7895</v>
      </c>
      <c r="M127" s="31">
        <v>1.03</v>
      </c>
      <c r="N127" s="32">
        <f>L127*M127</f>
        <v>8131.85</v>
      </c>
      <c r="O127" s="30">
        <f>SUM(O124:O126)</f>
        <v>80</v>
      </c>
      <c r="P127" s="32">
        <f>R127</f>
        <v>8240.35</v>
      </c>
      <c r="Q127" s="30">
        <v>1</v>
      </c>
      <c r="R127" s="33">
        <f>SUM(R124:R126)</f>
        <v>8240.35</v>
      </c>
    </row>
    <row r="128" spans="1:18">
      <c r="A128" s="30" t="s">
        <v>736</v>
      </c>
      <c r="B128" s="24"/>
      <c r="C128" s="24"/>
      <c r="D128" s="24"/>
      <c r="E128" s="24"/>
      <c r="F128" s="146"/>
      <c r="G128" s="24"/>
      <c r="H128" s="24"/>
      <c r="I128" s="24"/>
      <c r="J128" s="24"/>
      <c r="K128" s="24"/>
      <c r="L128" s="165"/>
      <c r="M128" s="31"/>
      <c r="N128" s="146"/>
      <c r="O128" s="24"/>
      <c r="P128" s="24"/>
      <c r="Q128" s="24"/>
      <c r="R128" s="146">
        <v>33346.61</v>
      </c>
    </row>
    <row r="129" spans="1:18">
      <c r="A129" s="110"/>
      <c r="B129" s="110"/>
      <c r="C129" s="110"/>
      <c r="D129" s="110"/>
      <c r="E129" s="110"/>
      <c r="F129" s="111"/>
      <c r="G129" s="110"/>
      <c r="H129" s="110"/>
      <c r="I129" s="110"/>
      <c r="J129" s="110"/>
      <c r="K129" s="110"/>
      <c r="L129" s="110"/>
      <c r="M129" s="112"/>
      <c r="N129" s="113"/>
      <c r="O129" s="110"/>
      <c r="P129" s="113"/>
      <c r="Q129" s="110"/>
      <c r="R129" s="111"/>
    </row>
    <row r="130" spans="1:18">
      <c r="A130" s="110" t="s">
        <v>483</v>
      </c>
      <c r="B130" s="110"/>
      <c r="C130" s="110"/>
      <c r="D130" s="110"/>
      <c r="E130" s="110"/>
      <c r="F130" s="111"/>
      <c r="G130" s="110"/>
      <c r="H130" s="110"/>
      <c r="I130" s="110"/>
      <c r="J130" s="110"/>
      <c r="K130" s="110"/>
      <c r="L130" s="110"/>
      <c r="M130" s="112"/>
      <c r="N130" s="113"/>
      <c r="O130" s="110"/>
      <c r="P130" s="113"/>
      <c r="Q130" s="110"/>
      <c r="R130" s="111"/>
    </row>
    <row r="131" spans="1:18">
      <c r="A131" s="110" t="s">
        <v>484</v>
      </c>
      <c r="B131" s="117" t="s">
        <v>485</v>
      </c>
      <c r="C131" s="110">
        <v>11</v>
      </c>
      <c r="D131" s="110">
        <v>11</v>
      </c>
      <c r="E131" s="110">
        <f>SUM(D131-C131)</f>
        <v>0</v>
      </c>
      <c r="F131" s="145">
        <v>9.5</v>
      </c>
      <c r="G131" s="110">
        <f>E131*F131</f>
        <v>0</v>
      </c>
      <c r="H131" s="110">
        <v>28052</v>
      </c>
      <c r="I131" s="110">
        <v>28052</v>
      </c>
      <c r="J131" s="110">
        <f>I131-H131</f>
        <v>0</v>
      </c>
      <c r="K131" s="110">
        <v>1</v>
      </c>
      <c r="L131" s="110">
        <f>J131*K131</f>
        <v>0</v>
      </c>
      <c r="M131" s="112">
        <v>1.03</v>
      </c>
      <c r="N131" s="113">
        <f>M131*L131</f>
        <v>0</v>
      </c>
      <c r="O131" s="110">
        <v>40</v>
      </c>
      <c r="P131" s="113">
        <f>G131+N131+O131</f>
        <v>40</v>
      </c>
      <c r="Q131" s="110">
        <v>1</v>
      </c>
      <c r="R131" s="111">
        <f>P131*Q131</f>
        <v>40</v>
      </c>
    </row>
    <row r="132" spans="1:18">
      <c r="A132" s="110" t="s">
        <v>486</v>
      </c>
      <c r="B132" s="117" t="s">
        <v>485</v>
      </c>
      <c r="C132" s="110"/>
      <c r="D132" s="110"/>
      <c r="E132" s="110"/>
      <c r="F132" s="111"/>
      <c r="G132" s="110"/>
      <c r="H132" s="110">
        <v>5774</v>
      </c>
      <c r="I132" s="110">
        <v>5774</v>
      </c>
      <c r="J132" s="110">
        <f>I132-H132</f>
        <v>0</v>
      </c>
      <c r="K132" s="110">
        <v>40</v>
      </c>
      <c r="L132" s="110">
        <f>J132*K132</f>
        <v>0</v>
      </c>
      <c r="M132" s="112">
        <v>1.03</v>
      </c>
      <c r="N132" s="113">
        <f>M132*L132</f>
        <v>0</v>
      </c>
      <c r="O132" s="110"/>
      <c r="P132" s="113">
        <f>G132+N132+O132</f>
        <v>0</v>
      </c>
      <c r="Q132" s="110">
        <v>1</v>
      </c>
      <c r="R132" s="111">
        <f>P132*Q132</f>
        <v>0</v>
      </c>
    </row>
    <row r="133" spans="1:18">
      <c r="A133" s="110" t="s">
        <v>429</v>
      </c>
      <c r="B133" s="117"/>
      <c r="C133" s="110"/>
      <c r="D133" s="110"/>
      <c r="E133" s="110"/>
      <c r="F133" s="111"/>
      <c r="G133" s="110"/>
      <c r="H133" s="110"/>
      <c r="I133" s="110"/>
      <c r="J133" s="110"/>
      <c r="K133" s="110"/>
      <c r="L133" s="110">
        <f>SUM(L131:L132)</f>
        <v>0</v>
      </c>
      <c r="M133" s="112">
        <v>1.03</v>
      </c>
      <c r="N133" s="113">
        <f>L133*M133</f>
        <v>0</v>
      </c>
      <c r="O133" s="110">
        <v>40</v>
      </c>
      <c r="P133" s="113">
        <f>N133+O133</f>
        <v>40</v>
      </c>
      <c r="Q133" s="110">
        <v>1</v>
      </c>
      <c r="R133" s="111">
        <f>P133*Q133</f>
        <v>40</v>
      </c>
    </row>
    <row r="134" spans="1:18">
      <c r="A134" s="110" t="s">
        <v>479</v>
      </c>
      <c r="B134" s="117"/>
      <c r="C134" s="110"/>
      <c r="D134" s="110"/>
      <c r="E134" s="110"/>
      <c r="F134" s="111"/>
      <c r="G134" s="110"/>
      <c r="H134" s="110"/>
      <c r="I134" s="110"/>
      <c r="J134" s="110"/>
      <c r="K134" s="110"/>
      <c r="L134" s="110"/>
      <c r="M134" s="112">
        <v>1.03</v>
      </c>
      <c r="N134" s="113"/>
      <c r="O134" s="110"/>
      <c r="P134" s="113"/>
      <c r="Q134" s="110"/>
      <c r="R134" s="111">
        <v>139065.79</v>
      </c>
    </row>
    <row r="135" spans="1:18">
      <c r="A135" s="110" t="s">
        <v>471</v>
      </c>
      <c r="B135" s="110"/>
      <c r="C135" s="110" t="s">
        <v>487</v>
      </c>
      <c r="D135" s="110">
        <v>5248</v>
      </c>
      <c r="E135" s="110"/>
      <c r="F135" s="111"/>
      <c r="G135" s="110"/>
      <c r="H135" s="110"/>
      <c r="I135" s="110"/>
      <c r="J135" s="110"/>
      <c r="K135" s="110"/>
      <c r="L135" s="110"/>
      <c r="M135" s="112">
        <v>1.03</v>
      </c>
      <c r="N135" s="113"/>
      <c r="O135" s="110"/>
      <c r="P135" s="113"/>
      <c r="Q135" s="110"/>
      <c r="R135" s="111">
        <f>R134-R133</f>
        <v>139025.79</v>
      </c>
    </row>
    <row r="136" spans="1:18">
      <c r="A136" s="110"/>
      <c r="B136" s="110"/>
      <c r="C136" s="110"/>
      <c r="D136" s="110"/>
      <c r="E136" s="110"/>
      <c r="F136" s="111"/>
      <c r="G136" s="110"/>
      <c r="H136" s="110"/>
      <c r="I136" s="110"/>
      <c r="J136" s="110"/>
      <c r="K136" s="110"/>
      <c r="L136" s="110"/>
      <c r="M136" s="112"/>
      <c r="N136" s="113"/>
      <c r="O136" s="110"/>
      <c r="P136" s="113"/>
      <c r="Q136" s="110"/>
      <c r="R136" s="111"/>
    </row>
    <row r="137" spans="1:18">
      <c r="A137" s="110" t="s">
        <v>972</v>
      </c>
      <c r="B137" s="110"/>
      <c r="C137" s="110"/>
      <c r="D137" s="110"/>
      <c r="E137" s="110"/>
      <c r="F137" s="111"/>
      <c r="G137" s="110"/>
      <c r="H137" s="110"/>
      <c r="I137" s="110"/>
      <c r="J137" s="110"/>
      <c r="K137" s="110"/>
      <c r="L137" s="110"/>
      <c r="M137" s="112"/>
      <c r="N137" s="113"/>
      <c r="O137" s="110"/>
      <c r="P137" s="113"/>
      <c r="Q137" s="110"/>
      <c r="R137" s="111"/>
    </row>
    <row r="138" spans="1:18">
      <c r="A138" s="110" t="s">
        <v>484</v>
      </c>
      <c r="B138" s="117" t="s">
        <v>485</v>
      </c>
      <c r="C138" s="110">
        <v>11</v>
      </c>
      <c r="D138" s="110">
        <v>11</v>
      </c>
      <c r="E138" s="110">
        <f>SUM(D138-C138)</f>
        <v>0</v>
      </c>
      <c r="F138" s="145">
        <v>9.5</v>
      </c>
      <c r="G138" s="110">
        <f>E138*F138</f>
        <v>0</v>
      </c>
      <c r="H138" s="110">
        <v>27176</v>
      </c>
      <c r="I138" s="110">
        <v>28983</v>
      </c>
      <c r="J138" s="110">
        <f>I138-H138</f>
        <v>1807</v>
      </c>
      <c r="K138" s="110">
        <v>1</v>
      </c>
      <c r="L138" s="110">
        <f>J138*K138</f>
        <v>1807</v>
      </c>
      <c r="M138" s="112">
        <v>1.03</v>
      </c>
      <c r="N138" s="113">
        <f>M138*L138</f>
        <v>1861.21</v>
      </c>
      <c r="O138" s="110"/>
      <c r="P138" s="113">
        <f>G138+N138+O138</f>
        <v>1861.21</v>
      </c>
      <c r="Q138" s="110">
        <v>1</v>
      </c>
      <c r="R138" s="111">
        <f>P138*Q138</f>
        <v>1861.21</v>
      </c>
    </row>
    <row r="139" spans="1:18">
      <c r="A139" s="110" t="s">
        <v>486</v>
      </c>
      <c r="B139" s="117" t="s">
        <v>485</v>
      </c>
      <c r="C139" s="110"/>
      <c r="D139" s="110"/>
      <c r="E139" s="110"/>
      <c r="F139" s="111"/>
      <c r="G139" s="110"/>
      <c r="H139" s="110">
        <v>5000</v>
      </c>
      <c r="I139" s="110">
        <v>5683</v>
      </c>
      <c r="J139" s="110">
        <f>I139-H139</f>
        <v>683</v>
      </c>
      <c r="K139" s="110">
        <v>40</v>
      </c>
      <c r="L139" s="110">
        <f>J139*K139</f>
        <v>27320</v>
      </c>
      <c r="M139" s="112">
        <v>1.03</v>
      </c>
      <c r="N139" s="113">
        <f>M139*L139</f>
        <v>28139.600000000002</v>
      </c>
      <c r="O139" s="110"/>
      <c r="P139" s="113">
        <f>G139+N139+O139</f>
        <v>28139.600000000002</v>
      </c>
      <c r="Q139" s="110">
        <v>1</v>
      </c>
      <c r="R139" s="111">
        <f>P139*Q139</f>
        <v>28139.600000000002</v>
      </c>
    </row>
    <row r="140" spans="1:18">
      <c r="A140" s="110" t="s">
        <v>18</v>
      </c>
      <c r="B140" s="117" t="s">
        <v>973</v>
      </c>
      <c r="C140" s="110"/>
      <c r="D140" s="110"/>
      <c r="E140" s="110"/>
      <c r="F140" s="111"/>
      <c r="G140" s="110"/>
      <c r="H140" s="110"/>
      <c r="I140" s="110"/>
      <c r="J140" s="110"/>
      <c r="K140" s="110"/>
      <c r="L140" s="110">
        <f>SUM(L138:L139)</f>
        <v>29127</v>
      </c>
      <c r="M140" s="112">
        <v>1.03</v>
      </c>
      <c r="N140" s="113">
        <f>L140*M140</f>
        <v>30000.81</v>
      </c>
      <c r="O140" s="110"/>
      <c r="P140" s="113">
        <f>N140+O140</f>
        <v>30000.81</v>
      </c>
      <c r="Q140" s="110">
        <v>1</v>
      </c>
      <c r="R140" s="111">
        <f>P140*Q140</f>
        <v>30000.81</v>
      </c>
    </row>
    <row r="141" spans="1:18">
      <c r="A141" s="110"/>
      <c r="B141" s="110"/>
      <c r="C141" s="110"/>
      <c r="D141" s="110"/>
      <c r="E141" s="110"/>
      <c r="F141" s="111"/>
      <c r="G141" s="110"/>
      <c r="H141" s="110"/>
      <c r="I141" s="110"/>
      <c r="J141" s="110"/>
      <c r="K141" s="110"/>
      <c r="L141" s="110"/>
      <c r="M141" s="112"/>
      <c r="N141" s="113"/>
      <c r="O141" s="110"/>
      <c r="P141" s="113"/>
      <c r="Q141" s="110"/>
      <c r="R141" s="111"/>
    </row>
    <row r="142" spans="1:18">
      <c r="A142" s="104" t="s">
        <v>413</v>
      </c>
      <c r="B142" s="30"/>
      <c r="C142" s="30"/>
      <c r="D142" s="30"/>
      <c r="E142" s="30"/>
      <c r="F142" s="33"/>
      <c r="G142" s="30"/>
      <c r="H142" s="30"/>
      <c r="I142" s="30"/>
      <c r="J142" s="30"/>
      <c r="K142" s="30"/>
      <c r="L142" s="30"/>
      <c r="M142" s="31"/>
      <c r="N142" s="32"/>
      <c r="O142" s="30"/>
      <c r="P142" s="32"/>
      <c r="Q142" s="30"/>
      <c r="R142" s="33"/>
    </row>
    <row r="143" spans="1:18">
      <c r="A143" s="30" t="s">
        <v>488</v>
      </c>
      <c r="B143" s="24" t="s">
        <v>489</v>
      </c>
      <c r="C143" s="30">
        <v>11</v>
      </c>
      <c r="D143" s="30">
        <v>12</v>
      </c>
      <c r="E143" s="30">
        <f>SUM(D143-C143)</f>
        <v>1</v>
      </c>
      <c r="F143" s="145">
        <v>9.5</v>
      </c>
      <c r="G143" s="30">
        <f>E143*F143</f>
        <v>9.5</v>
      </c>
      <c r="H143" s="30">
        <v>3819</v>
      </c>
      <c r="I143" s="30">
        <v>4377</v>
      </c>
      <c r="J143" s="30">
        <f>I143-H143</f>
        <v>558</v>
      </c>
      <c r="K143" s="30">
        <v>30</v>
      </c>
      <c r="L143" s="30">
        <f>K143*J143</f>
        <v>16740</v>
      </c>
      <c r="M143" s="31">
        <v>1.03</v>
      </c>
      <c r="N143" s="32">
        <f>M143*L143</f>
        <v>17242.2</v>
      </c>
      <c r="O143" s="30"/>
      <c r="P143" s="32">
        <f>G143+N143+O143</f>
        <v>17251.7</v>
      </c>
      <c r="Q143" s="30">
        <v>1</v>
      </c>
      <c r="R143" s="33">
        <f>P143*Q143</f>
        <v>17251.7</v>
      </c>
    </row>
    <row r="144" spans="1:18">
      <c r="A144" s="30" t="s">
        <v>490</v>
      </c>
      <c r="B144" s="24" t="s">
        <v>489</v>
      </c>
      <c r="C144" s="30">
        <v>36</v>
      </c>
      <c r="D144" s="30">
        <v>36</v>
      </c>
      <c r="E144" s="30">
        <f>SUM(D144-C144)</f>
        <v>0</v>
      </c>
      <c r="F144" s="145">
        <v>9.5</v>
      </c>
      <c r="G144" s="30">
        <f>E144*F144</f>
        <v>0</v>
      </c>
      <c r="H144" s="30">
        <v>21775</v>
      </c>
      <c r="I144" s="30">
        <v>21899</v>
      </c>
      <c r="J144" s="30">
        <f>I144-H144</f>
        <v>124</v>
      </c>
      <c r="K144" s="30">
        <v>1</v>
      </c>
      <c r="L144" s="30">
        <f>K144*J144</f>
        <v>124</v>
      </c>
      <c r="M144" s="31">
        <v>1.03</v>
      </c>
      <c r="N144" s="32">
        <f>M144*L144</f>
        <v>127.72</v>
      </c>
      <c r="O144" s="30">
        <v>40</v>
      </c>
      <c r="P144" s="32">
        <f>G144+N144+O144</f>
        <v>167.72</v>
      </c>
      <c r="Q144" s="30">
        <v>1</v>
      </c>
      <c r="R144" s="33">
        <f>P144*Q144</f>
        <v>167.72</v>
      </c>
    </row>
    <row r="145" spans="1:18">
      <c r="A145" s="30" t="s">
        <v>730</v>
      </c>
      <c r="B145" s="24" t="s">
        <v>489</v>
      </c>
      <c r="C145" s="30"/>
      <c r="D145" s="30"/>
      <c r="E145" s="30"/>
      <c r="F145" s="145"/>
      <c r="G145" s="30"/>
      <c r="H145" s="30">
        <v>0</v>
      </c>
      <c r="I145" s="30">
        <v>0</v>
      </c>
      <c r="J145" s="30">
        <f>I145-H145</f>
        <v>0</v>
      </c>
      <c r="K145" s="30">
        <v>40</v>
      </c>
      <c r="L145" s="30">
        <f>K145*J145</f>
        <v>0</v>
      </c>
      <c r="M145" s="31">
        <v>1.03</v>
      </c>
      <c r="N145" s="32">
        <f>M145*L145</f>
        <v>0</v>
      </c>
      <c r="O145" s="30"/>
      <c r="P145" s="32">
        <f>G145+N145+O145</f>
        <v>0</v>
      </c>
      <c r="Q145" s="30">
        <v>1</v>
      </c>
      <c r="R145" s="33">
        <f>P145*Q145</f>
        <v>0</v>
      </c>
    </row>
    <row r="146" spans="1:18">
      <c r="A146" s="30" t="s">
        <v>18</v>
      </c>
      <c r="B146" s="24" t="s">
        <v>489</v>
      </c>
      <c r="C146" s="30"/>
      <c r="D146" s="30"/>
      <c r="E146" s="30">
        <f>SUM(E143:E144)</f>
        <v>1</v>
      </c>
      <c r="F146" s="145">
        <v>9.5</v>
      </c>
      <c r="G146" s="30">
        <f>E146*F146</f>
        <v>9.5</v>
      </c>
      <c r="H146" s="30"/>
      <c r="I146" s="30"/>
      <c r="J146" s="30"/>
      <c r="K146" s="30"/>
      <c r="L146" s="30">
        <f>SUM(L143:L144)</f>
        <v>16864</v>
      </c>
      <c r="M146" s="31">
        <v>1.03</v>
      </c>
      <c r="N146" s="32">
        <f>L146*M146</f>
        <v>17369.920000000002</v>
      </c>
      <c r="O146" s="30">
        <f>SUM(O143:O144)</f>
        <v>40</v>
      </c>
      <c r="P146" s="32">
        <f>G146+N146+O146</f>
        <v>17419.420000000002</v>
      </c>
      <c r="Q146" s="30">
        <v>1</v>
      </c>
      <c r="R146" s="33">
        <f>P146*Q146</f>
        <v>17419.420000000002</v>
      </c>
    </row>
    <row r="147" spans="1:18">
      <c r="A147" s="135"/>
      <c r="B147" s="123"/>
      <c r="C147" s="132"/>
      <c r="D147" s="132"/>
      <c r="E147" s="132"/>
      <c r="F147" s="125"/>
      <c r="G147" s="132"/>
      <c r="H147" s="132"/>
      <c r="I147" s="132"/>
      <c r="J147" s="132"/>
      <c r="K147" s="132"/>
      <c r="L147" s="132"/>
      <c r="M147" s="128"/>
      <c r="N147" s="133"/>
      <c r="O147" s="132"/>
      <c r="P147" s="133"/>
      <c r="Q147" s="132"/>
      <c r="R147" s="134"/>
    </row>
    <row r="148" spans="1:18">
      <c r="A148" s="192" t="s">
        <v>803</v>
      </c>
      <c r="B148" s="47"/>
      <c r="C148" s="47"/>
      <c r="D148" s="47"/>
      <c r="E148" s="47"/>
      <c r="F148" s="182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182"/>
    </row>
    <row r="149" spans="1:18">
      <c r="A149" s="148" t="s">
        <v>804</v>
      </c>
      <c r="B149" s="24" t="s">
        <v>805</v>
      </c>
      <c r="C149" s="30">
        <v>3</v>
      </c>
      <c r="D149" s="30">
        <v>5</v>
      </c>
      <c r="E149" s="30">
        <f>SUM(D149-C149)</f>
        <v>2</v>
      </c>
      <c r="F149" s="145">
        <v>9.5</v>
      </c>
      <c r="G149" s="30">
        <f>E149*F149</f>
        <v>19</v>
      </c>
      <c r="H149" s="148">
        <v>114379</v>
      </c>
      <c r="I149" s="148">
        <v>115629</v>
      </c>
      <c r="J149" s="148">
        <f>I149-H149</f>
        <v>1250</v>
      </c>
      <c r="K149" s="148">
        <v>1</v>
      </c>
      <c r="L149" s="148">
        <f>K149*J149</f>
        <v>1250</v>
      </c>
      <c r="M149" s="31">
        <v>1.03</v>
      </c>
      <c r="N149" s="173">
        <f>M149*L149</f>
        <v>1287.5</v>
      </c>
      <c r="O149" s="148">
        <v>40</v>
      </c>
      <c r="P149" s="173">
        <f>G149+N149+O149</f>
        <v>1346.5</v>
      </c>
      <c r="Q149" s="148">
        <v>1</v>
      </c>
      <c r="R149" s="145">
        <f>P149*Q149</f>
        <v>1346.5</v>
      </c>
    </row>
    <row r="150" spans="1:18">
      <c r="A150" s="30" t="s">
        <v>806</v>
      </c>
      <c r="B150" s="24" t="s">
        <v>805</v>
      </c>
      <c r="C150" s="148"/>
      <c r="D150" s="148"/>
      <c r="E150" s="148"/>
      <c r="F150" s="145"/>
      <c r="G150" s="148"/>
      <c r="H150" s="30">
        <v>25516</v>
      </c>
      <c r="I150" s="30">
        <v>36258</v>
      </c>
      <c r="J150" s="30">
        <f>I150-H150</f>
        <v>10742</v>
      </c>
      <c r="K150" s="30">
        <v>1</v>
      </c>
      <c r="L150" s="30">
        <f>K150*J150</f>
        <v>10742</v>
      </c>
      <c r="M150" s="31">
        <v>1.03</v>
      </c>
      <c r="N150" s="32">
        <f>M150*L150</f>
        <v>11064.26</v>
      </c>
      <c r="O150" s="30"/>
      <c r="P150" s="32">
        <f>N150+O150</f>
        <v>11064.26</v>
      </c>
      <c r="Q150" s="30">
        <v>1</v>
      </c>
      <c r="R150" s="33">
        <f>P150*Q150</f>
        <v>11064.26</v>
      </c>
    </row>
    <row r="151" spans="1:18">
      <c r="A151" s="30" t="s">
        <v>783</v>
      </c>
      <c r="B151" s="24" t="s">
        <v>805</v>
      </c>
      <c r="C151" s="30">
        <v>4151</v>
      </c>
      <c r="D151" s="30"/>
      <c r="E151" s="30">
        <f>SUM(E149:E150)</f>
        <v>2</v>
      </c>
      <c r="F151" s="145">
        <v>9.5</v>
      </c>
      <c r="G151" s="30">
        <f>E151*F151</f>
        <v>19</v>
      </c>
      <c r="H151" s="30"/>
      <c r="I151" s="30"/>
      <c r="J151" s="30"/>
      <c r="K151" s="30"/>
      <c r="L151" s="30">
        <f>SUM(L149:L150)</f>
        <v>11992</v>
      </c>
      <c r="M151" s="31">
        <v>1.03</v>
      </c>
      <c r="N151" s="32">
        <f>L151*M151</f>
        <v>12351.76</v>
      </c>
      <c r="O151" s="30">
        <f>SUM(O149:O150)</f>
        <v>40</v>
      </c>
      <c r="P151" s="32">
        <f>G151+N151+O151</f>
        <v>12410.76</v>
      </c>
      <c r="Q151" s="30">
        <v>1</v>
      </c>
      <c r="R151" s="33">
        <f>P151*Q151</f>
        <v>12410.76</v>
      </c>
    </row>
    <row r="153" spans="1:18" customFormat="1">
      <c r="A153" s="4" t="s">
        <v>0</v>
      </c>
      <c r="B153" s="4"/>
      <c r="C153" s="4" t="s">
        <v>1</v>
      </c>
      <c r="D153" s="4" t="s">
        <v>2</v>
      </c>
      <c r="E153" s="4" t="s">
        <v>3</v>
      </c>
      <c r="F153" s="18" t="s">
        <v>4</v>
      </c>
      <c r="G153" s="4" t="s">
        <v>5</v>
      </c>
      <c r="H153" s="4" t="s">
        <v>6</v>
      </c>
      <c r="I153" s="4" t="s">
        <v>7</v>
      </c>
      <c r="J153" s="4" t="s">
        <v>8</v>
      </c>
      <c r="K153" s="4" t="s">
        <v>9</v>
      </c>
      <c r="L153" s="4" t="s">
        <v>10</v>
      </c>
      <c r="M153" s="6"/>
      <c r="N153" s="7" t="s">
        <v>12</v>
      </c>
      <c r="O153" s="4" t="s">
        <v>13</v>
      </c>
      <c r="P153" s="7" t="s">
        <v>14</v>
      </c>
      <c r="Q153" s="4" t="s">
        <v>15</v>
      </c>
      <c r="R153" s="8" t="s">
        <v>16</v>
      </c>
    </row>
    <row r="154" spans="1:18" s="16" customFormat="1">
      <c r="A154" s="17" t="s">
        <v>935</v>
      </c>
      <c r="B154" s="17" t="s">
        <v>944</v>
      </c>
      <c r="C154" s="17" t="s">
        <v>945</v>
      </c>
      <c r="D154" s="98"/>
      <c r="E154" s="98"/>
      <c r="F154" s="145">
        <v>9.5</v>
      </c>
      <c r="G154" s="98"/>
      <c r="H154" s="4">
        <v>664</v>
      </c>
      <c r="I154" s="4">
        <v>3777</v>
      </c>
      <c r="J154" s="4">
        <f>I154-H154</f>
        <v>3113</v>
      </c>
      <c r="K154" s="4">
        <v>1</v>
      </c>
      <c r="L154" s="4">
        <f>K154*J154</f>
        <v>3113</v>
      </c>
      <c r="M154" s="6">
        <v>1.03</v>
      </c>
      <c r="N154" s="7">
        <f>M154*L154</f>
        <v>3206.39</v>
      </c>
      <c r="O154" s="17"/>
      <c r="P154" s="49">
        <f>N154</f>
        <v>3206.39</v>
      </c>
      <c r="Q154" s="17">
        <v>0.5</v>
      </c>
      <c r="R154" s="49">
        <f>P154*Q154</f>
        <v>1603.1949999999999</v>
      </c>
    </row>
    <row r="155" spans="1:18" s="16" customFormat="1">
      <c r="A155" s="17"/>
      <c r="B155" s="17"/>
      <c r="C155" s="17"/>
      <c r="D155" s="98"/>
      <c r="E155" s="98"/>
      <c r="F155" s="98"/>
      <c r="G155" s="98"/>
      <c r="H155" s="4"/>
      <c r="I155" s="4"/>
      <c r="J155" s="4"/>
      <c r="K155" s="4"/>
      <c r="L155" s="4"/>
      <c r="M155" s="6"/>
      <c r="N155" s="7"/>
      <c r="O155" s="17"/>
      <c r="P155" s="17"/>
      <c r="Q155" s="17"/>
      <c r="R155" s="17"/>
    </row>
    <row r="156" spans="1:18" s="16" customFormat="1">
      <c r="A156" s="17"/>
      <c r="B156" s="17"/>
      <c r="C156" s="17"/>
      <c r="D156" s="98"/>
      <c r="E156" s="98"/>
      <c r="F156" s="98"/>
      <c r="G156" s="98"/>
      <c r="H156" s="4"/>
      <c r="I156" s="4"/>
      <c r="J156" s="4"/>
      <c r="K156" s="4"/>
      <c r="L156" s="4"/>
      <c r="M156" s="6"/>
      <c r="N156" s="7"/>
      <c r="O156" s="17"/>
      <c r="P156" s="17"/>
      <c r="Q156" s="17"/>
      <c r="R156" s="17"/>
    </row>
    <row r="157" spans="1:18" s="16" customFormat="1">
      <c r="A157" s="17"/>
      <c r="B157" s="17"/>
      <c r="C157" s="17"/>
      <c r="D157" s="98"/>
      <c r="E157" s="98"/>
      <c r="F157" s="98"/>
      <c r="G157" s="98"/>
      <c r="H157" s="4"/>
      <c r="I157" s="4"/>
      <c r="J157" s="4"/>
      <c r="K157" s="4"/>
      <c r="L157" s="4"/>
      <c r="M157" s="6"/>
      <c r="N157" s="7"/>
      <c r="O157" s="17"/>
      <c r="P157" s="17"/>
      <c r="Q157" s="17"/>
      <c r="R157" s="17"/>
    </row>
    <row r="158" spans="1:18" customFormat="1">
      <c r="A158" s="4" t="s">
        <v>0</v>
      </c>
      <c r="B158" s="4"/>
      <c r="C158" s="4" t="s">
        <v>1</v>
      </c>
      <c r="D158" s="4" t="s">
        <v>2</v>
      </c>
      <c r="E158" s="4" t="s">
        <v>3</v>
      </c>
      <c r="F158" s="18" t="s">
        <v>4</v>
      </c>
      <c r="G158" s="4" t="s">
        <v>5</v>
      </c>
      <c r="H158" s="4" t="s">
        <v>6</v>
      </c>
      <c r="I158" s="4" t="s">
        <v>7</v>
      </c>
      <c r="J158" s="4" t="s">
        <v>8</v>
      </c>
      <c r="K158" s="4" t="s">
        <v>9</v>
      </c>
      <c r="L158" s="4" t="s">
        <v>10</v>
      </c>
      <c r="M158" s="6"/>
      <c r="N158" s="7" t="s">
        <v>12</v>
      </c>
      <c r="O158" s="4" t="s">
        <v>13</v>
      </c>
      <c r="P158" s="7" t="s">
        <v>14</v>
      </c>
      <c r="Q158" s="4" t="s">
        <v>15</v>
      </c>
      <c r="R158" s="8" t="s">
        <v>16</v>
      </c>
    </row>
    <row r="159" spans="1:18" s="16" customFormat="1">
      <c r="A159" s="17" t="s">
        <v>932</v>
      </c>
      <c r="B159" s="225" t="s">
        <v>946</v>
      </c>
      <c r="C159" s="98"/>
      <c r="D159" s="98"/>
      <c r="E159" s="98"/>
      <c r="F159" s="145">
        <v>9.5</v>
      </c>
      <c r="G159" s="98"/>
      <c r="H159" s="4">
        <v>199</v>
      </c>
      <c r="I159" s="4">
        <v>445</v>
      </c>
      <c r="J159" s="4">
        <f>I159-H159</f>
        <v>246</v>
      </c>
      <c r="K159" s="4">
        <v>1</v>
      </c>
      <c r="L159" s="4">
        <f>K159*J159</f>
        <v>246</v>
      </c>
      <c r="M159" s="6">
        <v>1.03</v>
      </c>
      <c r="N159" s="7">
        <f>M159*L159</f>
        <v>253.38</v>
      </c>
      <c r="O159" s="17"/>
      <c r="P159" s="17"/>
      <c r="Q159" s="17"/>
      <c r="R159" s="17"/>
    </row>
    <row r="160" spans="1:18" s="16" customFormat="1">
      <c r="A160" s="17" t="s">
        <v>934</v>
      </c>
      <c r="B160" s="225" t="s">
        <v>946</v>
      </c>
      <c r="C160" s="98"/>
      <c r="D160" s="98"/>
      <c r="E160" s="98"/>
      <c r="F160" s="145">
        <v>9.5</v>
      </c>
      <c r="G160" s="98"/>
      <c r="H160" s="4">
        <v>2378</v>
      </c>
      <c r="I160" s="4">
        <v>9403</v>
      </c>
      <c r="J160" s="4">
        <f>I160-H160</f>
        <v>7025</v>
      </c>
      <c r="K160" s="4">
        <v>1</v>
      </c>
      <c r="L160" s="4">
        <f>K160*J160</f>
        <v>7025</v>
      </c>
      <c r="M160" s="6">
        <v>1.03</v>
      </c>
      <c r="N160" s="7">
        <f>M160*L160</f>
        <v>7235.75</v>
      </c>
      <c r="O160" s="17"/>
      <c r="P160" s="17"/>
      <c r="Q160" s="17"/>
      <c r="R160" s="17"/>
    </row>
  </sheetData>
  <mergeCells count="1">
    <mergeCell ref="A115:I115"/>
  </mergeCells>
  <phoneticPr fontId="2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8"/>
  </sheetPr>
  <dimension ref="A1:S244"/>
  <sheetViews>
    <sheetView topLeftCell="A204" workbookViewId="0">
      <selection activeCell="K111" sqref="K111"/>
    </sheetView>
  </sheetViews>
  <sheetFormatPr defaultRowHeight="14.25"/>
  <cols>
    <col min="1" max="1" width="10.5" style="16" customWidth="1"/>
    <col min="2" max="2" width="6.875" style="16" customWidth="1"/>
    <col min="3" max="3" width="6.75" style="16" customWidth="1"/>
    <col min="4" max="4" width="7.125" style="16" customWidth="1"/>
    <col min="5" max="5" width="6.25" style="16" customWidth="1"/>
    <col min="6" max="6" width="5.5" style="16" customWidth="1"/>
    <col min="7" max="7" width="10" style="16" customWidth="1"/>
    <col min="8" max="8" width="6.75" style="16" customWidth="1"/>
    <col min="9" max="9" width="7" style="16" customWidth="1"/>
    <col min="10" max="10" width="6.75" style="16" customWidth="1"/>
    <col min="11" max="11" width="3.875" style="16" customWidth="1"/>
    <col min="12" max="12" width="13.75" style="16" customWidth="1"/>
    <col min="13" max="13" width="4.125" style="16" customWidth="1"/>
    <col min="14" max="14" width="11.5" style="16" customWidth="1"/>
    <col min="15" max="15" width="7.125" style="16" customWidth="1"/>
    <col min="16" max="16" width="11.75" style="16" customWidth="1"/>
    <col min="17" max="17" width="5.375" style="16" customWidth="1"/>
    <col min="18" max="18" width="11.625" style="16" customWidth="1"/>
    <col min="19" max="16384" width="9" style="16"/>
  </cols>
  <sheetData>
    <row r="1" spans="1:18" ht="20.25">
      <c r="A1" s="37"/>
      <c r="B1" s="37" t="s">
        <v>966</v>
      </c>
      <c r="C1" s="37"/>
      <c r="D1" s="37"/>
      <c r="E1" s="37"/>
      <c r="F1" s="38"/>
      <c r="G1" s="37"/>
      <c r="H1" s="37"/>
      <c r="I1" s="37"/>
      <c r="J1" s="37"/>
      <c r="K1" s="37"/>
      <c r="L1" s="37"/>
      <c r="M1" s="6"/>
      <c r="N1" s="39"/>
      <c r="O1" s="37"/>
      <c r="P1" s="39"/>
      <c r="Q1" s="37"/>
      <c r="R1" s="40"/>
    </row>
    <row r="2" spans="1:18">
      <c r="A2" s="4" t="s">
        <v>0</v>
      </c>
      <c r="B2" s="4" t="s">
        <v>491</v>
      </c>
      <c r="C2" s="4" t="s">
        <v>1</v>
      </c>
      <c r="D2" s="4" t="s">
        <v>2</v>
      </c>
      <c r="E2" s="4" t="s">
        <v>3</v>
      </c>
      <c r="F2" s="18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3</v>
      </c>
      <c r="M2" s="6"/>
      <c r="N2" s="7" t="s">
        <v>12</v>
      </c>
      <c r="O2" s="4" t="s">
        <v>13</v>
      </c>
      <c r="P2" s="7" t="s">
        <v>14</v>
      </c>
      <c r="Q2" s="4" t="s">
        <v>492</v>
      </c>
      <c r="R2" s="8" t="s">
        <v>493</v>
      </c>
    </row>
    <row r="3" spans="1:18">
      <c r="A3" s="104" t="s">
        <v>660</v>
      </c>
      <c r="B3" s="30"/>
      <c r="C3" s="30"/>
      <c r="D3" s="30"/>
      <c r="E3" s="30"/>
      <c r="F3" s="163"/>
      <c r="G3" s="30"/>
      <c r="H3" s="30"/>
      <c r="I3" s="30"/>
      <c r="J3" s="30"/>
      <c r="K3" s="30"/>
      <c r="L3" s="30"/>
      <c r="M3" s="31"/>
      <c r="N3" s="32"/>
      <c r="O3" s="30"/>
      <c r="P3" s="32"/>
      <c r="Q3" s="30"/>
      <c r="R3" s="33"/>
    </row>
    <row r="4" spans="1:18">
      <c r="A4" s="30" t="s">
        <v>661</v>
      </c>
      <c r="B4" s="30" t="s">
        <v>662</v>
      </c>
      <c r="C4" s="30">
        <v>18</v>
      </c>
      <c r="D4" s="30">
        <v>18</v>
      </c>
      <c r="E4" s="30">
        <f>SUM(D4-C4)</f>
        <v>0</v>
      </c>
      <c r="F4" s="145">
        <v>9.5</v>
      </c>
      <c r="G4" s="30">
        <f>E4*F4</f>
        <v>0</v>
      </c>
      <c r="H4" s="30">
        <v>26070</v>
      </c>
      <c r="I4" s="30">
        <v>34888</v>
      </c>
      <c r="J4" s="30">
        <f t="shared" ref="J4:J11" si="0">I4-H4</f>
        <v>8818</v>
      </c>
      <c r="K4" s="30">
        <v>1</v>
      </c>
      <c r="L4" s="30">
        <f t="shared" ref="L4:L11" si="1">K4*J4</f>
        <v>8818</v>
      </c>
      <c r="M4" s="31">
        <v>1.03</v>
      </c>
      <c r="N4" s="32">
        <f t="shared" ref="N4:N11" si="2">M4*L4</f>
        <v>9082.5400000000009</v>
      </c>
      <c r="O4" s="30">
        <v>80</v>
      </c>
      <c r="P4" s="32">
        <f t="shared" ref="P4:P12" si="3">G4+N4+O4</f>
        <v>9162.5400000000009</v>
      </c>
      <c r="Q4" s="30">
        <v>1</v>
      </c>
      <c r="R4" s="33">
        <f t="shared" ref="R4:R11" si="4">P4*Q4</f>
        <v>9162.5400000000009</v>
      </c>
    </row>
    <row r="5" spans="1:18">
      <c r="A5" s="30" t="s">
        <v>663</v>
      </c>
      <c r="B5" s="30" t="s">
        <v>662</v>
      </c>
      <c r="C5" s="30"/>
      <c r="D5" s="30"/>
      <c r="E5" s="30"/>
      <c r="F5" s="145">
        <v>9.5</v>
      </c>
      <c r="G5" s="30"/>
      <c r="H5" s="30">
        <v>7109</v>
      </c>
      <c r="I5" s="30">
        <v>8392</v>
      </c>
      <c r="J5" s="30">
        <f t="shared" si="0"/>
        <v>1283</v>
      </c>
      <c r="K5" s="30">
        <v>1</v>
      </c>
      <c r="L5" s="30">
        <f t="shared" si="1"/>
        <v>1283</v>
      </c>
      <c r="M5" s="31">
        <v>1.03</v>
      </c>
      <c r="N5" s="32">
        <f t="shared" si="2"/>
        <v>1321.49</v>
      </c>
      <c r="O5" s="30"/>
      <c r="P5" s="32">
        <f t="shared" si="3"/>
        <v>1321.49</v>
      </c>
      <c r="Q5" s="30">
        <v>1</v>
      </c>
      <c r="R5" s="33">
        <f t="shared" si="4"/>
        <v>1321.49</v>
      </c>
    </row>
    <row r="6" spans="1:18">
      <c r="A6" s="30" t="s">
        <v>664</v>
      </c>
      <c r="B6" s="30" t="s">
        <v>662</v>
      </c>
      <c r="C6" s="30">
        <v>54</v>
      </c>
      <c r="D6" s="30">
        <v>62</v>
      </c>
      <c r="E6" s="30">
        <f>SUM(D6-C6)</f>
        <v>8</v>
      </c>
      <c r="F6" s="145">
        <v>9.5</v>
      </c>
      <c r="G6" s="30">
        <f>E6*F6</f>
        <v>76</v>
      </c>
      <c r="H6" s="30">
        <v>14245</v>
      </c>
      <c r="I6" s="30">
        <v>14951</v>
      </c>
      <c r="J6" s="30">
        <f t="shared" si="0"/>
        <v>706</v>
      </c>
      <c r="K6" s="30">
        <v>1</v>
      </c>
      <c r="L6" s="30">
        <f t="shared" si="1"/>
        <v>706</v>
      </c>
      <c r="M6" s="31">
        <v>1.03</v>
      </c>
      <c r="N6" s="32">
        <f t="shared" si="2"/>
        <v>727.18000000000006</v>
      </c>
      <c r="O6" s="30"/>
      <c r="P6" s="32">
        <f t="shared" si="3"/>
        <v>803.18000000000006</v>
      </c>
      <c r="Q6" s="30">
        <v>1</v>
      </c>
      <c r="R6" s="33">
        <f t="shared" si="4"/>
        <v>803.18000000000006</v>
      </c>
    </row>
    <row r="7" spans="1:18">
      <c r="A7" s="30" t="s">
        <v>665</v>
      </c>
      <c r="B7" s="30" t="s">
        <v>662</v>
      </c>
      <c r="C7" s="30"/>
      <c r="D7" s="30"/>
      <c r="E7" s="30"/>
      <c r="F7" s="145">
        <v>9.5</v>
      </c>
      <c r="G7" s="30"/>
      <c r="H7" s="30">
        <v>136843</v>
      </c>
      <c r="I7" s="30">
        <v>148210</v>
      </c>
      <c r="J7" s="30">
        <f t="shared" si="0"/>
        <v>11367</v>
      </c>
      <c r="K7" s="30">
        <v>1</v>
      </c>
      <c r="L7" s="30">
        <f t="shared" si="1"/>
        <v>11367</v>
      </c>
      <c r="M7" s="31">
        <v>1.03</v>
      </c>
      <c r="N7" s="32">
        <f t="shared" si="2"/>
        <v>11708.01</v>
      </c>
      <c r="O7" s="30"/>
      <c r="P7" s="32">
        <f t="shared" si="3"/>
        <v>11708.01</v>
      </c>
      <c r="Q7" s="30">
        <v>1</v>
      </c>
      <c r="R7" s="33">
        <f t="shared" si="4"/>
        <v>11708.01</v>
      </c>
    </row>
    <row r="8" spans="1:18">
      <c r="A8" s="30" t="s">
        <v>666</v>
      </c>
      <c r="B8" s="30" t="s">
        <v>662</v>
      </c>
      <c r="C8" s="30">
        <v>33</v>
      </c>
      <c r="D8" s="30">
        <v>42</v>
      </c>
      <c r="E8" s="30">
        <f>SUM(D8-C8)</f>
        <v>9</v>
      </c>
      <c r="F8" s="145">
        <v>9.5</v>
      </c>
      <c r="G8" s="30">
        <f>E8*F8</f>
        <v>85.5</v>
      </c>
      <c r="H8" s="30">
        <v>46899</v>
      </c>
      <c r="I8" s="30">
        <v>48622</v>
      </c>
      <c r="J8" s="30">
        <f t="shared" si="0"/>
        <v>1723</v>
      </c>
      <c r="K8" s="30">
        <v>1</v>
      </c>
      <c r="L8" s="30">
        <f t="shared" si="1"/>
        <v>1723</v>
      </c>
      <c r="M8" s="31">
        <v>1.03</v>
      </c>
      <c r="N8" s="32">
        <f t="shared" si="2"/>
        <v>1774.69</v>
      </c>
      <c r="O8" s="30">
        <v>80</v>
      </c>
      <c r="P8" s="32">
        <f t="shared" si="3"/>
        <v>1940.19</v>
      </c>
      <c r="Q8" s="30">
        <v>1</v>
      </c>
      <c r="R8" s="33">
        <f t="shared" si="4"/>
        <v>1940.19</v>
      </c>
    </row>
    <row r="9" spans="1:18">
      <c r="A9" s="30" t="s">
        <v>667</v>
      </c>
      <c r="B9" s="30" t="s">
        <v>662</v>
      </c>
      <c r="C9" s="30">
        <v>147</v>
      </c>
      <c r="D9" s="30">
        <v>148</v>
      </c>
      <c r="E9" s="30">
        <f>SUM(D9-C9)</f>
        <v>1</v>
      </c>
      <c r="F9" s="145">
        <v>9.5</v>
      </c>
      <c r="G9" s="30">
        <f>E9*F9</f>
        <v>9.5</v>
      </c>
      <c r="H9" s="30">
        <v>67068</v>
      </c>
      <c r="I9" s="30">
        <v>82732</v>
      </c>
      <c r="J9" s="30">
        <f t="shared" si="0"/>
        <v>15664</v>
      </c>
      <c r="K9" s="30">
        <v>1</v>
      </c>
      <c r="L9" s="30">
        <f t="shared" si="1"/>
        <v>15664</v>
      </c>
      <c r="M9" s="31">
        <v>1.03</v>
      </c>
      <c r="N9" s="32">
        <f t="shared" si="2"/>
        <v>16133.92</v>
      </c>
      <c r="O9" s="30">
        <v>70</v>
      </c>
      <c r="P9" s="32">
        <f t="shared" si="3"/>
        <v>16213.42</v>
      </c>
      <c r="Q9" s="30">
        <v>1</v>
      </c>
      <c r="R9" s="33">
        <f t="shared" si="4"/>
        <v>16213.42</v>
      </c>
    </row>
    <row r="10" spans="1:18">
      <c r="A10" s="30" t="s">
        <v>668</v>
      </c>
      <c r="B10" s="30" t="s">
        <v>662</v>
      </c>
      <c r="C10" s="30">
        <v>0</v>
      </c>
      <c r="D10" s="30" t="s">
        <v>669</v>
      </c>
      <c r="E10" s="30"/>
      <c r="F10" s="145">
        <v>9.5</v>
      </c>
      <c r="G10" s="30"/>
      <c r="H10" s="30">
        <v>19693</v>
      </c>
      <c r="I10" s="30">
        <v>21783</v>
      </c>
      <c r="J10" s="30">
        <f t="shared" si="0"/>
        <v>2090</v>
      </c>
      <c r="K10" s="30">
        <v>1</v>
      </c>
      <c r="L10" s="30">
        <f t="shared" si="1"/>
        <v>2090</v>
      </c>
      <c r="M10" s="31">
        <v>1.03</v>
      </c>
      <c r="N10" s="32">
        <f t="shared" si="2"/>
        <v>2152.7000000000003</v>
      </c>
      <c r="O10" s="30"/>
      <c r="P10" s="32">
        <f t="shared" si="3"/>
        <v>2152.7000000000003</v>
      </c>
      <c r="Q10" s="30">
        <v>1</v>
      </c>
      <c r="R10" s="33">
        <f t="shared" si="4"/>
        <v>2152.7000000000003</v>
      </c>
    </row>
    <row r="11" spans="1:18">
      <c r="A11" s="148" t="s">
        <v>670</v>
      </c>
      <c r="B11" s="30" t="s">
        <v>662</v>
      </c>
      <c r="C11" s="148"/>
      <c r="D11" s="148"/>
      <c r="E11" s="148"/>
      <c r="F11" s="145">
        <v>9.5</v>
      </c>
      <c r="G11" s="148"/>
      <c r="H11" s="148">
        <v>4596</v>
      </c>
      <c r="I11" s="148">
        <v>5011</v>
      </c>
      <c r="J11" s="148">
        <f t="shared" si="0"/>
        <v>415</v>
      </c>
      <c r="K11" s="148">
        <v>1</v>
      </c>
      <c r="L11" s="148">
        <f t="shared" si="1"/>
        <v>415</v>
      </c>
      <c r="M11" s="31">
        <v>1.03</v>
      </c>
      <c r="N11" s="173">
        <f t="shared" si="2"/>
        <v>427.45</v>
      </c>
      <c r="O11" s="148">
        <v>60</v>
      </c>
      <c r="P11" s="173">
        <f t="shared" si="3"/>
        <v>487.45</v>
      </c>
      <c r="Q11" s="148">
        <v>1</v>
      </c>
      <c r="R11" s="145">
        <f t="shared" si="4"/>
        <v>487.45</v>
      </c>
    </row>
    <row r="12" spans="1:18">
      <c r="A12" s="30" t="s">
        <v>671</v>
      </c>
      <c r="B12" s="30" t="s">
        <v>662</v>
      </c>
      <c r="C12" s="30">
        <v>899</v>
      </c>
      <c r="D12" s="104">
        <v>899</v>
      </c>
      <c r="E12" s="30">
        <f>SUM(D12-C12)</f>
        <v>0</v>
      </c>
      <c r="F12" s="145">
        <v>9.5</v>
      </c>
      <c r="G12" s="30">
        <f>E12*F12</f>
        <v>0</v>
      </c>
      <c r="H12" s="30">
        <v>42148</v>
      </c>
      <c r="I12" s="30">
        <v>43690</v>
      </c>
      <c r="J12" s="30">
        <f>I12-H12</f>
        <v>1542</v>
      </c>
      <c r="K12" s="30">
        <v>1</v>
      </c>
      <c r="L12" s="30">
        <f>K12*J12</f>
        <v>1542</v>
      </c>
      <c r="M12" s="31">
        <v>1.03</v>
      </c>
      <c r="N12" s="32">
        <f>M12*L12</f>
        <v>1588.26</v>
      </c>
      <c r="O12" s="30">
        <v>40</v>
      </c>
      <c r="P12" s="32">
        <f t="shared" si="3"/>
        <v>1628.26</v>
      </c>
      <c r="Q12" s="30">
        <v>1</v>
      </c>
      <c r="R12" s="33">
        <f>P12*Q12</f>
        <v>1628.26</v>
      </c>
    </row>
    <row r="13" spans="1:18">
      <c r="A13" s="30" t="s">
        <v>606</v>
      </c>
      <c r="B13" s="30" t="s">
        <v>662</v>
      </c>
      <c r="C13" s="30"/>
      <c r="D13" s="30"/>
      <c r="E13" s="30">
        <f>SUM(E4:E12)</f>
        <v>18</v>
      </c>
      <c r="F13" s="145">
        <v>9.5</v>
      </c>
      <c r="G13" s="30">
        <f>E13*F13</f>
        <v>171</v>
      </c>
      <c r="H13" s="30"/>
      <c r="I13" s="30"/>
      <c r="J13" s="30"/>
      <c r="K13" s="30"/>
      <c r="L13" s="30">
        <f>SUM(L4:L12)</f>
        <v>43608</v>
      </c>
      <c r="M13" s="31">
        <v>1.03</v>
      </c>
      <c r="N13" s="32">
        <f>L13*M13</f>
        <v>44916.24</v>
      </c>
      <c r="O13" s="30">
        <f>SUM(O4:O12)</f>
        <v>330</v>
      </c>
      <c r="P13" s="32">
        <f>G13+N13+O13</f>
        <v>45417.24</v>
      </c>
      <c r="Q13" s="30">
        <v>1</v>
      </c>
      <c r="R13" s="33">
        <f>P13*Q13</f>
        <v>45417.24</v>
      </c>
    </row>
    <row r="14" spans="1:18">
      <c r="A14" s="4"/>
      <c r="B14" s="4"/>
      <c r="C14" s="4"/>
      <c r="D14" s="4"/>
      <c r="E14" s="4"/>
      <c r="F14" s="8"/>
      <c r="G14" s="4"/>
      <c r="H14" s="4"/>
      <c r="I14" s="4"/>
      <c r="J14" s="4"/>
      <c r="K14" s="4"/>
      <c r="L14" s="4"/>
      <c r="M14" s="6"/>
      <c r="N14" s="7"/>
      <c r="O14" s="4"/>
      <c r="P14" s="7"/>
      <c r="Q14" s="4"/>
      <c r="R14" s="8"/>
    </row>
    <row r="15" spans="1:18">
      <c r="A15" s="4" t="s">
        <v>0</v>
      </c>
      <c r="B15" s="4" t="s">
        <v>491</v>
      </c>
      <c r="C15" s="4" t="s">
        <v>1</v>
      </c>
      <c r="D15" s="4" t="s">
        <v>2</v>
      </c>
      <c r="E15" s="4" t="s">
        <v>3</v>
      </c>
      <c r="F15" s="8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3</v>
      </c>
      <c r="M15" s="6"/>
      <c r="N15" s="7" t="s">
        <v>12</v>
      </c>
      <c r="O15" s="4" t="s">
        <v>13</v>
      </c>
      <c r="P15" s="7" t="s">
        <v>14</v>
      </c>
      <c r="Q15" s="4" t="s">
        <v>492</v>
      </c>
      <c r="R15" s="8" t="s">
        <v>493</v>
      </c>
    </row>
    <row r="16" spans="1:18">
      <c r="A16" s="136" t="s">
        <v>495</v>
      </c>
      <c r="B16" s="4"/>
      <c r="C16" s="4"/>
      <c r="D16" s="4"/>
      <c r="E16" s="4"/>
      <c r="F16" s="8"/>
      <c r="G16" s="4"/>
      <c r="H16" s="4"/>
      <c r="I16" s="4"/>
      <c r="J16" s="4"/>
      <c r="K16" s="4"/>
      <c r="L16" s="4"/>
      <c r="M16" s="6">
        <v>1.03</v>
      </c>
      <c r="N16" s="7"/>
      <c r="O16" s="4"/>
      <c r="P16" s="7"/>
      <c r="Q16" s="4"/>
      <c r="R16" s="8"/>
    </row>
    <row r="17" spans="1:18">
      <c r="A17" s="4" t="s">
        <v>496</v>
      </c>
      <c r="B17" s="4" t="s">
        <v>497</v>
      </c>
      <c r="C17" s="4">
        <v>130</v>
      </c>
      <c r="D17" s="4">
        <v>132</v>
      </c>
      <c r="E17" s="4">
        <f>SUM(D17-C17)</f>
        <v>2</v>
      </c>
      <c r="F17" s="145">
        <v>9.5</v>
      </c>
      <c r="G17" s="4">
        <f>E17*F17</f>
        <v>19</v>
      </c>
      <c r="H17" s="4">
        <v>48305</v>
      </c>
      <c r="I17" s="4">
        <v>51533</v>
      </c>
      <c r="J17" s="4">
        <f t="shared" ref="J17:J23" si="5">I17-H17</f>
        <v>3228</v>
      </c>
      <c r="K17" s="4">
        <v>1</v>
      </c>
      <c r="L17" s="4">
        <f t="shared" ref="L17:L23" si="6">K17*J17</f>
        <v>3228</v>
      </c>
      <c r="M17" s="6">
        <v>1.03</v>
      </c>
      <c r="N17" s="7">
        <f t="shared" ref="N17:N24" si="7">M17*L17</f>
        <v>3324.84</v>
      </c>
      <c r="O17" s="4"/>
      <c r="P17" s="7">
        <f>G17+N17+O18</f>
        <v>3343.84</v>
      </c>
      <c r="Q17" s="4">
        <v>1</v>
      </c>
      <c r="R17" s="8">
        <f t="shared" ref="R17:R22" si="8">P17*Q17</f>
        <v>3343.84</v>
      </c>
    </row>
    <row r="18" spans="1:18">
      <c r="A18" s="4" t="s">
        <v>498</v>
      </c>
      <c r="B18" s="4" t="s">
        <v>497</v>
      </c>
      <c r="C18" s="4"/>
      <c r="D18" s="4" t="s">
        <v>499</v>
      </c>
      <c r="E18" s="4"/>
      <c r="F18" s="8"/>
      <c r="G18" s="4"/>
      <c r="H18" s="4">
        <v>8033</v>
      </c>
      <c r="I18" s="4">
        <v>8078</v>
      </c>
      <c r="J18" s="4">
        <f t="shared" si="5"/>
        <v>45</v>
      </c>
      <c r="K18" s="4">
        <v>1</v>
      </c>
      <c r="L18" s="4">
        <f t="shared" si="6"/>
        <v>45</v>
      </c>
      <c r="M18" s="6">
        <v>1.03</v>
      </c>
      <c r="N18" s="7">
        <f t="shared" si="7"/>
        <v>46.35</v>
      </c>
      <c r="O18" s="4"/>
      <c r="P18" s="7">
        <f t="shared" ref="P18:P24" si="9">G18+N18+O18</f>
        <v>46.35</v>
      </c>
      <c r="Q18" s="4">
        <v>1</v>
      </c>
      <c r="R18" s="8">
        <f t="shared" si="8"/>
        <v>46.35</v>
      </c>
    </row>
    <row r="19" spans="1:18">
      <c r="A19" s="4" t="s">
        <v>500</v>
      </c>
      <c r="B19" s="4" t="s">
        <v>497</v>
      </c>
      <c r="C19" s="4"/>
      <c r="D19" s="4"/>
      <c r="E19" s="4"/>
      <c r="F19" s="8"/>
      <c r="G19" s="4"/>
      <c r="H19" s="4">
        <v>1138</v>
      </c>
      <c r="I19" s="4">
        <v>1138</v>
      </c>
      <c r="J19" s="4">
        <f t="shared" si="5"/>
        <v>0</v>
      </c>
      <c r="K19" s="4">
        <v>40</v>
      </c>
      <c r="L19" s="4">
        <f t="shared" si="6"/>
        <v>0</v>
      </c>
      <c r="M19" s="6">
        <v>1.03</v>
      </c>
      <c r="N19" s="7">
        <f t="shared" si="7"/>
        <v>0</v>
      </c>
      <c r="O19" s="4">
        <v>40</v>
      </c>
      <c r="P19" s="7">
        <f t="shared" si="9"/>
        <v>40</v>
      </c>
      <c r="Q19" s="4">
        <v>1</v>
      </c>
      <c r="R19" s="8">
        <f t="shared" si="8"/>
        <v>40</v>
      </c>
    </row>
    <row r="20" spans="1:18">
      <c r="A20" s="4" t="s">
        <v>501</v>
      </c>
      <c r="B20" s="4" t="s">
        <v>497</v>
      </c>
      <c r="C20" s="4"/>
      <c r="D20" s="4"/>
      <c r="E20" s="4"/>
      <c r="F20" s="8"/>
      <c r="G20" s="4"/>
      <c r="H20" s="4">
        <v>50704</v>
      </c>
      <c r="I20" s="4">
        <v>50704</v>
      </c>
      <c r="J20" s="4">
        <f t="shared" si="5"/>
        <v>0</v>
      </c>
      <c r="K20" s="4">
        <v>1</v>
      </c>
      <c r="L20" s="4">
        <f t="shared" si="6"/>
        <v>0</v>
      </c>
      <c r="M20" s="6">
        <v>1.03</v>
      </c>
      <c r="N20" s="7">
        <f t="shared" si="7"/>
        <v>0</v>
      </c>
      <c r="O20" s="4">
        <v>80</v>
      </c>
      <c r="P20" s="7">
        <f t="shared" si="9"/>
        <v>80</v>
      </c>
      <c r="Q20" s="4">
        <v>1</v>
      </c>
      <c r="R20" s="8">
        <f t="shared" si="8"/>
        <v>80</v>
      </c>
    </row>
    <row r="21" spans="1:18">
      <c r="A21" s="4" t="s">
        <v>502</v>
      </c>
      <c r="B21" s="4" t="s">
        <v>497</v>
      </c>
      <c r="C21" s="4">
        <v>100</v>
      </c>
      <c r="D21" s="4">
        <v>101</v>
      </c>
      <c r="E21" s="4">
        <f>SUM(D21-C21)</f>
        <v>1</v>
      </c>
      <c r="F21" s="145">
        <v>9.5</v>
      </c>
      <c r="G21" s="4">
        <f>E21*F21</f>
        <v>9.5</v>
      </c>
      <c r="H21" s="4">
        <v>3407</v>
      </c>
      <c r="I21" s="4">
        <v>3407</v>
      </c>
      <c r="J21" s="4">
        <f t="shared" si="5"/>
        <v>0</v>
      </c>
      <c r="K21" s="4">
        <v>40</v>
      </c>
      <c r="L21" s="4">
        <f t="shared" si="6"/>
        <v>0</v>
      </c>
      <c r="M21" s="6">
        <v>1.03</v>
      </c>
      <c r="N21" s="7">
        <f t="shared" si="7"/>
        <v>0</v>
      </c>
      <c r="O21" s="4">
        <v>240</v>
      </c>
      <c r="P21" s="7">
        <f t="shared" si="9"/>
        <v>249.5</v>
      </c>
      <c r="Q21" s="4">
        <v>1</v>
      </c>
      <c r="R21" s="8">
        <f t="shared" si="8"/>
        <v>249.5</v>
      </c>
    </row>
    <row r="22" spans="1:18">
      <c r="A22" s="4" t="s">
        <v>503</v>
      </c>
      <c r="B22" s="4" t="s">
        <v>497</v>
      </c>
      <c r="C22" s="4"/>
      <c r="D22" s="4"/>
      <c r="E22" s="4"/>
      <c r="F22" s="27"/>
      <c r="G22" s="4"/>
      <c r="H22" s="4">
        <v>96688</v>
      </c>
      <c r="I22" s="4">
        <v>107542</v>
      </c>
      <c r="J22" s="4">
        <f t="shared" si="5"/>
        <v>10854</v>
      </c>
      <c r="K22" s="4">
        <v>1</v>
      </c>
      <c r="L22" s="4">
        <f t="shared" si="6"/>
        <v>10854</v>
      </c>
      <c r="M22" s="6">
        <v>1.03</v>
      </c>
      <c r="N22" s="7">
        <f t="shared" si="7"/>
        <v>11179.62</v>
      </c>
      <c r="O22" s="4">
        <v>120</v>
      </c>
      <c r="P22" s="7">
        <f t="shared" si="9"/>
        <v>11299.62</v>
      </c>
      <c r="Q22" s="4">
        <v>1</v>
      </c>
      <c r="R22" s="8">
        <f t="shared" si="8"/>
        <v>11299.62</v>
      </c>
    </row>
    <row r="23" spans="1:18">
      <c r="A23" s="4" t="s">
        <v>504</v>
      </c>
      <c r="B23" s="4" t="s">
        <v>497</v>
      </c>
      <c r="C23" s="4"/>
      <c r="D23" s="4"/>
      <c r="E23" s="4"/>
      <c r="F23" s="27"/>
      <c r="G23" s="4"/>
      <c r="H23" s="4">
        <v>200</v>
      </c>
      <c r="I23" s="4">
        <v>200</v>
      </c>
      <c r="J23" s="4">
        <f t="shared" si="5"/>
        <v>0</v>
      </c>
      <c r="K23" s="4">
        <v>10</v>
      </c>
      <c r="L23" s="4">
        <f t="shared" si="6"/>
        <v>0</v>
      </c>
      <c r="M23" s="6">
        <v>1.03</v>
      </c>
      <c r="N23" s="7">
        <f t="shared" si="7"/>
        <v>0</v>
      </c>
      <c r="O23" s="4">
        <v>40</v>
      </c>
      <c r="P23" s="7">
        <f t="shared" si="9"/>
        <v>40</v>
      </c>
      <c r="Q23" s="4">
        <v>0.33333333300000001</v>
      </c>
      <c r="R23" s="8">
        <f>P23*Q23</f>
        <v>13.333333320000001</v>
      </c>
    </row>
    <row r="24" spans="1:18">
      <c r="A24" s="4" t="s">
        <v>494</v>
      </c>
      <c r="B24" s="4" t="s">
        <v>497</v>
      </c>
      <c r="C24" s="4"/>
      <c r="D24" s="4"/>
      <c r="E24" s="4">
        <f>SUM(E17:E23)</f>
        <v>3</v>
      </c>
      <c r="F24" s="145">
        <v>9.5</v>
      </c>
      <c r="G24" s="4">
        <f>E24*F24</f>
        <v>28.5</v>
      </c>
      <c r="H24" s="4"/>
      <c r="I24" s="4"/>
      <c r="J24" s="4"/>
      <c r="K24" s="4"/>
      <c r="L24" s="4">
        <f>SUM(L17:L23)</f>
        <v>14127</v>
      </c>
      <c r="M24" s="6">
        <v>1.03</v>
      </c>
      <c r="N24" s="7">
        <f t="shared" si="7"/>
        <v>14550.81</v>
      </c>
      <c r="O24" s="4">
        <f>SUM(O17:O23)</f>
        <v>520</v>
      </c>
      <c r="P24" s="7">
        <f t="shared" si="9"/>
        <v>15099.31</v>
      </c>
      <c r="Q24" s="4">
        <v>1</v>
      </c>
      <c r="R24" s="8">
        <f>SUM(R17:R23)</f>
        <v>15072.643333320002</v>
      </c>
    </row>
    <row r="25" spans="1:18">
      <c r="A25" s="4" t="s">
        <v>505</v>
      </c>
      <c r="B25" s="4"/>
      <c r="C25" s="4"/>
      <c r="D25" s="4"/>
      <c r="E25" s="4"/>
      <c r="F25" s="8"/>
      <c r="G25" s="4"/>
      <c r="H25" s="4"/>
      <c r="I25" s="4"/>
      <c r="J25" s="4"/>
      <c r="K25" s="4"/>
      <c r="L25" s="10">
        <f>N25/M25</f>
        <v>14101.110032349516</v>
      </c>
      <c r="M25" s="6">
        <v>1.03</v>
      </c>
      <c r="N25" s="7">
        <f>R25-O24-G24</f>
        <v>14524.143333320002</v>
      </c>
      <c r="O25" s="4"/>
      <c r="P25" s="7"/>
      <c r="Q25" s="4"/>
      <c r="R25" s="8">
        <f>R24</f>
        <v>15072.643333320002</v>
      </c>
    </row>
    <row r="26" spans="1:18">
      <c r="A26" s="4"/>
      <c r="B26" s="4"/>
      <c r="C26" s="4"/>
      <c r="D26" s="4"/>
      <c r="E26" s="4"/>
      <c r="F26" s="8"/>
      <c r="G26" s="4"/>
      <c r="H26" s="4"/>
      <c r="I26" s="4"/>
      <c r="J26" s="4"/>
      <c r="K26" s="4"/>
      <c r="L26" s="10"/>
      <c r="M26" s="6"/>
      <c r="N26" s="7"/>
      <c r="O26" s="4"/>
      <c r="P26" s="7"/>
      <c r="Q26" s="4"/>
      <c r="R26" s="8"/>
    </row>
    <row r="27" spans="1:18" customFormat="1">
      <c r="A27" s="4" t="s">
        <v>49</v>
      </c>
      <c r="B27" s="4" t="s">
        <v>55</v>
      </c>
      <c r="C27" s="4" t="s">
        <v>1</v>
      </c>
      <c r="D27" s="4" t="s">
        <v>2</v>
      </c>
      <c r="E27" s="10" t="s">
        <v>3</v>
      </c>
      <c r="F27" s="8" t="s">
        <v>4</v>
      </c>
      <c r="G27" s="4" t="s">
        <v>5</v>
      </c>
      <c r="H27" s="4" t="s">
        <v>6</v>
      </c>
      <c r="I27" s="4" t="s">
        <v>7</v>
      </c>
      <c r="J27" s="4" t="s">
        <v>8</v>
      </c>
      <c r="K27" s="4" t="s">
        <v>9</v>
      </c>
      <c r="L27" s="4" t="s">
        <v>10</v>
      </c>
      <c r="M27" s="6"/>
      <c r="N27" s="7" t="s">
        <v>12</v>
      </c>
      <c r="O27" s="4" t="s">
        <v>13</v>
      </c>
      <c r="P27" s="7" t="s">
        <v>14</v>
      </c>
      <c r="Q27" s="4" t="s">
        <v>15</v>
      </c>
      <c r="R27" s="8" t="s">
        <v>16</v>
      </c>
    </row>
    <row r="28" spans="1:18" customFormat="1">
      <c r="A28" s="4"/>
      <c r="B28" s="16"/>
      <c r="C28" s="95">
        <v>41944</v>
      </c>
      <c r="D28" s="232">
        <v>42522</v>
      </c>
      <c r="E28" s="16"/>
      <c r="F28" s="8"/>
      <c r="G28" s="4"/>
      <c r="H28" s="95">
        <v>41944</v>
      </c>
      <c r="I28" s="232">
        <v>42522</v>
      </c>
      <c r="J28" s="4"/>
      <c r="K28" s="4"/>
      <c r="L28" s="4"/>
      <c r="M28" s="6"/>
      <c r="N28" s="7"/>
      <c r="O28" s="4"/>
      <c r="P28" s="7"/>
      <c r="Q28" s="4"/>
      <c r="R28" s="8"/>
    </row>
    <row r="29" spans="1:18" customFormat="1">
      <c r="A29" s="4" t="s">
        <v>147</v>
      </c>
      <c r="B29" s="15"/>
      <c r="C29" s="4">
        <v>2462</v>
      </c>
      <c r="D29" s="4">
        <v>2829</v>
      </c>
      <c r="E29" s="101">
        <f>D29-C29</f>
        <v>367</v>
      </c>
      <c r="F29" s="27">
        <v>9.5</v>
      </c>
      <c r="G29" s="52">
        <f>SUM(E29*F29)</f>
        <v>3486.5</v>
      </c>
      <c r="H29" s="4">
        <v>6546</v>
      </c>
      <c r="I29" s="4">
        <v>7113</v>
      </c>
      <c r="J29" s="4">
        <f>I29-H29</f>
        <v>567</v>
      </c>
      <c r="K29" s="4">
        <v>20</v>
      </c>
      <c r="L29" s="4">
        <f>J29*K29</f>
        <v>11340</v>
      </c>
      <c r="M29" s="6">
        <v>1.03</v>
      </c>
      <c r="N29" s="52">
        <f>SUM(L29*M29)</f>
        <v>11680.2</v>
      </c>
      <c r="O29" s="53"/>
      <c r="P29" s="52">
        <f>SUM(G29+N29)</f>
        <v>15166.7</v>
      </c>
      <c r="Q29" s="25">
        <v>0.15690000000000001</v>
      </c>
      <c r="R29" s="27">
        <f>P29*Q29</f>
        <v>2379.6552300000003</v>
      </c>
    </row>
    <row r="30" spans="1:18" customFormat="1">
      <c r="A30" s="172"/>
      <c r="B30" s="24"/>
      <c r="C30" s="30"/>
      <c r="D30" s="30"/>
      <c r="E30" s="168">
        <f>E29*Q29</f>
        <v>57.582300000000004</v>
      </c>
      <c r="F30" s="145">
        <v>9.5</v>
      </c>
      <c r="G30" s="169">
        <f>E30*F30</f>
        <v>547.03185000000008</v>
      </c>
      <c r="H30" s="30"/>
      <c r="I30" s="30"/>
      <c r="J30" s="30"/>
      <c r="K30" s="30"/>
      <c r="L30" s="30">
        <f>L29*Q29</f>
        <v>1779.2460000000001</v>
      </c>
      <c r="M30" s="6">
        <v>1.03</v>
      </c>
      <c r="N30" s="170"/>
      <c r="O30" s="171"/>
      <c r="P30" s="170"/>
      <c r="Q30" s="148"/>
      <c r="R30" s="145"/>
    </row>
    <row r="31" spans="1:18">
      <c r="A31" s="30" t="s">
        <v>629</v>
      </c>
      <c r="B31" s="30" t="s">
        <v>630</v>
      </c>
      <c r="C31" s="30"/>
      <c r="D31" s="30"/>
      <c r="E31" s="30">
        <f>G31/F30</f>
        <v>57.582300000000011</v>
      </c>
      <c r="F31" s="33"/>
      <c r="G31" s="202">
        <f>SUM(G30:G30)</f>
        <v>547.03185000000008</v>
      </c>
      <c r="H31" s="30">
        <v>517</v>
      </c>
      <c r="I31" s="30">
        <v>2164</v>
      </c>
      <c r="J31" s="30">
        <f>I31-H31</f>
        <v>1647</v>
      </c>
      <c r="K31" s="30">
        <v>50</v>
      </c>
      <c r="L31" s="30">
        <f>K31*J31</f>
        <v>82350</v>
      </c>
      <c r="M31" s="31">
        <v>1.03</v>
      </c>
      <c r="N31" s="32">
        <f>M31*L31</f>
        <v>84820.5</v>
      </c>
      <c r="O31" s="30"/>
      <c r="P31" s="32">
        <f>G31+N31</f>
        <v>85367.531849999999</v>
      </c>
      <c r="Q31" s="30">
        <v>1</v>
      </c>
      <c r="R31" s="33">
        <f>P31*Q31</f>
        <v>85367.531849999999</v>
      </c>
    </row>
    <row r="32" spans="1:18">
      <c r="A32" s="30" t="s">
        <v>631</v>
      </c>
      <c r="B32" s="30"/>
      <c r="C32" s="30"/>
      <c r="D32" s="30"/>
      <c r="E32" s="30"/>
      <c r="F32" s="33"/>
      <c r="G32" s="30"/>
      <c r="H32" s="30"/>
      <c r="I32" s="30"/>
      <c r="J32" s="30"/>
      <c r="K32" s="30"/>
      <c r="L32" s="30">
        <f>SUM(L30:L31)</f>
        <v>84129.245999999999</v>
      </c>
      <c r="M32" s="31"/>
      <c r="N32" s="32">
        <f>L32*M31</f>
        <v>86653.123380000005</v>
      </c>
      <c r="O32" s="30"/>
      <c r="P32" s="32">
        <f>G31+N32</f>
        <v>87200.155230000004</v>
      </c>
      <c r="Q32" s="30"/>
      <c r="R32" s="33">
        <f>SUM(R29:R31)</f>
        <v>87747.187080000003</v>
      </c>
    </row>
    <row r="33" spans="1:18">
      <c r="A33" s="35"/>
      <c r="B33" s="86"/>
      <c r="C33" s="86"/>
      <c r="D33" s="86"/>
      <c r="E33" s="86"/>
      <c r="F33" s="87"/>
      <c r="G33" s="86"/>
      <c r="H33" s="86"/>
      <c r="I33" s="86"/>
      <c r="J33" s="86"/>
      <c r="K33" s="86"/>
      <c r="L33" s="86"/>
      <c r="M33" s="88"/>
      <c r="N33" s="89"/>
      <c r="O33" s="86"/>
      <c r="P33" s="89"/>
      <c r="Q33" s="86"/>
      <c r="R33" s="90"/>
    </row>
    <row r="34" spans="1:18" ht="25.5">
      <c r="A34" s="247" t="s">
        <v>967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9"/>
    </row>
    <row r="35" spans="1:18">
      <c r="A35" s="4" t="s">
        <v>0</v>
      </c>
      <c r="B35" s="4" t="s">
        <v>55</v>
      </c>
      <c r="C35" s="4" t="s">
        <v>1</v>
      </c>
      <c r="D35" s="4" t="s">
        <v>2</v>
      </c>
      <c r="E35" s="4" t="s">
        <v>3</v>
      </c>
      <c r="F35" s="8" t="s">
        <v>4</v>
      </c>
      <c r="G35" s="4" t="s">
        <v>5</v>
      </c>
      <c r="H35" s="4" t="s">
        <v>6</v>
      </c>
      <c r="I35" s="4" t="s">
        <v>7</v>
      </c>
      <c r="J35" s="4" t="s">
        <v>8</v>
      </c>
      <c r="K35" s="4" t="s">
        <v>9</v>
      </c>
      <c r="L35" s="4" t="s">
        <v>10</v>
      </c>
      <c r="M35" s="6" t="s">
        <v>11</v>
      </c>
      <c r="N35" s="7" t="s">
        <v>12</v>
      </c>
      <c r="O35" s="4" t="s">
        <v>13</v>
      </c>
      <c r="P35" s="7" t="s">
        <v>14</v>
      </c>
      <c r="Q35" s="4" t="s">
        <v>15</v>
      </c>
      <c r="R35" s="8" t="s">
        <v>16</v>
      </c>
    </row>
    <row r="36" spans="1:18" ht="18" customHeight="1">
      <c r="A36" s="4" t="s">
        <v>152</v>
      </c>
      <c r="B36" s="17" t="s">
        <v>99</v>
      </c>
      <c r="C36" s="4"/>
      <c r="D36" s="4"/>
      <c r="E36" s="4"/>
      <c r="F36" s="18"/>
      <c r="G36" s="4"/>
      <c r="H36" s="4">
        <v>759</v>
      </c>
      <c r="I36" s="4">
        <v>964</v>
      </c>
      <c r="J36" s="4">
        <f t="shared" ref="J36:J42" si="10">I36-H36</f>
        <v>205</v>
      </c>
      <c r="K36" s="4">
        <v>20</v>
      </c>
      <c r="L36" s="4">
        <f t="shared" ref="L36:L42" si="11">K36*J36</f>
        <v>4100</v>
      </c>
      <c r="M36" s="6">
        <v>1.03</v>
      </c>
      <c r="N36" s="7">
        <f t="shared" ref="N36:N42" si="12">M36*L36</f>
        <v>4223</v>
      </c>
      <c r="O36" s="4"/>
      <c r="P36" s="7">
        <f t="shared" ref="P36:P42" si="13">G36+N36+O36</f>
        <v>4223</v>
      </c>
      <c r="Q36" s="4">
        <v>1</v>
      </c>
      <c r="R36" s="8">
        <f t="shared" ref="R36:R44" si="14">P36*Q36</f>
        <v>4223</v>
      </c>
    </row>
    <row r="37" spans="1:18">
      <c r="A37" s="4" t="s">
        <v>248</v>
      </c>
      <c r="B37" s="17" t="s">
        <v>153</v>
      </c>
      <c r="C37" s="4"/>
      <c r="D37" s="4"/>
      <c r="E37" s="4"/>
      <c r="F37" s="18"/>
      <c r="G37" s="4"/>
      <c r="H37" s="4">
        <v>153</v>
      </c>
      <c r="I37" s="4">
        <v>357</v>
      </c>
      <c r="J37" s="4">
        <f t="shared" si="10"/>
        <v>204</v>
      </c>
      <c r="K37" s="4">
        <v>20</v>
      </c>
      <c r="L37" s="4">
        <f t="shared" si="11"/>
        <v>4080</v>
      </c>
      <c r="M37" s="6">
        <v>1.03</v>
      </c>
      <c r="N37" s="7">
        <f t="shared" si="12"/>
        <v>4202.4000000000005</v>
      </c>
      <c r="O37" s="4"/>
      <c r="P37" s="7">
        <f t="shared" si="13"/>
        <v>4202.4000000000005</v>
      </c>
      <c r="Q37" s="4">
        <v>1</v>
      </c>
      <c r="R37" s="8">
        <f t="shared" si="14"/>
        <v>4202.4000000000005</v>
      </c>
    </row>
    <row r="38" spans="1:18">
      <c r="A38" s="4" t="s">
        <v>150</v>
      </c>
      <c r="B38" s="17" t="s">
        <v>153</v>
      </c>
      <c r="C38" s="4"/>
      <c r="D38" s="4"/>
      <c r="E38" s="4"/>
      <c r="F38" s="18"/>
      <c r="G38" s="4"/>
      <c r="H38" s="4">
        <v>112</v>
      </c>
      <c r="I38" s="4">
        <v>142</v>
      </c>
      <c r="J38" s="4">
        <f t="shared" si="10"/>
        <v>30</v>
      </c>
      <c r="K38" s="4">
        <v>40</v>
      </c>
      <c r="L38" s="4">
        <f t="shared" si="11"/>
        <v>1200</v>
      </c>
      <c r="M38" s="6">
        <v>1.03</v>
      </c>
      <c r="N38" s="7">
        <f t="shared" si="12"/>
        <v>1236</v>
      </c>
      <c r="O38" s="4"/>
      <c r="P38" s="7">
        <f t="shared" si="13"/>
        <v>1236</v>
      </c>
      <c r="Q38" s="4">
        <v>1</v>
      </c>
      <c r="R38" s="8">
        <f t="shared" si="14"/>
        <v>1236</v>
      </c>
    </row>
    <row r="39" spans="1:18">
      <c r="A39" s="4" t="s">
        <v>158</v>
      </c>
      <c r="B39" s="17" t="s">
        <v>72</v>
      </c>
      <c r="C39" s="4"/>
      <c r="D39" s="4"/>
      <c r="E39" s="4"/>
      <c r="F39" s="18"/>
      <c r="G39" s="4"/>
      <c r="H39" s="4">
        <v>374</v>
      </c>
      <c r="I39" s="4">
        <v>475</v>
      </c>
      <c r="J39" s="4">
        <f t="shared" si="10"/>
        <v>101</v>
      </c>
      <c r="K39" s="4">
        <v>80</v>
      </c>
      <c r="L39" s="4">
        <f t="shared" si="11"/>
        <v>8080</v>
      </c>
      <c r="M39" s="6">
        <v>1.03</v>
      </c>
      <c r="N39" s="7">
        <f t="shared" si="12"/>
        <v>8322.4</v>
      </c>
      <c r="O39" s="4"/>
      <c r="P39" s="7">
        <f t="shared" si="13"/>
        <v>8322.4</v>
      </c>
      <c r="Q39" s="4">
        <v>1</v>
      </c>
      <c r="R39" s="8">
        <f t="shared" si="14"/>
        <v>8322.4</v>
      </c>
    </row>
    <row r="40" spans="1:18">
      <c r="A40" s="4" t="s">
        <v>149</v>
      </c>
      <c r="B40" s="17" t="s">
        <v>98</v>
      </c>
      <c r="C40" s="4"/>
      <c r="D40" s="4"/>
      <c r="E40" s="4"/>
      <c r="F40" s="18"/>
      <c r="G40" s="4"/>
      <c r="H40" s="4">
        <v>681</v>
      </c>
      <c r="I40" s="4">
        <v>908</v>
      </c>
      <c r="J40" s="4">
        <f t="shared" si="10"/>
        <v>227</v>
      </c>
      <c r="K40" s="4">
        <v>80</v>
      </c>
      <c r="L40" s="4">
        <f t="shared" si="11"/>
        <v>18160</v>
      </c>
      <c r="M40" s="6">
        <v>1.03</v>
      </c>
      <c r="N40" s="7">
        <f t="shared" si="12"/>
        <v>18704.8</v>
      </c>
      <c r="O40" s="4"/>
      <c r="P40" s="7">
        <f t="shared" si="13"/>
        <v>18704.8</v>
      </c>
      <c r="Q40" s="4">
        <v>1</v>
      </c>
      <c r="R40" s="8">
        <f t="shared" si="14"/>
        <v>18704.8</v>
      </c>
    </row>
    <row r="41" spans="1:18">
      <c r="A41" s="4" t="s">
        <v>252</v>
      </c>
      <c r="B41" s="17" t="s">
        <v>254</v>
      </c>
      <c r="C41" s="4"/>
      <c r="D41" s="4"/>
      <c r="E41" s="4"/>
      <c r="F41" s="18"/>
      <c r="G41" s="4"/>
      <c r="H41" s="4">
        <v>8519</v>
      </c>
      <c r="I41" s="4">
        <v>10620</v>
      </c>
      <c r="J41" s="4">
        <f t="shared" si="10"/>
        <v>2101</v>
      </c>
      <c r="K41" s="4">
        <v>50</v>
      </c>
      <c r="L41" s="4">
        <f t="shared" si="11"/>
        <v>105050</v>
      </c>
      <c r="M41" s="6">
        <v>1.03</v>
      </c>
      <c r="N41" s="7">
        <f t="shared" si="12"/>
        <v>108201.5</v>
      </c>
      <c r="O41" s="4"/>
      <c r="P41" s="7">
        <f t="shared" si="13"/>
        <v>108201.5</v>
      </c>
      <c r="Q41" s="4">
        <v>1</v>
      </c>
      <c r="R41" s="8">
        <f t="shared" si="14"/>
        <v>108201.5</v>
      </c>
    </row>
    <row r="42" spans="1:18">
      <c r="A42" s="4" t="s">
        <v>251</v>
      </c>
      <c r="B42" s="17" t="s">
        <v>254</v>
      </c>
      <c r="C42" s="4"/>
      <c r="D42" s="4"/>
      <c r="E42" s="4"/>
      <c r="F42" s="18"/>
      <c r="G42" s="4"/>
      <c r="H42" s="4">
        <v>37525</v>
      </c>
      <c r="I42" s="4">
        <v>44645</v>
      </c>
      <c r="J42" s="4">
        <f t="shared" si="10"/>
        <v>7120</v>
      </c>
      <c r="K42" s="4">
        <v>1</v>
      </c>
      <c r="L42" s="4">
        <f t="shared" si="11"/>
        <v>7120</v>
      </c>
      <c r="M42" s="6">
        <v>1.03</v>
      </c>
      <c r="N42" s="7">
        <f t="shared" si="12"/>
        <v>7333.6</v>
      </c>
      <c r="O42" s="4"/>
      <c r="P42" s="7">
        <f t="shared" si="13"/>
        <v>7333.6</v>
      </c>
      <c r="Q42" s="4">
        <v>1</v>
      </c>
      <c r="R42" s="8">
        <f t="shared" si="14"/>
        <v>7333.6</v>
      </c>
    </row>
    <row r="43" spans="1:18">
      <c r="A43" s="4" t="s">
        <v>253</v>
      </c>
      <c r="B43" s="17" t="s">
        <v>254</v>
      </c>
      <c r="C43" s="4">
        <v>682</v>
      </c>
      <c r="D43" s="4">
        <v>880</v>
      </c>
      <c r="E43" s="4">
        <f>SUM(D43-C43)</f>
        <v>198</v>
      </c>
      <c r="F43" s="145">
        <v>9.5</v>
      </c>
      <c r="G43" s="4">
        <f>E43*F43</f>
        <v>1881</v>
      </c>
      <c r="H43" s="4"/>
      <c r="I43" s="4"/>
      <c r="J43" s="4"/>
      <c r="K43" s="4"/>
      <c r="L43" s="4"/>
      <c r="M43" s="6"/>
      <c r="N43" s="7"/>
      <c r="O43" s="4"/>
      <c r="P43" s="7">
        <f>G43+G44+N43+O43</f>
        <v>1881</v>
      </c>
      <c r="Q43" s="4">
        <v>1</v>
      </c>
      <c r="R43" s="8">
        <f t="shared" si="14"/>
        <v>1881</v>
      </c>
    </row>
    <row r="44" spans="1:18">
      <c r="A44" s="4" t="s">
        <v>18</v>
      </c>
      <c r="B44" s="35"/>
      <c r="C44" s="4"/>
      <c r="D44" s="4"/>
      <c r="E44" s="4"/>
      <c r="F44" s="18"/>
      <c r="G44" s="4"/>
      <c r="H44" s="4"/>
      <c r="I44" s="4"/>
      <c r="J44" s="4"/>
      <c r="K44" s="4"/>
      <c r="L44" s="4">
        <f>SUM(L36:L43)</f>
        <v>147790</v>
      </c>
      <c r="M44" s="6">
        <v>1.03</v>
      </c>
      <c r="N44" s="7">
        <f>L44*M44</f>
        <v>152223.70000000001</v>
      </c>
      <c r="O44" s="4"/>
      <c r="P44" s="7">
        <f>G43+N44+G44</f>
        <v>154104.70000000001</v>
      </c>
      <c r="Q44" s="4">
        <v>1</v>
      </c>
      <c r="R44" s="8">
        <f t="shared" si="14"/>
        <v>154104.70000000001</v>
      </c>
    </row>
    <row r="45" spans="1:18">
      <c r="A45" s="4" t="s">
        <v>0</v>
      </c>
      <c r="B45" s="4" t="s">
        <v>491</v>
      </c>
      <c r="C45" s="4" t="s">
        <v>1</v>
      </c>
      <c r="D45" s="4" t="s">
        <v>2</v>
      </c>
      <c r="E45" s="4" t="s">
        <v>3</v>
      </c>
      <c r="F45" s="8" t="s">
        <v>4</v>
      </c>
      <c r="G45" s="4" t="s">
        <v>5</v>
      </c>
      <c r="H45" s="4" t="s">
        <v>6</v>
      </c>
      <c r="I45" s="4" t="s">
        <v>7</v>
      </c>
      <c r="J45" s="4" t="s">
        <v>8</v>
      </c>
      <c r="K45" s="4" t="s">
        <v>9</v>
      </c>
      <c r="L45" s="4" t="s">
        <v>3</v>
      </c>
      <c r="M45" s="6"/>
      <c r="N45" s="7" t="s">
        <v>12</v>
      </c>
      <c r="O45" s="4" t="s">
        <v>13</v>
      </c>
      <c r="P45" s="7" t="s">
        <v>14</v>
      </c>
      <c r="Q45" s="4" t="s">
        <v>492</v>
      </c>
      <c r="R45" s="8" t="s">
        <v>493</v>
      </c>
    </row>
    <row r="46" spans="1:18">
      <c r="A46" s="104" t="s">
        <v>584</v>
      </c>
      <c r="B46" s="30"/>
      <c r="C46" s="30"/>
      <c r="D46" s="30"/>
      <c r="E46" s="30"/>
      <c r="F46" s="33"/>
      <c r="G46" s="30"/>
      <c r="H46" s="30"/>
      <c r="I46" s="30"/>
      <c r="J46" s="30"/>
      <c r="K46" s="30"/>
      <c r="L46" s="147">
        <f>N46/M47</f>
        <v>54212.706504854374</v>
      </c>
      <c r="M46" s="31"/>
      <c r="N46" s="32">
        <f>R46-R54-O46</f>
        <v>55839.087700000004</v>
      </c>
      <c r="O46" s="30">
        <v>80</v>
      </c>
      <c r="P46" s="32"/>
      <c r="Q46" s="30"/>
      <c r="R46" s="33">
        <v>57025.68</v>
      </c>
    </row>
    <row r="47" spans="1:18">
      <c r="A47" s="104" t="s">
        <v>585</v>
      </c>
      <c r="B47" s="30"/>
      <c r="C47" s="30"/>
      <c r="D47" s="30"/>
      <c r="E47" s="30"/>
      <c r="F47" s="33"/>
      <c r="G47" s="30"/>
      <c r="H47" s="30"/>
      <c r="I47" s="30"/>
      <c r="J47" s="30"/>
      <c r="K47" s="30"/>
      <c r="L47" s="30"/>
      <c r="M47" s="31">
        <v>1.03</v>
      </c>
      <c r="N47" s="32"/>
      <c r="O47" s="30"/>
      <c r="P47" s="32"/>
      <c r="Q47" s="30"/>
      <c r="R47" s="33">
        <v>57025.68</v>
      </c>
    </row>
    <row r="48" spans="1:18">
      <c r="A48" s="30" t="s">
        <v>507</v>
      </c>
      <c r="B48" s="30" t="s">
        <v>98</v>
      </c>
      <c r="C48" s="30"/>
      <c r="D48" s="30"/>
      <c r="E48" s="30"/>
      <c r="F48" s="33"/>
      <c r="G48" s="30"/>
      <c r="H48" s="30">
        <v>705123</v>
      </c>
      <c r="I48" s="30">
        <v>741830</v>
      </c>
      <c r="J48" s="30">
        <f>I48-H48</f>
        <v>36707</v>
      </c>
      <c r="K48" s="30">
        <v>1</v>
      </c>
      <c r="L48" s="30">
        <f>K48*J48</f>
        <v>36707</v>
      </c>
      <c r="M48" s="31">
        <v>1.03</v>
      </c>
      <c r="N48" s="32">
        <f>M48*L48</f>
        <v>37808.21</v>
      </c>
      <c r="O48" s="30"/>
      <c r="P48" s="32">
        <f>G48+N48+O48</f>
        <v>37808.21</v>
      </c>
      <c r="Q48" s="30">
        <v>1</v>
      </c>
      <c r="R48" s="33">
        <f>P48*Q48</f>
        <v>37808.21</v>
      </c>
    </row>
    <row r="49" spans="1:18">
      <c r="A49" s="30" t="s">
        <v>518</v>
      </c>
      <c r="B49" s="30" t="s">
        <v>98</v>
      </c>
      <c r="C49" s="30">
        <v>234</v>
      </c>
      <c r="D49" s="30">
        <v>235</v>
      </c>
      <c r="E49" s="30">
        <f>SUM(D49-C49)</f>
        <v>1</v>
      </c>
      <c r="F49" s="145">
        <v>9.5</v>
      </c>
      <c r="G49" s="30">
        <f>E49*F49</f>
        <v>9.5</v>
      </c>
      <c r="H49" s="30">
        <v>3922</v>
      </c>
      <c r="I49" s="30">
        <v>3928</v>
      </c>
      <c r="J49" s="30">
        <f>I49-H49</f>
        <v>6</v>
      </c>
      <c r="K49" s="30">
        <v>1</v>
      </c>
      <c r="L49" s="30">
        <f>K49*J49</f>
        <v>6</v>
      </c>
      <c r="M49" s="31">
        <v>1.03</v>
      </c>
      <c r="N49" s="32">
        <f>M49*L49</f>
        <v>6.18</v>
      </c>
      <c r="O49" s="30">
        <v>0</v>
      </c>
      <c r="P49" s="32">
        <f>G49+N49+O49</f>
        <v>15.68</v>
      </c>
      <c r="Q49" s="30">
        <v>1</v>
      </c>
      <c r="R49" s="33">
        <f>P49*Q49</f>
        <v>15.68</v>
      </c>
    </row>
    <row r="50" spans="1:18">
      <c r="A50" s="30" t="s">
        <v>508</v>
      </c>
      <c r="B50" s="30" t="s">
        <v>98</v>
      </c>
      <c r="C50" s="30">
        <v>98</v>
      </c>
      <c r="D50" s="30">
        <v>103</v>
      </c>
      <c r="E50" s="30">
        <f>SUM(D50-C50)</f>
        <v>5</v>
      </c>
      <c r="F50" s="145">
        <v>9.5</v>
      </c>
      <c r="G50" s="30">
        <f>E50*F50</f>
        <v>47.5</v>
      </c>
      <c r="H50" s="30">
        <v>31607</v>
      </c>
      <c r="I50" s="30">
        <v>33264</v>
      </c>
      <c r="J50" s="30">
        <f>I50-H50</f>
        <v>1657</v>
      </c>
      <c r="K50" s="30">
        <v>1</v>
      </c>
      <c r="L50" s="30">
        <f>K50*J50</f>
        <v>1657</v>
      </c>
      <c r="M50" s="31">
        <v>1.03</v>
      </c>
      <c r="N50" s="32">
        <f>M50*L50</f>
        <v>1706.71</v>
      </c>
      <c r="O50" s="30">
        <v>40</v>
      </c>
      <c r="P50" s="32">
        <f>G50+N50+O50</f>
        <v>1794.21</v>
      </c>
      <c r="Q50" s="30">
        <v>1</v>
      </c>
      <c r="R50" s="33">
        <f>P50*Q50</f>
        <v>1794.21</v>
      </c>
    </row>
    <row r="51" spans="1:18">
      <c r="A51" s="30" t="s">
        <v>149</v>
      </c>
      <c r="B51" s="30" t="s">
        <v>98</v>
      </c>
      <c r="C51" s="30"/>
      <c r="D51" s="30"/>
      <c r="E51" s="30"/>
      <c r="F51" s="33"/>
      <c r="G51" s="30"/>
      <c r="H51" s="30">
        <v>681</v>
      </c>
      <c r="I51" s="30">
        <v>908</v>
      </c>
      <c r="J51" s="30">
        <f>I51-H51</f>
        <v>227</v>
      </c>
      <c r="K51" s="30">
        <v>80</v>
      </c>
      <c r="L51" s="30">
        <f>K51*J51</f>
        <v>18160</v>
      </c>
      <c r="M51" s="31">
        <v>1.03</v>
      </c>
      <c r="N51" s="32">
        <f>M51*L51</f>
        <v>18704.8</v>
      </c>
      <c r="O51" s="30">
        <v>40</v>
      </c>
      <c r="P51" s="32">
        <f>G51+N51+O51</f>
        <v>18744.8</v>
      </c>
      <c r="Q51" s="30">
        <v>1</v>
      </c>
      <c r="R51" s="33">
        <f>P51*Q51</f>
        <v>18744.8</v>
      </c>
    </row>
    <row r="52" spans="1:18">
      <c r="A52" s="30" t="s">
        <v>18</v>
      </c>
      <c r="B52" s="30" t="s">
        <v>98</v>
      </c>
      <c r="C52" s="30"/>
      <c r="D52" s="30"/>
      <c r="E52" s="30">
        <f>SUM(E48:E51)</f>
        <v>6</v>
      </c>
      <c r="F52" s="145">
        <v>9.5</v>
      </c>
      <c r="G52" s="30">
        <f>E52*F52</f>
        <v>57</v>
      </c>
      <c r="H52" s="30"/>
      <c r="I52" s="30"/>
      <c r="J52" s="30"/>
      <c r="K52" s="30"/>
      <c r="L52" s="30">
        <f>SUM(L48:L51)</f>
        <v>56530</v>
      </c>
      <c r="M52" s="31">
        <v>1.03</v>
      </c>
      <c r="N52" s="32">
        <f>L52*M52</f>
        <v>58225.9</v>
      </c>
      <c r="O52" s="30">
        <f>SUM(O48:O51)</f>
        <v>80</v>
      </c>
      <c r="P52" s="32">
        <f>G52+N52+O52</f>
        <v>58362.9</v>
      </c>
      <c r="Q52" s="30">
        <v>1</v>
      </c>
      <c r="R52" s="33">
        <f>SUM(R48:R51)</f>
        <v>58362.899999999994</v>
      </c>
    </row>
    <row r="53" spans="1:18">
      <c r="A53" s="30" t="s">
        <v>509</v>
      </c>
      <c r="B53" s="30" t="s">
        <v>98</v>
      </c>
      <c r="C53" s="30" t="s">
        <v>510</v>
      </c>
      <c r="D53" s="30"/>
      <c r="E53" s="165"/>
      <c r="F53" s="33"/>
      <c r="G53" s="30"/>
      <c r="H53" s="30"/>
      <c r="I53" s="30"/>
      <c r="J53" s="30"/>
      <c r="K53" s="30"/>
      <c r="L53" s="147"/>
      <c r="M53" s="31"/>
      <c r="N53" s="32"/>
      <c r="O53" s="30"/>
      <c r="P53" s="32">
        <f>P41</f>
        <v>108201.5</v>
      </c>
      <c r="Q53" s="30">
        <v>0.46610000000000001</v>
      </c>
      <c r="R53" s="33">
        <f>P53*Q53</f>
        <v>50432.719150000004</v>
      </c>
    </row>
    <row r="54" spans="1:18">
      <c r="A54" s="30" t="s">
        <v>509</v>
      </c>
      <c r="B54" s="30" t="s">
        <v>98</v>
      </c>
      <c r="C54" s="30" t="s">
        <v>511</v>
      </c>
      <c r="D54" s="30"/>
      <c r="E54" s="165"/>
      <c r="F54" s="30"/>
      <c r="G54" s="33">
        <v>1153.1500000000001</v>
      </c>
      <c r="H54" s="30"/>
      <c r="I54" s="30"/>
      <c r="J54" s="30"/>
      <c r="K54" s="30"/>
      <c r="L54" s="147"/>
      <c r="M54" s="31"/>
      <c r="N54" s="32"/>
      <c r="O54" s="30"/>
      <c r="P54" s="32">
        <f>P43</f>
        <v>1881</v>
      </c>
      <c r="Q54" s="30">
        <v>0.58830000000000005</v>
      </c>
      <c r="R54" s="33">
        <f>P54*Q54</f>
        <v>1106.5923</v>
      </c>
    </row>
    <row r="55" spans="1:18">
      <c r="A55" s="30" t="s">
        <v>509</v>
      </c>
      <c r="B55" s="30" t="s">
        <v>98</v>
      </c>
      <c r="C55" s="30" t="s">
        <v>400</v>
      </c>
      <c r="D55" s="30"/>
      <c r="E55" s="30"/>
      <c r="F55" s="33"/>
      <c r="G55" s="30"/>
      <c r="H55" s="30"/>
      <c r="I55" s="30"/>
      <c r="J55" s="30"/>
      <c r="K55" s="30"/>
      <c r="L55" s="147"/>
      <c r="M55" s="31"/>
      <c r="N55" s="32"/>
      <c r="O55" s="30"/>
      <c r="P55" s="32">
        <f>P42</f>
        <v>7333.6</v>
      </c>
      <c r="Q55" s="30">
        <v>0.47276000000000001</v>
      </c>
      <c r="R55" s="33">
        <f>P55*Q55</f>
        <v>3467.0327360000001</v>
      </c>
    </row>
    <row r="56" spans="1:18">
      <c r="A56" s="30" t="s">
        <v>509</v>
      </c>
      <c r="B56" s="30" t="s">
        <v>98</v>
      </c>
      <c r="C56" s="30" t="s">
        <v>18</v>
      </c>
      <c r="D56" s="30"/>
      <c r="E56" s="30"/>
      <c r="F56" s="30"/>
      <c r="G56" s="30">
        <f>SUM(G52:G55)</f>
        <v>1210.1500000000001</v>
      </c>
      <c r="H56" s="30"/>
      <c r="I56" s="30"/>
      <c r="J56" s="30"/>
      <c r="K56" s="30"/>
      <c r="L56" s="147">
        <f>N56/M56</f>
        <v>108814.65454951457</v>
      </c>
      <c r="M56" s="31">
        <v>1.03</v>
      </c>
      <c r="N56" s="32">
        <f>R57-O52-G56</f>
        <v>112079.094186</v>
      </c>
      <c r="O56" s="30"/>
      <c r="P56" s="32"/>
      <c r="Q56" s="30"/>
      <c r="R56" s="33">
        <f>SUM(R53:R55)</f>
        <v>55006.344186000002</v>
      </c>
    </row>
    <row r="57" spans="1:18">
      <c r="A57" s="30" t="s">
        <v>512</v>
      </c>
      <c r="B57" s="30"/>
      <c r="C57" s="30"/>
      <c r="D57" s="30"/>
      <c r="E57" s="30">
        <f>G57/F57</f>
        <v>116.4834</v>
      </c>
      <c r="F57" s="145">
        <v>9.5</v>
      </c>
      <c r="G57" s="33">
        <f>R54</f>
        <v>1106.5923</v>
      </c>
      <c r="H57" s="30"/>
      <c r="I57" s="30"/>
      <c r="J57" s="30"/>
      <c r="K57" s="30"/>
      <c r="L57" s="147">
        <f>N57/M57</f>
        <v>108814.65454951457</v>
      </c>
      <c r="M57" s="31">
        <v>1.03</v>
      </c>
      <c r="N57" s="32">
        <f>R57-O57-G56</f>
        <v>112079.094186</v>
      </c>
      <c r="O57" s="30">
        <v>80</v>
      </c>
      <c r="P57" s="32"/>
      <c r="Q57" s="30"/>
      <c r="R57" s="33">
        <f>R52+R56</f>
        <v>113369.244186</v>
      </c>
    </row>
    <row r="58" spans="1:18">
      <c r="A58" s="30"/>
      <c r="B58" s="30"/>
      <c r="C58" s="30"/>
      <c r="D58" s="30"/>
      <c r="E58" s="30"/>
      <c r="F58" s="33"/>
      <c r="G58" s="30"/>
      <c r="H58" s="30"/>
      <c r="I58" s="30"/>
      <c r="J58" s="30"/>
      <c r="K58" s="30"/>
      <c r="L58" s="147"/>
      <c r="M58" s="31"/>
      <c r="N58" s="32"/>
      <c r="O58" s="30"/>
      <c r="P58" s="32"/>
      <c r="Q58" s="30"/>
      <c r="R58" s="33"/>
    </row>
    <row r="59" spans="1:18">
      <c r="A59" s="30"/>
      <c r="B59" s="30"/>
      <c r="C59" s="30"/>
      <c r="D59" s="30"/>
      <c r="E59" s="30"/>
      <c r="F59" s="33"/>
      <c r="G59" s="30"/>
      <c r="H59" s="30"/>
      <c r="I59" s="30"/>
      <c r="J59" s="30"/>
      <c r="K59" s="30"/>
      <c r="L59" s="147"/>
      <c r="M59" s="31"/>
      <c r="N59" s="32"/>
      <c r="O59" s="30"/>
      <c r="P59" s="32"/>
      <c r="Q59" s="30"/>
      <c r="R59" s="33"/>
    </row>
    <row r="60" spans="1:18">
      <c r="A60" s="30"/>
      <c r="B60" s="30"/>
      <c r="C60" s="30"/>
      <c r="D60" s="30"/>
      <c r="E60" s="30"/>
      <c r="F60" s="33"/>
      <c r="G60" s="30"/>
      <c r="H60" s="30"/>
      <c r="I60" s="30"/>
      <c r="J60" s="30"/>
      <c r="K60" s="30"/>
      <c r="L60" s="147"/>
      <c r="M60" s="31"/>
      <c r="N60" s="32"/>
      <c r="O60" s="30"/>
      <c r="P60" s="32"/>
      <c r="Q60" s="30"/>
      <c r="R60" s="33"/>
    </row>
    <row r="61" spans="1:18">
      <c r="A61" s="148" t="s">
        <v>657</v>
      </c>
      <c r="B61" s="25" t="s">
        <v>98</v>
      </c>
      <c r="C61" s="148" t="s">
        <v>658</v>
      </c>
      <c r="D61" s="148"/>
      <c r="E61" s="148"/>
      <c r="F61" s="145">
        <v>9.5</v>
      </c>
      <c r="G61" s="148"/>
      <c r="H61" s="148">
        <v>28265</v>
      </c>
      <c r="I61" s="148">
        <v>54403</v>
      </c>
      <c r="J61" s="148">
        <f>I61-H61</f>
        <v>26138</v>
      </c>
      <c r="K61" s="148">
        <v>1</v>
      </c>
      <c r="L61" s="148">
        <f>K61*J61</f>
        <v>26138</v>
      </c>
      <c r="M61" s="185">
        <v>1.03</v>
      </c>
      <c r="N61" s="173">
        <f>M61*L61</f>
        <v>26922.14</v>
      </c>
      <c r="O61" s="148"/>
      <c r="P61" s="173">
        <f>G61+N61+O61</f>
        <v>26922.14</v>
      </c>
      <c r="Q61" s="148">
        <v>0.31</v>
      </c>
      <c r="R61" s="145">
        <f>P61*Q61</f>
        <v>8345.8634000000002</v>
      </c>
    </row>
    <row r="62" spans="1:18">
      <c r="A62" s="148" t="s">
        <v>656</v>
      </c>
      <c r="B62" s="25" t="s">
        <v>98</v>
      </c>
      <c r="C62" s="148">
        <v>75</v>
      </c>
      <c r="D62" s="148">
        <v>75</v>
      </c>
      <c r="E62" s="148">
        <f>SUM(D62-C62)</f>
        <v>0</v>
      </c>
      <c r="F62" s="145">
        <v>9.5</v>
      </c>
      <c r="G62" s="148">
        <f>E62*F62</f>
        <v>0</v>
      </c>
      <c r="H62" s="148">
        <v>8345</v>
      </c>
      <c r="I62" s="148">
        <v>10338</v>
      </c>
      <c r="J62" s="148">
        <f>I62-H62</f>
        <v>1993</v>
      </c>
      <c r="K62" s="148">
        <v>1</v>
      </c>
      <c r="L62" s="148">
        <f>K62*J62</f>
        <v>1993</v>
      </c>
      <c r="M62" s="185">
        <v>1.03</v>
      </c>
      <c r="N62" s="173">
        <f>M62*L62</f>
        <v>2052.79</v>
      </c>
      <c r="O62" s="148"/>
      <c r="P62" s="173">
        <f>G62+N62+O62</f>
        <v>2052.79</v>
      </c>
      <c r="Q62" s="148">
        <v>0.39</v>
      </c>
      <c r="R62" s="145">
        <f>P62*Q62</f>
        <v>800.58810000000005</v>
      </c>
    </row>
    <row r="63" spans="1:18">
      <c r="A63" s="148" t="s">
        <v>325</v>
      </c>
      <c r="B63" s="148"/>
      <c r="C63" s="148"/>
      <c r="D63" s="148"/>
      <c r="E63" s="148"/>
      <c r="F63" s="145"/>
      <c r="G63" s="148"/>
      <c r="H63" s="148"/>
      <c r="I63" s="148"/>
      <c r="J63" s="148"/>
      <c r="K63" s="148"/>
      <c r="L63" s="104">
        <f>R63/M62</f>
        <v>8880.0500000000011</v>
      </c>
      <c r="M63" s="185"/>
      <c r="N63" s="173"/>
      <c r="O63" s="148"/>
      <c r="P63" s="173"/>
      <c r="Q63" s="148"/>
      <c r="R63" s="175">
        <f>SUM(R61:R62)</f>
        <v>9146.451500000001</v>
      </c>
    </row>
    <row r="64" spans="1:18">
      <c r="A64" s="148" t="s">
        <v>729</v>
      </c>
      <c r="B64" s="25"/>
      <c r="C64" s="25"/>
      <c r="D64" s="25"/>
      <c r="E64" s="25"/>
      <c r="F64" s="27"/>
      <c r="G64" s="25"/>
      <c r="H64" s="25"/>
      <c r="I64" s="25"/>
      <c r="J64" s="25"/>
      <c r="K64" s="25"/>
      <c r="L64" s="25"/>
      <c r="M64" s="96"/>
      <c r="N64" s="26"/>
      <c r="O64" s="25"/>
      <c r="P64" s="26"/>
      <c r="Q64" s="25"/>
      <c r="R64" s="27"/>
    </row>
    <row r="65" spans="1:19">
      <c r="A65" s="148" t="s">
        <v>513</v>
      </c>
      <c r="B65" s="148" t="s">
        <v>98</v>
      </c>
      <c r="C65" s="148">
        <v>27</v>
      </c>
      <c r="D65" s="148">
        <v>29</v>
      </c>
      <c r="E65" s="148">
        <f>SUM(D65-C65)</f>
        <v>2</v>
      </c>
      <c r="F65" s="145">
        <v>9.5</v>
      </c>
      <c r="G65" s="148">
        <f>E65*F65</f>
        <v>19</v>
      </c>
      <c r="H65" s="148">
        <v>27534</v>
      </c>
      <c r="I65" s="148">
        <v>28784</v>
      </c>
      <c r="J65" s="148">
        <f>I65-H65</f>
        <v>1250</v>
      </c>
      <c r="K65" s="148">
        <v>1</v>
      </c>
      <c r="L65" s="148">
        <f>K65*J65</f>
        <v>1250</v>
      </c>
      <c r="M65" s="185">
        <v>1.03</v>
      </c>
      <c r="N65" s="173">
        <f>M65*L65</f>
        <v>1287.5</v>
      </c>
      <c r="O65" s="148">
        <v>70</v>
      </c>
      <c r="P65" s="173">
        <f>G65+N65+O65</f>
        <v>1376.5</v>
      </c>
      <c r="Q65" s="148">
        <v>1</v>
      </c>
      <c r="R65" s="145">
        <f>P65*Q65</f>
        <v>1376.5</v>
      </c>
    </row>
    <row r="66" spans="1:19">
      <c r="A66" s="4"/>
      <c r="B66" s="4"/>
      <c r="C66" s="4"/>
      <c r="D66" s="4"/>
      <c r="E66" s="4"/>
      <c r="F66" s="8"/>
      <c r="G66" s="4"/>
      <c r="H66" s="4"/>
      <c r="I66" s="4"/>
      <c r="J66" s="4"/>
      <c r="K66" s="4"/>
      <c r="L66" s="4"/>
      <c r="M66" s="6"/>
      <c r="N66" s="7"/>
      <c r="O66" s="4"/>
      <c r="P66" s="7"/>
      <c r="Q66" s="4"/>
      <c r="R66" s="8"/>
    </row>
    <row r="67" spans="1:19">
      <c r="A67" s="4"/>
      <c r="B67" s="4"/>
      <c r="C67" s="4"/>
      <c r="D67" s="4"/>
      <c r="E67" s="4"/>
      <c r="F67" s="8"/>
      <c r="G67" s="4"/>
      <c r="H67" s="4"/>
      <c r="I67" s="4"/>
      <c r="J67" s="4"/>
      <c r="K67" s="4"/>
      <c r="L67" s="4"/>
      <c r="M67" s="6"/>
      <c r="N67" s="7"/>
      <c r="O67" s="4"/>
      <c r="P67" s="7"/>
      <c r="Q67" s="4"/>
      <c r="R67" s="8"/>
    </row>
    <row r="68" spans="1:19">
      <c r="A68" s="4" t="s">
        <v>0</v>
      </c>
      <c r="B68" s="4" t="s">
        <v>491</v>
      </c>
      <c r="C68" s="4" t="s">
        <v>1</v>
      </c>
      <c r="D68" s="4" t="s">
        <v>2</v>
      </c>
      <c r="E68" s="4" t="s">
        <v>3</v>
      </c>
      <c r="F68" s="8" t="s">
        <v>4</v>
      </c>
      <c r="G68" s="4" t="s">
        <v>5</v>
      </c>
      <c r="H68" s="4" t="s">
        <v>6</v>
      </c>
      <c r="I68" s="4" t="s">
        <v>7</v>
      </c>
      <c r="J68" s="4" t="s">
        <v>8</v>
      </c>
      <c r="K68" s="4" t="s">
        <v>9</v>
      </c>
      <c r="L68" s="4" t="s">
        <v>3</v>
      </c>
      <c r="M68" s="6"/>
      <c r="N68" s="7" t="s">
        <v>12</v>
      </c>
      <c r="O68" s="4" t="s">
        <v>13</v>
      </c>
      <c r="P68" s="7" t="s">
        <v>14</v>
      </c>
      <c r="Q68" s="4" t="s">
        <v>492</v>
      </c>
      <c r="R68" s="8" t="s">
        <v>493</v>
      </c>
    </row>
    <row r="69" spans="1:19">
      <c r="A69" s="104" t="s">
        <v>650</v>
      </c>
      <c r="B69" s="104"/>
      <c r="C69" s="104"/>
      <c r="D69" s="104"/>
      <c r="E69" s="104"/>
      <c r="F69" s="175"/>
      <c r="G69" s="104"/>
      <c r="H69" s="104"/>
      <c r="I69" s="104"/>
      <c r="J69" s="104"/>
      <c r="K69" s="104"/>
      <c r="L69" s="104"/>
      <c r="M69" s="176">
        <v>1.03</v>
      </c>
      <c r="N69" s="108"/>
      <c r="O69" s="104"/>
      <c r="P69" s="108"/>
      <c r="Q69" s="104"/>
      <c r="R69" s="175"/>
    </row>
    <row r="70" spans="1:19">
      <c r="A70" s="104" t="s">
        <v>651</v>
      </c>
      <c r="B70" s="104" t="s">
        <v>652</v>
      </c>
      <c r="C70" s="104"/>
      <c r="D70" s="104"/>
      <c r="E70" s="104"/>
      <c r="F70" s="175"/>
      <c r="G70" s="104"/>
      <c r="H70" s="104">
        <v>2103</v>
      </c>
      <c r="I70" s="104">
        <v>2208</v>
      </c>
      <c r="J70" s="104">
        <f>I70-H70</f>
        <v>105</v>
      </c>
      <c r="K70" s="104">
        <v>1</v>
      </c>
      <c r="L70" s="104">
        <f>K70*J70</f>
        <v>105</v>
      </c>
      <c r="M70" s="176">
        <v>1.03</v>
      </c>
      <c r="N70" s="108">
        <f t="shared" ref="N70:N75" si="15">M70*L70</f>
        <v>108.15</v>
      </c>
      <c r="O70" s="104">
        <v>20</v>
      </c>
      <c r="P70" s="108">
        <f>G70+N70+O70</f>
        <v>128.15</v>
      </c>
      <c r="Q70" s="104">
        <v>1</v>
      </c>
      <c r="R70" s="175">
        <f>P70*Q70</f>
        <v>128.15</v>
      </c>
    </row>
    <row r="71" spans="1:19">
      <c r="A71" s="104" t="s">
        <v>653</v>
      </c>
      <c r="B71" s="104" t="s">
        <v>652</v>
      </c>
      <c r="C71" s="104"/>
      <c r="D71" s="104"/>
      <c r="E71" s="104"/>
      <c r="F71" s="175"/>
      <c r="G71" s="104"/>
      <c r="H71" s="104">
        <v>158964</v>
      </c>
      <c r="I71" s="104">
        <v>165431</v>
      </c>
      <c r="J71" s="104">
        <f>I71-H71</f>
        <v>6467</v>
      </c>
      <c r="K71" s="104">
        <v>1</v>
      </c>
      <c r="L71" s="104">
        <f>K71*J71</f>
        <v>6467</v>
      </c>
      <c r="M71" s="176">
        <v>1.03</v>
      </c>
      <c r="N71" s="108">
        <f t="shared" si="15"/>
        <v>6661.01</v>
      </c>
      <c r="O71" s="104"/>
      <c r="P71" s="108">
        <f>G71+N71+O71</f>
        <v>6661.01</v>
      </c>
      <c r="Q71" s="104">
        <v>0.5</v>
      </c>
      <c r="R71" s="175">
        <f>P71*Q71</f>
        <v>3330.5050000000001</v>
      </c>
    </row>
    <row r="72" spans="1:19">
      <c r="A72" s="104" t="s">
        <v>654</v>
      </c>
      <c r="B72" s="104" t="s">
        <v>652</v>
      </c>
      <c r="C72" s="104">
        <v>74</v>
      </c>
      <c r="D72" s="104">
        <v>77</v>
      </c>
      <c r="E72" s="104">
        <f>SUM(D72-C72)</f>
        <v>3</v>
      </c>
      <c r="F72" s="145">
        <v>9.5</v>
      </c>
      <c r="G72" s="104">
        <f>E72*F72</f>
        <v>28.5</v>
      </c>
      <c r="H72" s="104">
        <v>26618</v>
      </c>
      <c r="I72" s="104">
        <v>27340</v>
      </c>
      <c r="J72" s="104">
        <f>I72-H72</f>
        <v>722</v>
      </c>
      <c r="K72" s="104">
        <v>1</v>
      </c>
      <c r="L72" s="104">
        <f>K72*J72</f>
        <v>722</v>
      </c>
      <c r="M72" s="176">
        <v>1.03</v>
      </c>
      <c r="N72" s="108">
        <f t="shared" si="15"/>
        <v>743.66</v>
      </c>
      <c r="O72" s="104">
        <v>40</v>
      </c>
      <c r="P72" s="108">
        <f>G72+N72+O72</f>
        <v>812.16</v>
      </c>
      <c r="Q72" s="104">
        <v>1</v>
      </c>
      <c r="R72" s="175">
        <f>P72*Q72</f>
        <v>812.16</v>
      </c>
    </row>
    <row r="73" spans="1:19">
      <c r="A73" s="104" t="s">
        <v>655</v>
      </c>
      <c r="B73" s="104" t="s">
        <v>652</v>
      </c>
      <c r="C73" s="104">
        <v>27</v>
      </c>
      <c r="D73" s="104">
        <v>28</v>
      </c>
      <c r="E73" s="104">
        <f>SUM(D73-C73)</f>
        <v>1</v>
      </c>
      <c r="F73" s="145">
        <v>9.5</v>
      </c>
      <c r="G73" s="104">
        <f>E73*F73</f>
        <v>9.5</v>
      </c>
      <c r="H73" s="104">
        <v>8117</v>
      </c>
      <c r="I73" s="104">
        <v>8294</v>
      </c>
      <c r="J73" s="104">
        <f>I73-H73</f>
        <v>177</v>
      </c>
      <c r="K73" s="104">
        <v>1</v>
      </c>
      <c r="L73" s="104">
        <f>K73*J73</f>
        <v>177</v>
      </c>
      <c r="M73" s="176">
        <v>1.03</v>
      </c>
      <c r="N73" s="108">
        <f t="shared" si="15"/>
        <v>182.31</v>
      </c>
      <c r="O73" s="104">
        <v>40</v>
      </c>
      <c r="P73" s="108">
        <f>G73+N73+O73</f>
        <v>231.81</v>
      </c>
      <c r="Q73" s="104">
        <v>1</v>
      </c>
      <c r="R73" s="175">
        <f>P73*Q73</f>
        <v>231.81</v>
      </c>
    </row>
    <row r="74" spans="1:19">
      <c r="A74" s="104" t="s">
        <v>656</v>
      </c>
      <c r="B74" s="104" t="s">
        <v>652</v>
      </c>
      <c r="C74" s="104">
        <v>75</v>
      </c>
      <c r="D74" s="104">
        <v>75</v>
      </c>
      <c r="E74" s="104">
        <f>SUM(D74-C74)</f>
        <v>0</v>
      </c>
      <c r="F74" s="145">
        <v>9.5</v>
      </c>
      <c r="G74" s="104">
        <f>E74*F74</f>
        <v>0</v>
      </c>
      <c r="H74" s="104">
        <v>8345</v>
      </c>
      <c r="I74" s="104">
        <v>10338</v>
      </c>
      <c r="J74" s="104">
        <f>I74-H74</f>
        <v>1993</v>
      </c>
      <c r="K74" s="104">
        <v>1</v>
      </c>
      <c r="L74" s="104">
        <f>K74*J74</f>
        <v>1993</v>
      </c>
      <c r="M74" s="176">
        <v>1.03</v>
      </c>
      <c r="N74" s="108">
        <f t="shared" si="15"/>
        <v>2052.79</v>
      </c>
      <c r="O74" s="104"/>
      <c r="P74" s="108">
        <f>G74+N74+O74</f>
        <v>2052.79</v>
      </c>
      <c r="Q74" s="104">
        <v>0.61</v>
      </c>
      <c r="R74" s="175">
        <f>P74*Q74</f>
        <v>1252.2019</v>
      </c>
    </row>
    <row r="75" spans="1:19">
      <c r="A75" s="4" t="s">
        <v>494</v>
      </c>
      <c r="B75" s="4" t="s">
        <v>514</v>
      </c>
      <c r="C75" s="4"/>
      <c r="D75" s="4"/>
      <c r="E75" s="4">
        <f>SUM(E70:E74)</f>
        <v>4</v>
      </c>
      <c r="F75" s="145">
        <v>9.5</v>
      </c>
      <c r="G75" s="4">
        <f>E75*F75</f>
        <v>38</v>
      </c>
      <c r="H75" s="4"/>
      <c r="I75" s="4"/>
      <c r="J75" s="4"/>
      <c r="K75" s="4"/>
      <c r="L75" s="4">
        <f>SUM(L70:L74)</f>
        <v>9464</v>
      </c>
      <c r="M75" s="6">
        <v>1.03</v>
      </c>
      <c r="N75" s="7">
        <f t="shared" si="15"/>
        <v>9747.92</v>
      </c>
      <c r="O75" s="4">
        <f>SUM(O70:O74)</f>
        <v>100</v>
      </c>
      <c r="P75" s="7">
        <f>G75+G76+N75+O75</f>
        <v>9885.92</v>
      </c>
      <c r="Q75" s="4">
        <v>1</v>
      </c>
      <c r="R75" s="8">
        <f>SUM(R70:R74)</f>
        <v>5754.8269000000009</v>
      </c>
    </row>
    <row r="76" spans="1:19">
      <c r="A76" s="35"/>
      <c r="B76" s="4"/>
      <c r="C76" s="4"/>
      <c r="D76" s="4"/>
      <c r="E76" s="4"/>
      <c r="F76" s="27"/>
      <c r="G76" s="4"/>
      <c r="H76" s="4"/>
      <c r="I76" s="4"/>
      <c r="J76" s="4"/>
      <c r="K76" s="4"/>
      <c r="L76" s="29">
        <f>N76/M76</f>
        <v>5453.2300000000005</v>
      </c>
      <c r="M76" s="6">
        <v>1.03</v>
      </c>
      <c r="N76" s="7">
        <f>R75-O75-G75</f>
        <v>5616.8269000000009</v>
      </c>
      <c r="O76" s="4"/>
      <c r="P76" s="7"/>
      <c r="Q76" s="4"/>
      <c r="R76" s="8">
        <f>R75+G76</f>
        <v>5754.8269000000009</v>
      </c>
    </row>
    <row r="77" spans="1:19">
      <c r="A77" s="35"/>
      <c r="B77" s="4"/>
      <c r="C77" s="4"/>
      <c r="D77" s="4"/>
      <c r="E77" s="4"/>
      <c r="F77" s="27"/>
      <c r="G77" s="4"/>
      <c r="H77" s="4"/>
      <c r="I77" s="4"/>
      <c r="J77" s="4"/>
      <c r="K77" s="4"/>
      <c r="L77" s="29"/>
      <c r="M77" s="6"/>
      <c r="N77" s="7"/>
      <c r="O77" s="4"/>
      <c r="P77" s="7"/>
      <c r="Q77" s="4"/>
      <c r="R77" s="8"/>
      <c r="S77" s="54"/>
    </row>
    <row r="78" spans="1:19">
      <c r="A78" s="35"/>
      <c r="B78" s="4"/>
      <c r="C78" s="4"/>
      <c r="D78" s="4"/>
      <c r="E78" s="4"/>
      <c r="F78" s="27"/>
      <c r="G78" s="4"/>
      <c r="H78" s="4"/>
      <c r="I78" s="4"/>
      <c r="J78" s="4"/>
      <c r="K78" s="4"/>
      <c r="L78" s="29"/>
      <c r="M78" s="6"/>
      <c r="N78" s="7"/>
      <c r="O78" s="4"/>
      <c r="P78" s="7"/>
      <c r="Q78" s="4"/>
      <c r="R78" s="8"/>
    </row>
    <row r="79" spans="1:19">
      <c r="A79" s="177" t="s">
        <v>657</v>
      </c>
      <c r="B79" s="177" t="s">
        <v>652</v>
      </c>
      <c r="C79" s="177" t="s">
        <v>658</v>
      </c>
      <c r="D79" s="177"/>
      <c r="E79" s="177"/>
      <c r="F79" s="178"/>
      <c r="G79" s="177"/>
      <c r="H79" s="177">
        <v>28265</v>
      </c>
      <c r="I79" s="177">
        <v>54403</v>
      </c>
      <c r="J79" s="177">
        <f>I79-H79</f>
        <v>26138</v>
      </c>
      <c r="K79" s="177">
        <v>1</v>
      </c>
      <c r="L79" s="177">
        <f>K79*J79</f>
        <v>26138</v>
      </c>
      <c r="M79" s="179">
        <v>1.03</v>
      </c>
      <c r="N79" s="180">
        <f>M79*L79</f>
        <v>26922.14</v>
      </c>
      <c r="O79" s="177"/>
      <c r="P79" s="180">
        <f>G79+N79+O79</f>
        <v>26922.14</v>
      </c>
      <c r="Q79" s="177">
        <v>0.69</v>
      </c>
      <c r="R79" s="178">
        <f>P79*Q79</f>
        <v>18576.276599999997</v>
      </c>
    </row>
    <row r="80" spans="1:19">
      <c r="A80" s="30" t="s">
        <v>515</v>
      </c>
      <c r="B80" s="30" t="s">
        <v>410</v>
      </c>
      <c r="C80" s="30"/>
      <c r="D80" s="30" t="s">
        <v>516</v>
      </c>
      <c r="E80" s="30"/>
      <c r="F80" s="33"/>
      <c r="G80" s="30"/>
      <c r="H80" s="30">
        <v>8693</v>
      </c>
      <c r="I80" s="30">
        <v>14692</v>
      </c>
      <c r="J80" s="30">
        <f>I80-H80</f>
        <v>5999</v>
      </c>
      <c r="K80" s="30">
        <v>1</v>
      </c>
      <c r="L80" s="30">
        <f>K80*J80</f>
        <v>5999</v>
      </c>
      <c r="M80" s="31">
        <v>1.03</v>
      </c>
      <c r="N80" s="32">
        <f>M80*L80</f>
        <v>6178.97</v>
      </c>
      <c r="O80" s="30"/>
      <c r="P80" s="32">
        <f>G80+N80+O80</f>
        <v>6178.97</v>
      </c>
      <c r="Q80" s="30">
        <v>1</v>
      </c>
      <c r="R80" s="33">
        <f>P80*Q80</f>
        <v>6178.97</v>
      </c>
    </row>
    <row r="81" spans="1:18">
      <c r="A81" s="4"/>
      <c r="B81" s="4"/>
      <c r="C81" s="4"/>
      <c r="D81" s="4"/>
      <c r="E81" s="4"/>
      <c r="F81" s="8"/>
      <c r="G81" s="4"/>
      <c r="H81" s="4"/>
      <c r="I81" s="4"/>
      <c r="J81" s="4"/>
      <c r="K81" s="4"/>
      <c r="L81" s="4">
        <f>R81/M80</f>
        <v>24034.219999999998</v>
      </c>
      <c r="M81" s="6"/>
      <c r="N81" s="7"/>
      <c r="O81" s="4"/>
      <c r="P81" s="7"/>
      <c r="Q81" s="4"/>
      <c r="R81" s="8">
        <f>SUM(R79:R80)</f>
        <v>24755.246599999999</v>
      </c>
    </row>
    <row r="82" spans="1:18">
      <c r="A82" s="4"/>
      <c r="B82" s="4"/>
      <c r="C82" s="4"/>
      <c r="D82" s="4"/>
      <c r="E82" s="4"/>
      <c r="F82" s="8"/>
      <c r="G82" s="4"/>
      <c r="H82" s="4"/>
      <c r="I82" s="4"/>
      <c r="J82" s="4"/>
      <c r="K82" s="4"/>
      <c r="L82" s="4"/>
      <c r="M82" s="6"/>
      <c r="N82" s="7"/>
      <c r="O82" s="4"/>
      <c r="P82" s="7"/>
      <c r="Q82" s="4"/>
      <c r="R82" s="8"/>
    </row>
    <row r="83" spans="1:18">
      <c r="A83" s="4" t="s">
        <v>0</v>
      </c>
      <c r="B83" s="4" t="s">
        <v>491</v>
      </c>
      <c r="C83" s="4" t="s">
        <v>1</v>
      </c>
      <c r="D83" s="4" t="s">
        <v>2</v>
      </c>
      <c r="E83" s="4" t="s">
        <v>3</v>
      </c>
      <c r="F83" s="8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3</v>
      </c>
      <c r="M83" s="6"/>
      <c r="N83" s="7" t="s">
        <v>12</v>
      </c>
      <c r="O83" s="4" t="s">
        <v>13</v>
      </c>
      <c r="P83" s="7" t="s">
        <v>14</v>
      </c>
      <c r="Q83" s="4" t="s">
        <v>492</v>
      </c>
      <c r="R83" s="8" t="s">
        <v>493</v>
      </c>
    </row>
    <row r="84" spans="1:18">
      <c r="A84" s="106" t="s">
        <v>686</v>
      </c>
      <c r="B84" s="30">
        <v>4112</v>
      </c>
      <c r="C84" s="30" t="s">
        <v>517</v>
      </c>
      <c r="D84" s="30"/>
      <c r="E84" s="30"/>
      <c r="F84" s="33"/>
      <c r="G84" s="30"/>
      <c r="H84" s="30"/>
      <c r="I84" s="30"/>
      <c r="J84" s="30"/>
      <c r="K84" s="30"/>
      <c r="L84" s="30"/>
      <c r="M84" s="31">
        <v>1.03</v>
      </c>
      <c r="N84" s="32"/>
      <c r="O84" s="30"/>
      <c r="P84" s="32"/>
      <c r="Q84" s="30"/>
      <c r="R84" s="33"/>
    </row>
    <row r="85" spans="1:18">
      <c r="A85" s="30" t="s">
        <v>688</v>
      </c>
      <c r="B85" s="30" t="s">
        <v>411</v>
      </c>
      <c r="C85" s="30">
        <v>32</v>
      </c>
      <c r="D85" s="30">
        <v>33</v>
      </c>
      <c r="E85" s="30">
        <f>SUM(D85-C85)</f>
        <v>1</v>
      </c>
      <c r="F85" s="145">
        <v>9.5</v>
      </c>
      <c r="G85" s="30">
        <f>E85*F85</f>
        <v>9.5</v>
      </c>
      <c r="H85" s="30">
        <v>5567</v>
      </c>
      <c r="I85" s="30">
        <v>6906</v>
      </c>
      <c r="J85" s="30">
        <f>I85-H85</f>
        <v>1339</v>
      </c>
      <c r="K85" s="30">
        <v>1</v>
      </c>
      <c r="L85" s="30">
        <f>K85*J85</f>
        <v>1339</v>
      </c>
      <c r="M85" s="31">
        <v>1.03</v>
      </c>
      <c r="N85" s="32">
        <f>M85*L85</f>
        <v>1379.17</v>
      </c>
      <c r="O85" s="30">
        <v>40</v>
      </c>
      <c r="P85" s="32">
        <f>G85+N85+O85</f>
        <v>1428.67</v>
      </c>
      <c r="Q85" s="30">
        <v>1</v>
      </c>
      <c r="R85" s="33">
        <f t="shared" ref="R85:R91" si="16">P85*Q85</f>
        <v>1428.67</v>
      </c>
    </row>
    <row r="86" spans="1:18">
      <c r="A86" s="30" t="s">
        <v>687</v>
      </c>
      <c r="B86" s="30" t="s">
        <v>411</v>
      </c>
      <c r="C86" s="30">
        <v>68</v>
      </c>
      <c r="D86" s="30">
        <v>68</v>
      </c>
      <c r="E86" s="30">
        <f>SUM(D86-C86)</f>
        <v>0</v>
      </c>
      <c r="F86" s="145">
        <v>9.5</v>
      </c>
      <c r="G86" s="30">
        <f>E86*F86</f>
        <v>0</v>
      </c>
      <c r="H86" s="30">
        <v>17074</v>
      </c>
      <c r="I86" s="30">
        <v>17074</v>
      </c>
      <c r="J86" s="30">
        <f>I86-H86</f>
        <v>0</v>
      </c>
      <c r="K86" s="30">
        <v>1</v>
      </c>
      <c r="L86" s="30">
        <f>K86*J86</f>
        <v>0</v>
      </c>
      <c r="M86" s="31">
        <v>1.03</v>
      </c>
      <c r="N86" s="32">
        <f>M86*L86</f>
        <v>0</v>
      </c>
      <c r="O86" s="30">
        <v>40</v>
      </c>
      <c r="P86" s="32">
        <f>G86+N86+O86</f>
        <v>40</v>
      </c>
      <c r="Q86" s="30">
        <v>1</v>
      </c>
      <c r="R86" s="33">
        <f>P86*Q86</f>
        <v>40</v>
      </c>
    </row>
    <row r="87" spans="1:18">
      <c r="A87" s="30" t="s">
        <v>519</v>
      </c>
      <c r="B87" s="30" t="s">
        <v>411</v>
      </c>
      <c r="C87" s="30">
        <v>108</v>
      </c>
      <c r="D87" s="30">
        <v>116</v>
      </c>
      <c r="E87" s="30">
        <f>SUM(D87-C87)</f>
        <v>8</v>
      </c>
      <c r="F87" s="145">
        <v>9.5</v>
      </c>
      <c r="G87" s="30">
        <f>E87*F87</f>
        <v>76</v>
      </c>
      <c r="H87" s="30">
        <v>970879</v>
      </c>
      <c r="I87" s="30">
        <v>967875</v>
      </c>
      <c r="J87" s="30">
        <f>H87-I87</f>
        <v>3004</v>
      </c>
      <c r="K87" s="30">
        <v>1</v>
      </c>
      <c r="L87" s="30">
        <f>K87*J87</f>
        <v>3004</v>
      </c>
      <c r="M87" s="31">
        <v>1.03</v>
      </c>
      <c r="N87" s="32">
        <f>M87*L87</f>
        <v>3094.12</v>
      </c>
      <c r="O87" s="30">
        <v>60</v>
      </c>
      <c r="P87" s="32">
        <f>G87+N87+O87</f>
        <v>3230.12</v>
      </c>
      <c r="Q87" s="30">
        <v>1</v>
      </c>
      <c r="R87" s="33">
        <f t="shared" si="16"/>
        <v>3230.12</v>
      </c>
    </row>
    <row r="88" spans="1:18">
      <c r="A88" s="30" t="s">
        <v>150</v>
      </c>
      <c r="B88" s="30" t="s">
        <v>411</v>
      </c>
      <c r="C88" s="30"/>
      <c r="D88" s="30"/>
      <c r="E88" s="30"/>
      <c r="F88" s="145">
        <v>9.5</v>
      </c>
      <c r="G88" s="30"/>
      <c r="H88" s="30">
        <v>112</v>
      </c>
      <c r="I88" s="30">
        <v>142</v>
      </c>
      <c r="J88" s="30">
        <f>I88-H88</f>
        <v>30</v>
      </c>
      <c r="K88" s="30">
        <v>40</v>
      </c>
      <c r="L88" s="30">
        <f>K88*J88</f>
        <v>1200</v>
      </c>
      <c r="M88" s="31">
        <v>1.03</v>
      </c>
      <c r="N88" s="32">
        <f>M88*L88</f>
        <v>1236</v>
      </c>
      <c r="O88" s="30"/>
      <c r="P88" s="32">
        <f>G88+N88+O88</f>
        <v>1236</v>
      </c>
      <c r="Q88" s="30">
        <v>1</v>
      </c>
      <c r="R88" s="33">
        <f t="shared" si="16"/>
        <v>1236</v>
      </c>
    </row>
    <row r="89" spans="1:18">
      <c r="A89" s="30" t="s">
        <v>18</v>
      </c>
      <c r="B89" s="30" t="s">
        <v>411</v>
      </c>
      <c r="C89" s="30"/>
      <c r="D89" s="30"/>
      <c r="E89" s="30">
        <f>SUM(E85:E88)</f>
        <v>9</v>
      </c>
      <c r="F89" s="145">
        <v>9.5</v>
      </c>
      <c r="G89" s="30">
        <f>E89*F89</f>
        <v>85.5</v>
      </c>
      <c r="H89" s="30"/>
      <c r="I89" s="30"/>
      <c r="J89" s="30"/>
      <c r="K89" s="30"/>
      <c r="L89" s="30">
        <f>SUM(L85:L88)</f>
        <v>5543</v>
      </c>
      <c r="M89" s="31">
        <v>1.03</v>
      </c>
      <c r="N89" s="32">
        <f>L89*M89</f>
        <v>5709.29</v>
      </c>
      <c r="O89" s="30">
        <f>SUM(O85:O88)</f>
        <v>140</v>
      </c>
      <c r="P89" s="32">
        <f>O89+N89+G89</f>
        <v>5934.79</v>
      </c>
      <c r="Q89" s="30">
        <v>1</v>
      </c>
      <c r="R89" s="33">
        <f t="shared" si="16"/>
        <v>5934.79</v>
      </c>
    </row>
    <row r="90" spans="1:18">
      <c r="A90" s="30" t="s">
        <v>509</v>
      </c>
      <c r="B90" s="30" t="s">
        <v>411</v>
      </c>
      <c r="C90" s="30" t="s">
        <v>400</v>
      </c>
      <c r="D90" s="30"/>
      <c r="E90" s="30"/>
      <c r="F90" s="145">
        <v>9.5</v>
      </c>
      <c r="G90" s="30"/>
      <c r="H90" s="30"/>
      <c r="I90" s="30"/>
      <c r="J90" s="30"/>
      <c r="K90" s="30"/>
      <c r="L90" s="147"/>
      <c r="M90" s="31">
        <v>1.03</v>
      </c>
      <c r="N90" s="32"/>
      <c r="O90" s="30"/>
      <c r="P90" s="32">
        <f>P42</f>
        <v>7333.6</v>
      </c>
      <c r="Q90" s="30">
        <v>7.2889999999999996E-2</v>
      </c>
      <c r="R90" s="33">
        <f t="shared" si="16"/>
        <v>534.54610400000001</v>
      </c>
    </row>
    <row r="91" spans="1:18">
      <c r="A91" s="30" t="s">
        <v>509</v>
      </c>
      <c r="B91" s="30" t="s">
        <v>411</v>
      </c>
      <c r="C91" s="30" t="s">
        <v>511</v>
      </c>
      <c r="D91" s="30"/>
      <c r="E91" s="165">
        <f>G91/F91</f>
        <v>11.6424</v>
      </c>
      <c r="F91" s="145">
        <v>9.5</v>
      </c>
      <c r="G91" s="33">
        <f>R91</f>
        <v>110.6028</v>
      </c>
      <c r="H91" s="30"/>
      <c r="I91" s="30"/>
      <c r="J91" s="30"/>
      <c r="K91" s="30"/>
      <c r="L91" s="147"/>
      <c r="M91" s="31">
        <v>1.03</v>
      </c>
      <c r="N91" s="32"/>
      <c r="O91" s="30"/>
      <c r="P91" s="32">
        <f>P43</f>
        <v>1881</v>
      </c>
      <c r="Q91" s="30">
        <v>5.8799999999999998E-2</v>
      </c>
      <c r="R91" s="33">
        <f t="shared" si="16"/>
        <v>110.6028</v>
      </c>
    </row>
    <row r="92" spans="1:18">
      <c r="A92" s="30" t="s">
        <v>512</v>
      </c>
      <c r="B92" s="30"/>
      <c r="C92" s="30"/>
      <c r="D92" s="30"/>
      <c r="E92" s="165"/>
      <c r="F92" s="145"/>
      <c r="G92" s="33"/>
      <c r="H92" s="30"/>
      <c r="I92" s="30"/>
      <c r="J92" s="30"/>
      <c r="K92" s="30"/>
      <c r="L92" s="147">
        <f>N92/M92</f>
        <v>11906.918547572814</v>
      </c>
      <c r="M92" s="31">
        <v>1.03</v>
      </c>
      <c r="N92" s="32">
        <f>R92-O89-G91</f>
        <v>12264.126103999999</v>
      </c>
      <c r="O92" s="30"/>
      <c r="P92" s="32"/>
      <c r="Q92" s="30"/>
      <c r="R92" s="33">
        <f>SUM(R85:R91)</f>
        <v>12514.728904</v>
      </c>
    </row>
    <row r="93" spans="1:18">
      <c r="A93" s="4"/>
      <c r="B93" s="4"/>
      <c r="C93" s="4"/>
      <c r="D93" s="4"/>
      <c r="E93" s="4"/>
      <c r="F93" s="8"/>
      <c r="G93" s="4"/>
      <c r="H93" s="4"/>
      <c r="I93" s="4"/>
      <c r="J93" s="4"/>
      <c r="K93" s="4"/>
      <c r="L93" s="4"/>
      <c r="M93" s="6"/>
      <c r="N93" s="7"/>
      <c r="O93" s="4"/>
      <c r="P93" s="7"/>
      <c r="Q93" s="4"/>
      <c r="R93" s="8"/>
    </row>
    <row r="94" spans="1:18">
      <c r="A94" s="4" t="s">
        <v>0</v>
      </c>
      <c r="B94" s="4" t="s">
        <v>491</v>
      </c>
      <c r="C94" s="4" t="s">
        <v>1</v>
      </c>
      <c r="D94" s="4" t="s">
        <v>2</v>
      </c>
      <c r="E94" s="4" t="s">
        <v>3</v>
      </c>
      <c r="F94" s="8" t="s">
        <v>4</v>
      </c>
      <c r="G94" s="4" t="s">
        <v>5</v>
      </c>
      <c r="H94" s="4" t="s">
        <v>6</v>
      </c>
      <c r="I94" s="4" t="s">
        <v>7</v>
      </c>
      <c r="J94" s="4" t="s">
        <v>8</v>
      </c>
      <c r="K94" s="4" t="s">
        <v>9</v>
      </c>
      <c r="L94" s="4" t="s">
        <v>3</v>
      </c>
      <c r="M94" s="6"/>
      <c r="N94" s="7" t="s">
        <v>12</v>
      </c>
      <c r="O94" s="4" t="s">
        <v>13</v>
      </c>
      <c r="P94" s="7" t="s">
        <v>14</v>
      </c>
      <c r="Q94" s="4" t="s">
        <v>492</v>
      </c>
      <c r="R94" s="8" t="s">
        <v>493</v>
      </c>
    </row>
    <row r="95" spans="1:18">
      <c r="A95" s="104" t="s">
        <v>672</v>
      </c>
      <c r="B95" s="30"/>
      <c r="C95" s="30">
        <v>4240</v>
      </c>
      <c r="D95" s="30">
        <v>4568</v>
      </c>
      <c r="E95" s="30"/>
      <c r="F95" s="33"/>
      <c r="G95" s="30"/>
      <c r="H95" s="30"/>
      <c r="I95" s="30"/>
      <c r="J95" s="30"/>
      <c r="K95" s="30"/>
      <c r="L95" s="30"/>
      <c r="M95" s="31">
        <v>1.03</v>
      </c>
      <c r="N95" s="32"/>
      <c r="O95" s="30"/>
      <c r="P95" s="32"/>
      <c r="Q95" s="30"/>
      <c r="R95" s="33"/>
    </row>
    <row r="96" spans="1:18">
      <c r="A96" s="30" t="s">
        <v>673</v>
      </c>
      <c r="B96" s="30" t="s">
        <v>674</v>
      </c>
      <c r="C96" s="30">
        <v>210</v>
      </c>
      <c r="D96" s="30">
        <v>217</v>
      </c>
      <c r="E96" s="30">
        <f>SUM(D96-C96)</f>
        <v>7</v>
      </c>
      <c r="F96" s="145">
        <v>9.5</v>
      </c>
      <c r="G96" s="30">
        <f>E96*F96</f>
        <v>66.5</v>
      </c>
      <c r="H96" s="30">
        <v>21174</v>
      </c>
      <c r="I96" s="30">
        <v>21940</v>
      </c>
      <c r="J96" s="30">
        <f t="shared" ref="J96:J101" si="17">I96-H96</f>
        <v>766</v>
      </c>
      <c r="K96" s="30">
        <v>1</v>
      </c>
      <c r="L96" s="30">
        <f>K96*J96</f>
        <v>766</v>
      </c>
      <c r="M96" s="31">
        <v>1.03</v>
      </c>
      <c r="N96" s="32">
        <f t="shared" ref="N96:N101" si="18">M96*L96</f>
        <v>788.98</v>
      </c>
      <c r="O96" s="30">
        <v>80</v>
      </c>
      <c r="P96" s="32">
        <f t="shared" ref="P96:P101" si="19">G96+N96+O96</f>
        <v>935.48</v>
      </c>
      <c r="Q96" s="30">
        <v>1</v>
      </c>
      <c r="R96" s="33">
        <f t="shared" ref="R96:R101" si="20">P96*Q96</f>
        <v>935.48</v>
      </c>
    </row>
    <row r="97" spans="1:18">
      <c r="A97" s="30" t="s">
        <v>675</v>
      </c>
      <c r="B97" s="30" t="s">
        <v>674</v>
      </c>
      <c r="C97" s="30"/>
      <c r="D97" s="30" t="s">
        <v>676</v>
      </c>
      <c r="E97" s="30"/>
      <c r="F97" s="145">
        <v>9.5</v>
      </c>
      <c r="G97" s="30"/>
      <c r="H97" s="30">
        <v>3</v>
      </c>
      <c r="I97" s="30">
        <v>3</v>
      </c>
      <c r="J97" s="30">
        <f t="shared" si="17"/>
        <v>0</v>
      </c>
      <c r="K97" s="30">
        <v>1</v>
      </c>
      <c r="L97" s="30">
        <f>K97*J97</f>
        <v>0</v>
      </c>
      <c r="M97" s="31">
        <v>1.03</v>
      </c>
      <c r="N97" s="32">
        <f t="shared" si="18"/>
        <v>0</v>
      </c>
      <c r="O97" s="30"/>
      <c r="P97" s="32">
        <f t="shared" si="19"/>
        <v>0</v>
      </c>
      <c r="Q97" s="30">
        <v>1</v>
      </c>
      <c r="R97" s="33">
        <f t="shared" si="20"/>
        <v>0</v>
      </c>
    </row>
    <row r="98" spans="1:18">
      <c r="A98" s="30" t="s">
        <v>677</v>
      </c>
      <c r="B98" s="30" t="s">
        <v>674</v>
      </c>
      <c r="C98" s="30">
        <v>84</v>
      </c>
      <c r="D98" s="30">
        <v>85</v>
      </c>
      <c r="E98" s="30">
        <f>SUM(D98-C98)</f>
        <v>1</v>
      </c>
      <c r="F98" s="145">
        <v>9.5</v>
      </c>
      <c r="G98" s="30">
        <f>E98*F98</f>
        <v>9.5</v>
      </c>
      <c r="H98" s="30">
        <v>7412</v>
      </c>
      <c r="I98" s="30">
        <v>7760</v>
      </c>
      <c r="J98" s="30">
        <f t="shared" si="17"/>
        <v>348</v>
      </c>
      <c r="K98" s="30">
        <v>1</v>
      </c>
      <c r="L98" s="30">
        <f>K98*J98</f>
        <v>348</v>
      </c>
      <c r="M98" s="31">
        <v>1.03</v>
      </c>
      <c r="N98" s="32">
        <f t="shared" si="18"/>
        <v>358.44</v>
      </c>
      <c r="O98" s="30">
        <v>40</v>
      </c>
      <c r="P98" s="32">
        <f t="shared" si="19"/>
        <v>407.94</v>
      </c>
      <c r="Q98" s="30">
        <v>1</v>
      </c>
      <c r="R98" s="33">
        <f t="shared" si="20"/>
        <v>407.94</v>
      </c>
    </row>
    <row r="99" spans="1:18">
      <c r="A99" s="30" t="s">
        <v>678</v>
      </c>
      <c r="B99" s="30" t="s">
        <v>674</v>
      </c>
      <c r="C99" s="30"/>
      <c r="D99" s="30" t="s">
        <v>679</v>
      </c>
      <c r="E99" s="30"/>
      <c r="F99" s="145">
        <v>9.5</v>
      </c>
      <c r="G99" s="30">
        <f>E99*F99</f>
        <v>0</v>
      </c>
      <c r="H99" s="30">
        <v>30125</v>
      </c>
      <c r="I99" s="30">
        <v>34516</v>
      </c>
      <c r="J99" s="30">
        <f t="shared" si="17"/>
        <v>4391</v>
      </c>
      <c r="K99" s="30">
        <v>1</v>
      </c>
      <c r="L99" s="30">
        <f>K99*J99</f>
        <v>4391</v>
      </c>
      <c r="M99" s="31">
        <v>1.03</v>
      </c>
      <c r="N99" s="32">
        <f t="shared" si="18"/>
        <v>4522.7300000000005</v>
      </c>
      <c r="O99" s="30"/>
      <c r="P99" s="32">
        <f t="shared" si="19"/>
        <v>4522.7300000000005</v>
      </c>
      <c r="Q99" s="30">
        <v>1</v>
      </c>
      <c r="R99" s="33">
        <f t="shared" si="20"/>
        <v>4522.7300000000005</v>
      </c>
    </row>
    <row r="100" spans="1:18">
      <c r="A100" s="30" t="s">
        <v>680</v>
      </c>
      <c r="B100" s="30" t="s">
        <v>674</v>
      </c>
      <c r="C100" s="30">
        <v>10</v>
      </c>
      <c r="D100" s="30">
        <v>11</v>
      </c>
      <c r="E100" s="30">
        <f>D100-C100</f>
        <v>1</v>
      </c>
      <c r="F100" s="145">
        <v>9.5</v>
      </c>
      <c r="G100" s="30">
        <f>E100*F100</f>
        <v>9.5</v>
      </c>
      <c r="H100" s="30">
        <v>22342</v>
      </c>
      <c r="I100" s="30">
        <v>22343</v>
      </c>
      <c r="J100" s="30">
        <f t="shared" si="17"/>
        <v>1</v>
      </c>
      <c r="K100" s="30">
        <v>1</v>
      </c>
      <c r="L100" s="30">
        <f>J100*K100</f>
        <v>1</v>
      </c>
      <c r="M100" s="31">
        <v>1.03</v>
      </c>
      <c r="N100" s="32">
        <f t="shared" si="18"/>
        <v>1.03</v>
      </c>
      <c r="O100" s="30"/>
      <c r="P100" s="32">
        <f t="shared" si="19"/>
        <v>10.53</v>
      </c>
      <c r="Q100" s="30">
        <v>1</v>
      </c>
      <c r="R100" s="33">
        <f t="shared" si="20"/>
        <v>10.53</v>
      </c>
    </row>
    <row r="101" spans="1:18">
      <c r="A101" s="30" t="s">
        <v>681</v>
      </c>
      <c r="B101" s="30" t="s">
        <v>674</v>
      </c>
      <c r="C101" s="30">
        <v>0</v>
      </c>
      <c r="D101" s="30">
        <v>0</v>
      </c>
      <c r="E101" s="30">
        <f>SUM(D101-C101)</f>
        <v>0</v>
      </c>
      <c r="F101" s="145">
        <v>9.5</v>
      </c>
      <c r="G101" s="30">
        <f>E101*F101</f>
        <v>0</v>
      </c>
      <c r="H101" s="30">
        <v>759</v>
      </c>
      <c r="I101" s="30">
        <v>964</v>
      </c>
      <c r="J101" s="30">
        <f t="shared" si="17"/>
        <v>205</v>
      </c>
      <c r="K101" s="30">
        <v>20</v>
      </c>
      <c r="L101" s="30">
        <f>K101*J101</f>
        <v>4100</v>
      </c>
      <c r="M101" s="31">
        <v>1.03</v>
      </c>
      <c r="N101" s="32">
        <f t="shared" si="18"/>
        <v>4223</v>
      </c>
      <c r="O101" s="30"/>
      <c r="P101" s="32">
        <f t="shared" si="19"/>
        <v>4223</v>
      </c>
      <c r="Q101" s="30">
        <v>1</v>
      </c>
      <c r="R101" s="33">
        <f t="shared" si="20"/>
        <v>4223</v>
      </c>
    </row>
    <row r="102" spans="1:18">
      <c r="A102" s="30" t="s">
        <v>628</v>
      </c>
      <c r="B102" s="30" t="s">
        <v>674</v>
      </c>
      <c r="C102" s="30"/>
      <c r="D102" s="30"/>
      <c r="E102" s="30">
        <f>SUM(E96:E101)</f>
        <v>9</v>
      </c>
      <c r="F102" s="145">
        <v>9.5</v>
      </c>
      <c r="G102" s="30">
        <f>E102*F102</f>
        <v>85.5</v>
      </c>
      <c r="H102" s="30"/>
      <c r="I102" s="30"/>
      <c r="J102" s="30"/>
      <c r="K102" s="30"/>
      <c r="L102" s="30">
        <f>SUM(L96:L101)</f>
        <v>9606</v>
      </c>
      <c r="M102" s="31">
        <v>1.03</v>
      </c>
      <c r="N102" s="32">
        <f>L102*M102</f>
        <v>9894.18</v>
      </c>
      <c r="O102" s="30">
        <f>SUM(O96:O100)</f>
        <v>120</v>
      </c>
      <c r="P102" s="32">
        <f>O102+N102+G102</f>
        <v>10099.68</v>
      </c>
      <c r="Q102" s="30"/>
      <c r="R102" s="33">
        <f>SUM(R96:R101)</f>
        <v>10099.68</v>
      </c>
    </row>
    <row r="103" spans="1:18">
      <c r="A103" s="30" t="s">
        <v>682</v>
      </c>
      <c r="B103" s="30" t="s">
        <v>674</v>
      </c>
      <c r="C103" s="30" t="s">
        <v>683</v>
      </c>
      <c r="D103" s="30"/>
      <c r="E103" s="30"/>
      <c r="F103" s="145">
        <v>9.5</v>
      </c>
      <c r="G103" s="30"/>
      <c r="H103" s="30"/>
      <c r="I103" s="30"/>
      <c r="J103" s="30"/>
      <c r="K103" s="30"/>
      <c r="L103" s="147"/>
      <c r="M103" s="31">
        <v>1.03</v>
      </c>
      <c r="N103" s="32"/>
      <c r="O103" s="30"/>
      <c r="P103" s="32">
        <f>P42</f>
        <v>7333.6</v>
      </c>
      <c r="Q103" s="30">
        <v>3.1969999999999998E-2</v>
      </c>
      <c r="R103" s="33">
        <f>P103*Q103</f>
        <v>234.45519200000001</v>
      </c>
    </row>
    <row r="104" spans="1:18">
      <c r="A104" s="30" t="s">
        <v>682</v>
      </c>
      <c r="B104" s="30" t="s">
        <v>674</v>
      </c>
      <c r="C104" s="30" t="s">
        <v>684</v>
      </c>
      <c r="D104" s="30"/>
      <c r="E104" s="165">
        <f>G104/F104</f>
        <v>5.8212000000000002</v>
      </c>
      <c r="F104" s="145">
        <v>9.5</v>
      </c>
      <c r="G104" s="33">
        <f>R104</f>
        <v>55.301400000000001</v>
      </c>
      <c r="H104" s="30"/>
      <c r="I104" s="30"/>
      <c r="J104" s="30"/>
      <c r="K104" s="30"/>
      <c r="L104" s="147"/>
      <c r="M104" s="31">
        <v>1.03</v>
      </c>
      <c r="N104" s="32"/>
      <c r="O104" s="30"/>
      <c r="P104" s="32">
        <f>P43</f>
        <v>1881</v>
      </c>
      <c r="Q104" s="30">
        <v>2.9399999999999999E-2</v>
      </c>
      <c r="R104" s="33">
        <f>P104*Q104</f>
        <v>55.301400000000001</v>
      </c>
    </row>
    <row r="105" spans="1:18">
      <c r="A105" s="30" t="s">
        <v>685</v>
      </c>
      <c r="B105" s="30"/>
      <c r="C105" s="30"/>
      <c r="D105" s="30"/>
      <c r="E105" s="165">
        <f>G105/F105</f>
        <v>14.821199999999999</v>
      </c>
      <c r="F105" s="145">
        <v>9.5</v>
      </c>
      <c r="G105" s="30">
        <f>SUM(G102:G104)</f>
        <v>140.8014</v>
      </c>
      <c r="H105" s="30"/>
      <c r="I105" s="30"/>
      <c r="J105" s="30"/>
      <c r="K105" s="30"/>
      <c r="L105" s="147">
        <f>N105/M105</f>
        <v>9833.6263999999992</v>
      </c>
      <c r="M105" s="31">
        <v>1.03</v>
      </c>
      <c r="N105" s="32">
        <f>R105-O102-G105</f>
        <v>10128.635192</v>
      </c>
      <c r="O105" s="30"/>
      <c r="P105" s="32"/>
      <c r="Q105" s="30"/>
      <c r="R105" s="33">
        <f>SUM(R102:R104)</f>
        <v>10389.436592</v>
      </c>
    </row>
    <row r="106" spans="1:18">
      <c r="A106" s="4"/>
      <c r="B106" s="4"/>
      <c r="C106" s="4"/>
      <c r="D106" s="4"/>
      <c r="E106" s="10"/>
      <c r="F106" s="8"/>
      <c r="G106" s="4"/>
      <c r="H106" s="4"/>
      <c r="I106" s="4"/>
      <c r="J106" s="4"/>
      <c r="K106" s="4"/>
      <c r="L106" s="29"/>
      <c r="M106" s="6"/>
      <c r="N106" s="7"/>
      <c r="O106" s="4"/>
      <c r="P106" s="7"/>
      <c r="Q106" s="4"/>
      <c r="R106" s="8"/>
    </row>
    <row r="107" spans="1:18">
      <c r="A107" s="251" t="s">
        <v>984</v>
      </c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3"/>
    </row>
    <row r="108" spans="1:18">
      <c r="A108" s="4" t="s">
        <v>0</v>
      </c>
      <c r="B108" s="4" t="s">
        <v>92</v>
      </c>
      <c r="C108" s="4" t="s">
        <v>1</v>
      </c>
      <c r="D108" s="4" t="s">
        <v>2</v>
      </c>
      <c r="E108" s="4" t="s">
        <v>3</v>
      </c>
      <c r="F108" s="8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3</v>
      </c>
      <c r="M108" s="6"/>
      <c r="N108" s="7" t="s">
        <v>60</v>
      </c>
      <c r="O108" s="4" t="s">
        <v>13</v>
      </c>
      <c r="P108" s="7" t="s">
        <v>61</v>
      </c>
      <c r="Q108" s="4" t="s">
        <v>62</v>
      </c>
      <c r="R108" s="8" t="s">
        <v>63</v>
      </c>
    </row>
    <row r="109" spans="1:18">
      <c r="A109" s="104" t="s">
        <v>815</v>
      </c>
      <c r="B109" s="30"/>
      <c r="C109" s="30"/>
      <c r="D109" s="30"/>
      <c r="E109" s="30"/>
      <c r="F109" s="33"/>
      <c r="G109" s="30"/>
      <c r="H109" s="30"/>
      <c r="I109" s="30"/>
      <c r="J109" s="30"/>
      <c r="K109" s="30"/>
      <c r="L109" s="30"/>
      <c r="M109" s="31"/>
      <c r="N109" s="32"/>
      <c r="O109" s="30"/>
      <c r="P109" s="32"/>
      <c r="Q109" s="30"/>
      <c r="R109" s="33"/>
    </row>
    <row r="110" spans="1:18">
      <c r="A110" s="30" t="s">
        <v>94</v>
      </c>
      <c r="B110" s="30" t="s">
        <v>93</v>
      </c>
      <c r="C110" s="30">
        <v>14</v>
      </c>
      <c r="D110" s="30">
        <v>16</v>
      </c>
      <c r="E110" s="30">
        <f>D110-C110</f>
        <v>2</v>
      </c>
      <c r="F110" s="145">
        <v>9.5</v>
      </c>
      <c r="G110" s="30">
        <f>F110*E110</f>
        <v>19</v>
      </c>
      <c r="H110" s="30">
        <v>16758</v>
      </c>
      <c r="I110" s="30">
        <v>17867</v>
      </c>
      <c r="J110" s="30">
        <f>I110-H110</f>
        <v>1109</v>
      </c>
      <c r="K110" s="30">
        <v>1</v>
      </c>
      <c r="L110" s="30">
        <f>J110*K110</f>
        <v>1109</v>
      </c>
      <c r="M110" s="31">
        <v>1.03</v>
      </c>
      <c r="N110" s="32">
        <f>L110*M110</f>
        <v>1142.27</v>
      </c>
      <c r="O110" s="30"/>
      <c r="P110" s="32">
        <f>G110+N110+O110</f>
        <v>1161.27</v>
      </c>
      <c r="Q110" s="30">
        <v>1</v>
      </c>
      <c r="R110" s="33">
        <f t="shared" ref="R110:R115" si="21">P110*Q110</f>
        <v>1161.27</v>
      </c>
    </row>
    <row r="111" spans="1:18">
      <c r="A111" s="30" t="s">
        <v>95</v>
      </c>
      <c r="B111" s="30" t="s">
        <v>93</v>
      </c>
      <c r="C111" s="30"/>
      <c r="D111" s="30"/>
      <c r="E111" s="30"/>
      <c r="F111" s="145"/>
      <c r="G111" s="30"/>
      <c r="H111" s="30">
        <v>391830</v>
      </c>
      <c r="I111" s="30">
        <v>455647</v>
      </c>
      <c r="J111" s="30">
        <f>I111-H111</f>
        <v>63817</v>
      </c>
      <c r="K111" s="30">
        <v>1</v>
      </c>
      <c r="L111" s="30">
        <f>J111*K111</f>
        <v>63817</v>
      </c>
      <c r="M111" s="31">
        <v>1.03</v>
      </c>
      <c r="N111" s="32">
        <f>L111*M111</f>
        <v>65731.509999999995</v>
      </c>
      <c r="O111" s="30"/>
      <c r="P111" s="32">
        <f>G111+N111+O111</f>
        <v>65731.509999999995</v>
      </c>
      <c r="Q111" s="30">
        <v>1</v>
      </c>
      <c r="R111" s="33">
        <f t="shared" si="21"/>
        <v>65731.509999999995</v>
      </c>
    </row>
    <row r="112" spans="1:18" s="97" customFormat="1">
      <c r="A112" s="30" t="s">
        <v>816</v>
      </c>
      <c r="B112" s="30" t="s">
        <v>93</v>
      </c>
      <c r="C112" s="30">
        <v>77</v>
      </c>
      <c r="D112" s="30">
        <v>78</v>
      </c>
      <c r="E112" s="30">
        <f>SUM(D112-C112)</f>
        <v>1</v>
      </c>
      <c r="F112" s="145">
        <v>9.5</v>
      </c>
      <c r="G112" s="30">
        <f>E112*F112</f>
        <v>9.5</v>
      </c>
      <c r="H112" s="30">
        <v>11203</v>
      </c>
      <c r="I112" s="30">
        <v>11245</v>
      </c>
      <c r="J112" s="30">
        <f>I112-H112</f>
        <v>42</v>
      </c>
      <c r="K112" s="30">
        <v>1</v>
      </c>
      <c r="L112" s="30">
        <f>K112*J112</f>
        <v>42</v>
      </c>
      <c r="M112" s="31">
        <v>1.03</v>
      </c>
      <c r="N112" s="32">
        <f>M112*L112</f>
        <v>43.26</v>
      </c>
      <c r="O112" s="30">
        <v>80</v>
      </c>
      <c r="P112" s="32">
        <f>G112+N112+O112</f>
        <v>132.76</v>
      </c>
      <c r="Q112" s="30">
        <v>1</v>
      </c>
      <c r="R112" s="33">
        <f t="shared" si="21"/>
        <v>132.76</v>
      </c>
    </row>
    <row r="113" spans="1:18">
      <c r="A113" s="30" t="s">
        <v>96</v>
      </c>
      <c r="B113" s="30" t="s">
        <v>93</v>
      </c>
      <c r="C113" s="30">
        <v>25</v>
      </c>
      <c r="D113" s="30">
        <v>26</v>
      </c>
      <c r="E113" s="30">
        <f>D113-C113</f>
        <v>1</v>
      </c>
      <c r="F113" s="145">
        <v>9.5</v>
      </c>
      <c r="G113" s="30">
        <f>F113*E113</f>
        <v>9.5</v>
      </c>
      <c r="H113" s="30">
        <v>15997</v>
      </c>
      <c r="I113" s="30">
        <v>16370</v>
      </c>
      <c r="J113" s="30">
        <f>I113-H113</f>
        <v>373</v>
      </c>
      <c r="K113" s="30">
        <v>1</v>
      </c>
      <c r="L113" s="30">
        <f>J113/K113</f>
        <v>373</v>
      </c>
      <c r="M113" s="31">
        <v>1.03</v>
      </c>
      <c r="N113" s="32">
        <f>L113*M113</f>
        <v>384.19</v>
      </c>
      <c r="O113" s="30">
        <v>60</v>
      </c>
      <c r="P113" s="32">
        <f>G113+N113+O113</f>
        <v>453.69</v>
      </c>
      <c r="Q113" s="30">
        <v>1</v>
      </c>
      <c r="R113" s="33">
        <f t="shared" si="21"/>
        <v>453.69</v>
      </c>
    </row>
    <row r="114" spans="1:18">
      <c r="A114" s="30" t="s">
        <v>97</v>
      </c>
      <c r="B114" s="30" t="s">
        <v>93</v>
      </c>
      <c r="C114" s="30">
        <v>11</v>
      </c>
      <c r="D114" s="30">
        <v>12</v>
      </c>
      <c r="E114" s="30">
        <f>D114-C114</f>
        <v>1</v>
      </c>
      <c r="F114" s="145">
        <v>9.5</v>
      </c>
      <c r="G114" s="30">
        <f>F114*E114</f>
        <v>9.5</v>
      </c>
      <c r="H114" s="30">
        <v>10876</v>
      </c>
      <c r="I114" s="30">
        <v>11680</v>
      </c>
      <c r="J114" s="30">
        <f>I114-H114</f>
        <v>804</v>
      </c>
      <c r="K114" s="30">
        <v>1</v>
      </c>
      <c r="L114" s="30">
        <f>K114*J114</f>
        <v>804</v>
      </c>
      <c r="M114" s="31">
        <v>1.03</v>
      </c>
      <c r="N114" s="32">
        <f>L114*M114</f>
        <v>828.12</v>
      </c>
      <c r="O114" s="30">
        <v>160</v>
      </c>
      <c r="P114" s="32">
        <f>G114+N114+O114</f>
        <v>997.62</v>
      </c>
      <c r="Q114" s="30">
        <v>1</v>
      </c>
      <c r="R114" s="33">
        <f t="shared" si="21"/>
        <v>997.62</v>
      </c>
    </row>
    <row r="115" spans="1:18" ht="13.5" customHeight="1">
      <c r="A115" s="195" t="s">
        <v>14</v>
      </c>
      <c r="B115" s="195" t="s">
        <v>93</v>
      </c>
      <c r="C115" s="195"/>
      <c r="D115" s="47"/>
      <c r="E115" s="195">
        <f>SUM(E110:E114)</f>
        <v>5</v>
      </c>
      <c r="F115" s="145">
        <v>9.5</v>
      </c>
      <c r="G115" s="195">
        <f>E115*F115</f>
        <v>47.5</v>
      </c>
      <c r="H115" s="195"/>
      <c r="I115" s="195"/>
      <c r="J115" s="195"/>
      <c r="K115" s="195"/>
      <c r="L115" s="195">
        <f>SUM(L110:L114)</f>
        <v>66145</v>
      </c>
      <c r="M115" s="196">
        <v>1.03</v>
      </c>
      <c r="N115" s="197">
        <f>L115*M115</f>
        <v>68129.350000000006</v>
      </c>
      <c r="O115" s="195">
        <f>SUM(O110:O114)</f>
        <v>300</v>
      </c>
      <c r="P115" s="197">
        <f>G115+G116+N115+O115</f>
        <v>68476.850000000006</v>
      </c>
      <c r="Q115" s="195">
        <v>1</v>
      </c>
      <c r="R115" s="198">
        <f t="shared" si="21"/>
        <v>68476.850000000006</v>
      </c>
    </row>
    <row r="116" spans="1:18" hidden="1">
      <c r="A116" s="30"/>
      <c r="B116" s="24"/>
      <c r="C116" s="24"/>
      <c r="D116" s="24"/>
      <c r="E116" s="24"/>
      <c r="F116" s="145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33"/>
    </row>
    <row r="117" spans="1:18" hidden="1">
      <c r="A117" s="148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1:18">
      <c r="A118" s="148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146"/>
    </row>
    <row r="119" spans="1:18">
      <c r="A119" s="25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41"/>
    </row>
    <row r="120" spans="1:18">
      <c r="A120" s="25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41"/>
    </row>
    <row r="121" spans="1:18">
      <c r="A121" s="4" t="s">
        <v>0</v>
      </c>
      <c r="B121" s="4" t="s">
        <v>92</v>
      </c>
      <c r="C121" s="4" t="s">
        <v>1</v>
      </c>
      <c r="D121" s="4" t="s">
        <v>2</v>
      </c>
      <c r="E121" s="4" t="s">
        <v>3</v>
      </c>
      <c r="F121" s="8" t="s">
        <v>4</v>
      </c>
      <c r="G121" s="4" t="s">
        <v>5</v>
      </c>
      <c r="H121" s="4" t="s">
        <v>6</v>
      </c>
      <c r="I121" s="4" t="s">
        <v>7</v>
      </c>
      <c r="J121" s="4" t="s">
        <v>8</v>
      </c>
      <c r="K121" s="4" t="s">
        <v>9</v>
      </c>
      <c r="L121" s="4" t="s">
        <v>3</v>
      </c>
      <c r="M121" s="6"/>
      <c r="N121" s="7" t="s">
        <v>60</v>
      </c>
      <c r="O121" s="4" t="s">
        <v>13</v>
      </c>
      <c r="P121" s="7" t="s">
        <v>61</v>
      </c>
      <c r="Q121" s="4" t="s">
        <v>62</v>
      </c>
      <c r="R121" s="8" t="s">
        <v>63</v>
      </c>
    </row>
    <row r="122" spans="1:18">
      <c r="A122" s="186" t="s">
        <v>718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>
        <f>R122/M122</f>
        <v>63679.999999999993</v>
      </c>
      <c r="M122" s="31">
        <v>1.03</v>
      </c>
      <c r="N122" s="47"/>
      <c r="O122" s="47"/>
      <c r="P122" s="47"/>
      <c r="Q122" s="47"/>
      <c r="R122" s="182">
        <v>65590.399999999994</v>
      </c>
    </row>
    <row r="123" spans="1:18">
      <c r="A123" s="186" t="s">
        <v>719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166">
        <f>N123/M123</f>
        <v>4226.8238834951453</v>
      </c>
      <c r="M123" s="31">
        <v>1.03</v>
      </c>
      <c r="N123" s="182">
        <f>R123-G131</f>
        <v>4353.6286</v>
      </c>
      <c r="O123" s="47"/>
      <c r="P123" s="47"/>
      <c r="Q123" s="47"/>
      <c r="R123" s="182">
        <v>4570.43</v>
      </c>
    </row>
    <row r="124" spans="1:18">
      <c r="A124" s="30" t="s">
        <v>720</v>
      </c>
      <c r="B124" s="30" t="s">
        <v>721</v>
      </c>
      <c r="C124" s="30">
        <v>10</v>
      </c>
      <c r="D124" s="30">
        <v>10</v>
      </c>
      <c r="E124" s="30">
        <f>SUM(D124-C124)</f>
        <v>0</v>
      </c>
      <c r="F124" s="145">
        <v>9.5</v>
      </c>
      <c r="G124" s="30">
        <f>E124*F124</f>
        <v>0</v>
      </c>
      <c r="H124" s="30">
        <v>8821</v>
      </c>
      <c r="I124" s="30">
        <v>9742</v>
      </c>
      <c r="J124" s="30">
        <f>I124-H124</f>
        <v>921</v>
      </c>
      <c r="K124" s="30">
        <v>80</v>
      </c>
      <c r="L124" s="30">
        <f>K124*J124</f>
        <v>73680</v>
      </c>
      <c r="M124" s="31">
        <v>1.03</v>
      </c>
      <c r="N124" s="32">
        <f>M124*L124</f>
        <v>75890.400000000009</v>
      </c>
      <c r="O124" s="30"/>
      <c r="P124" s="32">
        <f>G124+N124+O124</f>
        <v>75890.400000000009</v>
      </c>
      <c r="Q124" s="30">
        <v>1</v>
      </c>
      <c r="R124" s="33">
        <f t="shared" ref="R124:R130" si="22">P124*Q124</f>
        <v>75890.400000000009</v>
      </c>
    </row>
    <row r="125" spans="1:18">
      <c r="A125" s="30" t="s">
        <v>722</v>
      </c>
      <c r="B125" s="30" t="s">
        <v>721</v>
      </c>
      <c r="C125" s="30"/>
      <c r="D125" s="30"/>
      <c r="E125" s="30"/>
      <c r="F125" s="145">
        <v>9.5</v>
      </c>
      <c r="G125" s="30"/>
      <c r="H125" s="30">
        <v>37970</v>
      </c>
      <c r="I125" s="30">
        <v>39657</v>
      </c>
      <c r="J125" s="30">
        <f>I125-H125</f>
        <v>1687</v>
      </c>
      <c r="K125" s="30">
        <v>1</v>
      </c>
      <c r="L125" s="30">
        <f>K125*J125</f>
        <v>1687</v>
      </c>
      <c r="M125" s="31">
        <v>1.03</v>
      </c>
      <c r="N125" s="32">
        <f>M125*L125</f>
        <v>1737.6100000000001</v>
      </c>
      <c r="O125" s="30"/>
      <c r="P125" s="32">
        <f>G125+N125+O125</f>
        <v>1737.6100000000001</v>
      </c>
      <c r="Q125" s="30">
        <v>1</v>
      </c>
      <c r="R125" s="33">
        <f t="shared" si="22"/>
        <v>1737.6100000000001</v>
      </c>
    </row>
    <row r="126" spans="1:18">
      <c r="A126" s="30" t="s">
        <v>723</v>
      </c>
      <c r="B126" s="30" t="s">
        <v>721</v>
      </c>
      <c r="C126" s="30">
        <v>10</v>
      </c>
      <c r="D126" s="30">
        <v>16</v>
      </c>
      <c r="E126" s="30">
        <f>SUM(D126-C126)</f>
        <v>6</v>
      </c>
      <c r="F126" s="145">
        <v>9.5</v>
      </c>
      <c r="G126" s="30">
        <f>E126*F126</f>
        <v>57</v>
      </c>
      <c r="H126" s="30">
        <v>21680</v>
      </c>
      <c r="I126" s="30">
        <v>22312</v>
      </c>
      <c r="J126" s="30">
        <f>I126-H126</f>
        <v>632</v>
      </c>
      <c r="K126" s="30">
        <v>1</v>
      </c>
      <c r="L126" s="30">
        <f>K126*J126</f>
        <v>632</v>
      </c>
      <c r="M126" s="31">
        <v>1.03</v>
      </c>
      <c r="N126" s="32">
        <f>M126*L126</f>
        <v>650.96</v>
      </c>
      <c r="O126" s="30"/>
      <c r="P126" s="32">
        <f>G126+N126+O126</f>
        <v>707.96</v>
      </c>
      <c r="Q126" s="30">
        <v>1</v>
      </c>
      <c r="R126" s="33">
        <f>P126*Q126</f>
        <v>707.96</v>
      </c>
    </row>
    <row r="127" spans="1:18">
      <c r="A127" s="30" t="s">
        <v>724</v>
      </c>
      <c r="B127" s="30" t="s">
        <v>721</v>
      </c>
      <c r="C127" s="30">
        <v>8</v>
      </c>
      <c r="D127" s="30">
        <v>19</v>
      </c>
      <c r="E127" s="30">
        <f>SUM(D127-C127)</f>
        <v>11</v>
      </c>
      <c r="F127" s="145">
        <v>9.5</v>
      </c>
      <c r="G127" s="30">
        <f>E127*F127</f>
        <v>104.5</v>
      </c>
      <c r="H127" s="30">
        <v>5402</v>
      </c>
      <c r="I127" s="30">
        <v>5627</v>
      </c>
      <c r="J127" s="30">
        <f>I127-H127</f>
        <v>225</v>
      </c>
      <c r="K127" s="30">
        <v>1</v>
      </c>
      <c r="L127" s="30">
        <f>K127*J127</f>
        <v>225</v>
      </c>
      <c r="M127" s="31">
        <v>1.03</v>
      </c>
      <c r="N127" s="32">
        <f>M127*L127</f>
        <v>231.75</v>
      </c>
      <c r="O127" s="30"/>
      <c r="P127" s="32">
        <f>G127+N127+O127</f>
        <v>336.25</v>
      </c>
      <c r="Q127" s="30">
        <v>1</v>
      </c>
      <c r="R127" s="33">
        <f t="shared" si="22"/>
        <v>336.25</v>
      </c>
    </row>
    <row r="128" spans="1:18">
      <c r="A128" s="30" t="s">
        <v>725</v>
      </c>
      <c r="B128" s="24" t="s">
        <v>721</v>
      </c>
      <c r="C128" s="30"/>
      <c r="D128" s="30"/>
      <c r="E128" s="30"/>
      <c r="F128" s="163"/>
      <c r="G128" s="30"/>
      <c r="H128" s="30">
        <v>153</v>
      </c>
      <c r="I128" s="30">
        <v>357</v>
      </c>
      <c r="J128" s="30">
        <f>I128-H128</f>
        <v>204</v>
      </c>
      <c r="K128" s="30">
        <v>20</v>
      </c>
      <c r="L128" s="30">
        <f>K128*J128</f>
        <v>4080</v>
      </c>
      <c r="M128" s="31">
        <v>1.03</v>
      </c>
      <c r="N128" s="32">
        <f>M128*L128</f>
        <v>4202.4000000000005</v>
      </c>
      <c r="O128" s="30"/>
      <c r="P128" s="32">
        <f>G128+N128+O128</f>
        <v>4202.4000000000005</v>
      </c>
      <c r="Q128" s="30">
        <v>1</v>
      </c>
      <c r="R128" s="33">
        <f t="shared" si="22"/>
        <v>4202.4000000000005</v>
      </c>
    </row>
    <row r="129" spans="1:18">
      <c r="A129" s="30" t="s">
        <v>726</v>
      </c>
      <c r="B129" s="30" t="s">
        <v>721</v>
      </c>
      <c r="C129" s="30" t="s">
        <v>727</v>
      </c>
      <c r="D129" s="30"/>
      <c r="E129" s="30"/>
      <c r="F129" s="33"/>
      <c r="G129" s="30"/>
      <c r="H129" s="30"/>
      <c r="I129" s="30"/>
      <c r="J129" s="30"/>
      <c r="K129" s="30"/>
      <c r="L129" s="147">
        <f>N129/M129</f>
        <v>327.8048</v>
      </c>
      <c r="M129" s="185">
        <v>1.03</v>
      </c>
      <c r="N129" s="32">
        <f>R129</f>
        <v>337.63894399999998</v>
      </c>
      <c r="O129" s="30"/>
      <c r="P129" s="32">
        <f>P42</f>
        <v>7333.6</v>
      </c>
      <c r="Q129" s="30">
        <v>4.6039999999999998E-2</v>
      </c>
      <c r="R129" s="33">
        <f t="shared" si="22"/>
        <v>337.63894399999998</v>
      </c>
    </row>
    <row r="130" spans="1:18">
      <c r="A130" s="30" t="s">
        <v>726</v>
      </c>
      <c r="B130" s="30" t="s">
        <v>721</v>
      </c>
      <c r="C130" s="30" t="s">
        <v>728</v>
      </c>
      <c r="D130" s="30"/>
      <c r="E130" s="165">
        <f>G130/F130</f>
        <v>5.8212000000000002</v>
      </c>
      <c r="F130" s="145">
        <v>9.5</v>
      </c>
      <c r="G130" s="33">
        <f>R130</f>
        <v>55.301400000000001</v>
      </c>
      <c r="H130" s="30"/>
      <c r="I130" s="30"/>
      <c r="J130" s="30"/>
      <c r="K130" s="30"/>
      <c r="L130" s="147"/>
      <c r="M130" s="31"/>
      <c r="N130" s="32"/>
      <c r="O130" s="30"/>
      <c r="P130" s="32">
        <f>P43</f>
        <v>1881</v>
      </c>
      <c r="Q130" s="30">
        <v>2.9399999999999999E-2</v>
      </c>
      <c r="R130" s="33">
        <f t="shared" si="22"/>
        <v>55.301400000000001</v>
      </c>
    </row>
    <row r="131" spans="1:18" s="47" customFormat="1">
      <c r="A131" s="30" t="s">
        <v>606</v>
      </c>
      <c r="B131" s="30" t="s">
        <v>721</v>
      </c>
      <c r="C131" s="30">
        <v>4529</v>
      </c>
      <c r="D131" s="30"/>
      <c r="E131" s="165">
        <f>SUM(E124:E130)</f>
        <v>22.821200000000001</v>
      </c>
      <c r="F131" s="145">
        <v>9.5</v>
      </c>
      <c r="G131" s="165">
        <f>E131*F131</f>
        <v>216.8014</v>
      </c>
      <c r="H131" s="30"/>
      <c r="I131" s="30"/>
      <c r="J131" s="30"/>
      <c r="K131" s="30"/>
      <c r="L131" s="165">
        <f>SUM(L124:L130)</f>
        <v>80631.804799999998</v>
      </c>
      <c r="M131" s="31">
        <v>1.03</v>
      </c>
      <c r="N131" s="32">
        <f>M131*L131</f>
        <v>83050.758944000001</v>
      </c>
      <c r="O131" s="30"/>
      <c r="P131" s="32">
        <f>G131+N131+O131</f>
        <v>83267.560343999998</v>
      </c>
      <c r="Q131" s="30">
        <v>1</v>
      </c>
      <c r="R131" s="33">
        <f>SUM(R124:R130)</f>
        <v>83267.560344000012</v>
      </c>
    </row>
    <row r="132" spans="1:18">
      <c r="A132" s="30"/>
      <c r="B132" s="30"/>
      <c r="C132" s="30">
        <v>4034</v>
      </c>
      <c r="D132" s="30"/>
      <c r="E132" s="165"/>
      <c r="F132" s="33"/>
      <c r="G132" s="165"/>
      <c r="H132" s="30"/>
      <c r="I132" s="30"/>
      <c r="J132" s="30"/>
      <c r="K132" s="30"/>
      <c r="L132" s="165"/>
      <c r="M132" s="31"/>
      <c r="N132" s="32"/>
      <c r="O132" s="30"/>
      <c r="P132" s="32"/>
      <c r="Q132" s="30"/>
      <c r="R132" s="33"/>
    </row>
    <row r="133" spans="1:18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144"/>
      <c r="M133" s="47"/>
      <c r="N133" s="47"/>
      <c r="O133" s="47"/>
      <c r="P133" s="47"/>
      <c r="Q133" s="47"/>
      <c r="R133" s="47"/>
    </row>
    <row r="134" spans="1:18">
      <c r="A134" s="74" t="s">
        <v>609</v>
      </c>
      <c r="B134" s="20"/>
      <c r="C134" s="20"/>
      <c r="D134" s="20"/>
      <c r="E134" s="20"/>
      <c r="F134" s="23"/>
      <c r="G134" s="20"/>
      <c r="H134" s="20"/>
      <c r="I134" s="20"/>
      <c r="J134" s="20"/>
      <c r="K134" s="20"/>
      <c r="L134" s="20"/>
      <c r="M134" s="21"/>
      <c r="N134" s="22"/>
      <c r="O134" s="20"/>
      <c r="P134" s="22"/>
      <c r="Q134" s="20"/>
      <c r="R134" s="23"/>
    </row>
    <row r="135" spans="1:18">
      <c r="A135" s="4" t="s">
        <v>0</v>
      </c>
      <c r="B135" s="4" t="s">
        <v>491</v>
      </c>
      <c r="C135" s="4" t="s">
        <v>1</v>
      </c>
      <c r="D135" s="4" t="s">
        <v>2</v>
      </c>
      <c r="E135" s="4" t="s">
        <v>3</v>
      </c>
      <c r="F135" s="8" t="s">
        <v>4</v>
      </c>
      <c r="G135" s="4" t="s">
        <v>5</v>
      </c>
      <c r="H135" s="4" t="s">
        <v>6</v>
      </c>
      <c r="I135" s="4" t="s">
        <v>7</v>
      </c>
      <c r="J135" s="4" t="s">
        <v>8</v>
      </c>
      <c r="K135" s="4" t="s">
        <v>9</v>
      </c>
      <c r="L135" s="4" t="s">
        <v>506</v>
      </c>
      <c r="M135" s="6"/>
      <c r="N135" s="7" t="s">
        <v>12</v>
      </c>
      <c r="O135" s="4" t="s">
        <v>13</v>
      </c>
      <c r="P135" s="7" t="s">
        <v>14</v>
      </c>
      <c r="Q135" s="4" t="s">
        <v>492</v>
      </c>
      <c r="R135" s="8" t="s">
        <v>493</v>
      </c>
    </row>
    <row r="136" spans="1:18">
      <c r="A136" s="30" t="s">
        <v>870</v>
      </c>
      <c r="B136" s="148"/>
      <c r="C136" s="30"/>
      <c r="D136" s="30"/>
      <c r="E136" s="30"/>
      <c r="F136" s="33"/>
      <c r="G136" s="30"/>
      <c r="H136" s="30"/>
      <c r="I136" s="30"/>
      <c r="J136" s="30"/>
      <c r="K136" s="30"/>
      <c r="L136" s="30"/>
      <c r="M136" s="31"/>
      <c r="N136" s="32"/>
      <c r="O136" s="30"/>
      <c r="P136" s="32"/>
      <c r="Q136" s="30"/>
      <c r="R136" s="33"/>
    </row>
    <row r="137" spans="1:18">
      <c r="A137" s="148" t="s">
        <v>521</v>
      </c>
      <c r="B137" s="148" t="s">
        <v>520</v>
      </c>
      <c r="C137" s="30"/>
      <c r="D137" s="30"/>
      <c r="E137" s="30"/>
      <c r="F137" s="145"/>
      <c r="G137" s="30"/>
      <c r="H137" s="148">
        <v>18932</v>
      </c>
      <c r="I137" s="148">
        <v>18932</v>
      </c>
      <c r="J137" s="148">
        <f>I137-H137</f>
        <v>0</v>
      </c>
      <c r="K137" s="148">
        <v>1</v>
      </c>
      <c r="L137" s="148">
        <f>K137*J137</f>
        <v>0</v>
      </c>
      <c r="M137" s="31">
        <v>1.03</v>
      </c>
      <c r="N137" s="173">
        <f t="shared" ref="N137:N142" si="23">M137*L137</f>
        <v>0</v>
      </c>
      <c r="O137" s="148"/>
      <c r="P137" s="173">
        <f t="shared" ref="P137:P142" si="24">G137+N137+O137</f>
        <v>0</v>
      </c>
      <c r="Q137" s="148">
        <v>1</v>
      </c>
      <c r="R137" s="145">
        <f t="shared" ref="R137:R142" si="25">P137*Q137</f>
        <v>0</v>
      </c>
    </row>
    <row r="138" spans="1:18">
      <c r="A138" s="148" t="s">
        <v>522</v>
      </c>
      <c r="B138" s="148" t="s">
        <v>520</v>
      </c>
      <c r="C138" s="30">
        <v>31</v>
      </c>
      <c r="D138" s="30">
        <v>31</v>
      </c>
      <c r="E138" s="30">
        <f>SUM(D138-C138)</f>
        <v>0</v>
      </c>
      <c r="F138" s="145">
        <v>9.5</v>
      </c>
      <c r="G138" s="30">
        <f>E138*F138</f>
        <v>0</v>
      </c>
      <c r="H138" s="148">
        <v>344</v>
      </c>
      <c r="I138" s="148">
        <v>344</v>
      </c>
      <c r="J138" s="148">
        <f>I138-H138</f>
        <v>0</v>
      </c>
      <c r="K138" s="148">
        <v>50</v>
      </c>
      <c r="L138" s="148">
        <f>K138*J138</f>
        <v>0</v>
      </c>
      <c r="M138" s="31">
        <v>1.03</v>
      </c>
      <c r="N138" s="173">
        <f t="shared" si="23"/>
        <v>0</v>
      </c>
      <c r="O138" s="148">
        <v>80</v>
      </c>
      <c r="P138" s="173">
        <f t="shared" si="24"/>
        <v>80</v>
      </c>
      <c r="Q138" s="148">
        <v>1</v>
      </c>
      <c r="R138" s="145">
        <f t="shared" si="25"/>
        <v>80</v>
      </c>
    </row>
    <row r="139" spans="1:18">
      <c r="A139" s="104" t="s">
        <v>523</v>
      </c>
      <c r="B139" s="148" t="s">
        <v>520</v>
      </c>
      <c r="C139" s="30"/>
      <c r="D139" s="30"/>
      <c r="E139" s="30"/>
      <c r="F139" s="145"/>
      <c r="G139" s="30"/>
      <c r="H139" s="148">
        <v>14067</v>
      </c>
      <c r="I139" s="148">
        <v>15221</v>
      </c>
      <c r="J139" s="148">
        <f>I139-H139</f>
        <v>1154</v>
      </c>
      <c r="K139" s="148">
        <v>1</v>
      </c>
      <c r="L139" s="148">
        <f>K139*J139</f>
        <v>1154</v>
      </c>
      <c r="M139" s="31">
        <v>1.03</v>
      </c>
      <c r="N139" s="173">
        <f t="shared" si="23"/>
        <v>1188.6200000000001</v>
      </c>
      <c r="O139" s="148">
        <v>80</v>
      </c>
      <c r="P139" s="173">
        <f t="shared" si="24"/>
        <v>1268.6200000000001</v>
      </c>
      <c r="Q139" s="148">
        <v>1</v>
      </c>
      <c r="R139" s="145">
        <f t="shared" si="25"/>
        <v>1268.6200000000001</v>
      </c>
    </row>
    <row r="140" spans="1:18">
      <c r="A140" s="104" t="s">
        <v>524</v>
      </c>
      <c r="B140" s="148" t="s">
        <v>520</v>
      </c>
      <c r="C140" s="30"/>
      <c r="D140" s="30"/>
      <c r="E140" s="30"/>
      <c r="F140" s="145">
        <v>9.5</v>
      </c>
      <c r="G140" s="30"/>
      <c r="H140" s="30">
        <v>57696</v>
      </c>
      <c r="I140" s="30">
        <v>60130</v>
      </c>
      <c r="J140" s="30">
        <f>I140-H140</f>
        <v>2434</v>
      </c>
      <c r="K140" s="30">
        <v>1</v>
      </c>
      <c r="L140" s="30">
        <f>K140*J140</f>
        <v>2434</v>
      </c>
      <c r="M140" s="31">
        <v>1.03</v>
      </c>
      <c r="N140" s="32">
        <f t="shared" si="23"/>
        <v>2507.02</v>
      </c>
      <c r="O140" s="30">
        <v>80</v>
      </c>
      <c r="P140" s="32">
        <f t="shared" si="24"/>
        <v>2587.02</v>
      </c>
      <c r="Q140" s="30">
        <v>1</v>
      </c>
      <c r="R140" s="33">
        <f t="shared" si="25"/>
        <v>2587.02</v>
      </c>
    </row>
    <row r="141" spans="1:18">
      <c r="A141" s="104" t="s">
        <v>525</v>
      </c>
      <c r="B141" s="148" t="s">
        <v>520</v>
      </c>
      <c r="C141" s="30">
        <v>32</v>
      </c>
      <c r="D141" s="30">
        <v>32</v>
      </c>
      <c r="E141" s="30">
        <f>SUM(D141-C141)</f>
        <v>0</v>
      </c>
      <c r="F141" s="145">
        <v>9.5</v>
      </c>
      <c r="G141" s="30">
        <f>E141*F141</f>
        <v>0</v>
      </c>
      <c r="H141" s="30">
        <v>21315</v>
      </c>
      <c r="I141" s="30">
        <v>21801</v>
      </c>
      <c r="J141" s="30">
        <f>I141-H141</f>
        <v>486</v>
      </c>
      <c r="K141" s="30">
        <v>1</v>
      </c>
      <c r="L141" s="30">
        <f>K141*J141</f>
        <v>486</v>
      </c>
      <c r="M141" s="31">
        <v>1.03</v>
      </c>
      <c r="N141" s="32">
        <f t="shared" si="23"/>
        <v>500.58000000000004</v>
      </c>
      <c r="O141" s="30">
        <v>60</v>
      </c>
      <c r="P141" s="32">
        <f t="shared" si="24"/>
        <v>560.58000000000004</v>
      </c>
      <c r="Q141" s="30">
        <v>1</v>
      </c>
      <c r="R141" s="33">
        <f t="shared" si="25"/>
        <v>560.58000000000004</v>
      </c>
    </row>
    <row r="142" spans="1:18">
      <c r="A142" s="30" t="s">
        <v>18</v>
      </c>
      <c r="B142" s="148" t="s">
        <v>520</v>
      </c>
      <c r="C142" s="30"/>
      <c r="D142" s="30"/>
      <c r="E142" s="30">
        <f>SUM(E137:E141)</f>
        <v>0</v>
      </c>
      <c r="F142" s="145">
        <v>9.5</v>
      </c>
      <c r="G142" s="30">
        <f>E142*F142</f>
        <v>0</v>
      </c>
      <c r="H142" s="30"/>
      <c r="I142" s="30"/>
      <c r="J142" s="30"/>
      <c r="K142" s="30"/>
      <c r="L142" s="30">
        <f>SUM(L137:L141)</f>
        <v>4074</v>
      </c>
      <c r="M142" s="31">
        <v>1.03</v>
      </c>
      <c r="N142" s="32">
        <f t="shared" si="23"/>
        <v>4196.22</v>
      </c>
      <c r="O142" s="30">
        <f>SUM(O137:O141)</f>
        <v>300</v>
      </c>
      <c r="P142" s="32">
        <f t="shared" si="24"/>
        <v>4496.22</v>
      </c>
      <c r="Q142" s="30">
        <v>1</v>
      </c>
      <c r="R142" s="33">
        <f t="shared" si="25"/>
        <v>4496.22</v>
      </c>
    </row>
    <row r="143" spans="1:18">
      <c r="A143" s="4"/>
      <c r="B143" s="4"/>
      <c r="C143" s="4"/>
      <c r="D143" s="4"/>
      <c r="E143" s="4"/>
      <c r="F143" s="8"/>
      <c r="G143" s="4"/>
      <c r="H143" s="4"/>
      <c r="I143" s="4"/>
      <c r="J143" s="4"/>
      <c r="K143" s="4"/>
      <c r="L143" s="4"/>
      <c r="M143" s="6"/>
      <c r="N143" s="7"/>
      <c r="O143" s="4"/>
      <c r="P143" s="7"/>
      <c r="Q143" s="4"/>
      <c r="R143" s="8"/>
    </row>
    <row r="144" spans="1:18">
      <c r="A144" s="4" t="s">
        <v>0</v>
      </c>
      <c r="B144" s="4" t="s">
        <v>491</v>
      </c>
      <c r="C144" s="4" t="s">
        <v>1</v>
      </c>
      <c r="D144" s="4" t="s">
        <v>2</v>
      </c>
      <c r="E144" s="4" t="s">
        <v>3</v>
      </c>
      <c r="F144" s="8" t="s">
        <v>4</v>
      </c>
      <c r="G144" s="4" t="s">
        <v>5</v>
      </c>
      <c r="H144" s="4" t="s">
        <v>6</v>
      </c>
      <c r="I144" s="4" t="s">
        <v>7</v>
      </c>
      <c r="J144" s="4" t="s">
        <v>8</v>
      </c>
      <c r="K144" s="4" t="s">
        <v>9</v>
      </c>
      <c r="L144" s="4" t="s">
        <v>3</v>
      </c>
      <c r="M144" s="6"/>
      <c r="N144" s="7" t="s">
        <v>12</v>
      </c>
      <c r="O144" s="4" t="s">
        <v>13</v>
      </c>
      <c r="P144" s="7" t="s">
        <v>14</v>
      </c>
      <c r="Q144" s="4" t="s">
        <v>492</v>
      </c>
      <c r="R144" s="8" t="s">
        <v>493</v>
      </c>
    </row>
    <row r="145" spans="1:18">
      <c r="A145" s="209" t="s">
        <v>873</v>
      </c>
      <c r="B145" s="4"/>
      <c r="C145" s="4"/>
      <c r="D145" s="4"/>
      <c r="E145" s="4"/>
      <c r="F145" s="8"/>
      <c r="G145" s="4"/>
      <c r="H145" s="4"/>
      <c r="I145" s="4"/>
      <c r="J145" s="4"/>
      <c r="K145" s="4"/>
      <c r="L145" s="4"/>
      <c r="M145" s="6"/>
      <c r="N145" s="7"/>
      <c r="O145" s="4"/>
      <c r="P145" s="7"/>
      <c r="Q145" s="4"/>
      <c r="R145" s="8"/>
    </row>
    <row r="146" spans="1:18">
      <c r="A146" s="30" t="s">
        <v>526</v>
      </c>
      <c r="B146" s="30" t="s">
        <v>72</v>
      </c>
      <c r="C146" s="30"/>
      <c r="D146" s="30"/>
      <c r="E146" s="30"/>
      <c r="F146" s="145"/>
      <c r="G146" s="30"/>
      <c r="H146" s="30">
        <v>41745</v>
      </c>
      <c r="I146" s="30">
        <v>42658</v>
      </c>
      <c r="J146" s="30">
        <f t="shared" ref="J146:J155" si="26">I146-H146</f>
        <v>913</v>
      </c>
      <c r="K146" s="30">
        <v>1</v>
      </c>
      <c r="L146" s="30">
        <f t="shared" ref="L146:L155" si="27">K146*J146</f>
        <v>913</v>
      </c>
      <c r="M146" s="31">
        <v>1.03</v>
      </c>
      <c r="N146" s="32">
        <f t="shared" ref="N146:N156" si="28">M146*L146</f>
        <v>940.39</v>
      </c>
      <c r="O146" s="30">
        <v>80</v>
      </c>
      <c r="P146" s="32">
        <f t="shared" ref="P146:P156" si="29">G146+N146+O146</f>
        <v>1020.39</v>
      </c>
      <c r="Q146" s="30">
        <v>1</v>
      </c>
      <c r="R146" s="33">
        <f t="shared" ref="R146:R155" si="30">P146*Q146</f>
        <v>1020.39</v>
      </c>
    </row>
    <row r="147" spans="1:18">
      <c r="A147" s="30" t="s">
        <v>527</v>
      </c>
      <c r="B147" s="30" t="s">
        <v>72</v>
      </c>
      <c r="C147" s="30"/>
      <c r="D147" s="30" t="s">
        <v>528</v>
      </c>
      <c r="E147" s="30"/>
      <c r="F147" s="145">
        <v>9.5</v>
      </c>
      <c r="G147" s="30"/>
      <c r="H147" s="30">
        <v>3238</v>
      </c>
      <c r="I147" s="30">
        <v>3238</v>
      </c>
      <c r="J147" s="30">
        <f t="shared" si="26"/>
        <v>0</v>
      </c>
      <c r="K147" s="30">
        <v>1</v>
      </c>
      <c r="L147" s="30">
        <f t="shared" si="27"/>
        <v>0</v>
      </c>
      <c r="M147" s="31">
        <v>1.03</v>
      </c>
      <c r="N147" s="32">
        <f t="shared" si="28"/>
        <v>0</v>
      </c>
      <c r="O147" s="30">
        <v>80</v>
      </c>
      <c r="P147" s="32">
        <f t="shared" si="29"/>
        <v>80</v>
      </c>
      <c r="Q147" s="30">
        <v>1</v>
      </c>
      <c r="R147" s="33">
        <f t="shared" si="30"/>
        <v>80</v>
      </c>
    </row>
    <row r="148" spans="1:18">
      <c r="A148" s="30" t="s">
        <v>529</v>
      </c>
      <c r="B148" s="30" t="s">
        <v>72</v>
      </c>
      <c r="C148" s="30">
        <v>53</v>
      </c>
      <c r="D148" s="30">
        <v>53</v>
      </c>
      <c r="E148" s="30">
        <f>SUM(D148-C148)</f>
        <v>0</v>
      </c>
      <c r="F148" s="145">
        <v>9.5</v>
      </c>
      <c r="G148" s="30">
        <f>E148*F148</f>
        <v>0</v>
      </c>
      <c r="H148" s="30">
        <v>23774</v>
      </c>
      <c r="I148" s="30">
        <v>26072</v>
      </c>
      <c r="J148" s="30">
        <f t="shared" si="26"/>
        <v>2298</v>
      </c>
      <c r="K148" s="30">
        <v>1</v>
      </c>
      <c r="L148" s="30">
        <f t="shared" si="27"/>
        <v>2298</v>
      </c>
      <c r="M148" s="31">
        <v>1.03</v>
      </c>
      <c r="N148" s="32">
        <f t="shared" si="28"/>
        <v>2366.94</v>
      </c>
      <c r="O148" s="30">
        <v>60</v>
      </c>
      <c r="P148" s="32">
        <f t="shared" si="29"/>
        <v>2426.94</v>
      </c>
      <c r="Q148" s="30">
        <v>1</v>
      </c>
      <c r="R148" s="33">
        <f t="shared" si="30"/>
        <v>2426.94</v>
      </c>
    </row>
    <row r="149" spans="1:18">
      <c r="A149" s="30" t="s">
        <v>530</v>
      </c>
      <c r="B149" s="30" t="s">
        <v>72</v>
      </c>
      <c r="C149" s="30">
        <v>37</v>
      </c>
      <c r="D149" s="30">
        <v>37</v>
      </c>
      <c r="E149" s="30">
        <f>SUM(D149-C149)</f>
        <v>0</v>
      </c>
      <c r="F149" s="145">
        <v>9.5</v>
      </c>
      <c r="G149" s="30">
        <f>E149*F149</f>
        <v>0</v>
      </c>
      <c r="H149" s="30">
        <v>16876</v>
      </c>
      <c r="I149" s="30">
        <v>16969</v>
      </c>
      <c r="J149" s="30">
        <f t="shared" si="26"/>
        <v>93</v>
      </c>
      <c r="K149" s="30">
        <v>1</v>
      </c>
      <c r="L149" s="30">
        <f t="shared" si="27"/>
        <v>93</v>
      </c>
      <c r="M149" s="31">
        <v>1.03</v>
      </c>
      <c r="N149" s="32">
        <f t="shared" si="28"/>
        <v>95.79</v>
      </c>
      <c r="O149" s="30">
        <v>40</v>
      </c>
      <c r="P149" s="32">
        <f t="shared" si="29"/>
        <v>135.79000000000002</v>
      </c>
      <c r="Q149" s="30">
        <v>1</v>
      </c>
      <c r="R149" s="33">
        <f t="shared" si="30"/>
        <v>135.79000000000002</v>
      </c>
    </row>
    <row r="150" spans="1:18">
      <c r="A150" s="30" t="s">
        <v>531</v>
      </c>
      <c r="B150" s="30" t="s">
        <v>72</v>
      </c>
      <c r="C150" s="30"/>
      <c r="D150" s="30"/>
      <c r="E150" s="30"/>
      <c r="F150" s="145">
        <v>9.5</v>
      </c>
      <c r="G150" s="30"/>
      <c r="H150" s="30">
        <v>10713</v>
      </c>
      <c r="I150" s="30">
        <v>10760</v>
      </c>
      <c r="J150" s="30">
        <f t="shared" si="26"/>
        <v>47</v>
      </c>
      <c r="K150" s="30">
        <v>1</v>
      </c>
      <c r="L150" s="30">
        <f t="shared" si="27"/>
        <v>47</v>
      </c>
      <c r="M150" s="31">
        <v>1.03</v>
      </c>
      <c r="N150" s="32">
        <f t="shared" si="28"/>
        <v>48.410000000000004</v>
      </c>
      <c r="O150" s="30"/>
      <c r="P150" s="32">
        <f t="shared" si="29"/>
        <v>48.410000000000004</v>
      </c>
      <c r="Q150" s="30">
        <v>1</v>
      </c>
      <c r="R150" s="33">
        <f t="shared" si="30"/>
        <v>48.410000000000004</v>
      </c>
    </row>
    <row r="151" spans="1:18">
      <c r="A151" s="30" t="s">
        <v>532</v>
      </c>
      <c r="B151" s="30" t="s">
        <v>72</v>
      </c>
      <c r="C151" s="30"/>
      <c r="D151" s="30" t="s">
        <v>533</v>
      </c>
      <c r="E151" s="30"/>
      <c r="F151" s="145">
        <v>9.5</v>
      </c>
      <c r="G151" s="30"/>
      <c r="H151" s="30">
        <v>14671</v>
      </c>
      <c r="I151" s="30">
        <v>14811</v>
      </c>
      <c r="J151" s="30">
        <f t="shared" si="26"/>
        <v>140</v>
      </c>
      <c r="K151" s="30">
        <v>1</v>
      </c>
      <c r="L151" s="30">
        <f t="shared" si="27"/>
        <v>140</v>
      </c>
      <c r="M151" s="31">
        <v>1.03</v>
      </c>
      <c r="N151" s="32">
        <f t="shared" si="28"/>
        <v>144.20000000000002</v>
      </c>
      <c r="O151" s="30"/>
      <c r="P151" s="32">
        <f t="shared" si="29"/>
        <v>144.20000000000002</v>
      </c>
      <c r="Q151" s="30">
        <v>1</v>
      </c>
      <c r="R151" s="33">
        <f t="shared" si="30"/>
        <v>144.20000000000002</v>
      </c>
    </row>
    <row r="152" spans="1:18">
      <c r="A152" s="30" t="s">
        <v>532</v>
      </c>
      <c r="B152" s="30" t="s">
        <v>72</v>
      </c>
      <c r="C152" s="30"/>
      <c r="D152" s="30" t="s">
        <v>534</v>
      </c>
      <c r="E152" s="30"/>
      <c r="F152" s="145">
        <v>9.5</v>
      </c>
      <c r="G152" s="30"/>
      <c r="H152" s="30">
        <v>727</v>
      </c>
      <c r="I152" s="30">
        <v>736</v>
      </c>
      <c r="J152" s="30">
        <f t="shared" si="26"/>
        <v>9</v>
      </c>
      <c r="K152" s="30">
        <v>1</v>
      </c>
      <c r="L152" s="30">
        <f t="shared" si="27"/>
        <v>9</v>
      </c>
      <c r="M152" s="31">
        <v>1.03</v>
      </c>
      <c r="N152" s="32">
        <f t="shared" si="28"/>
        <v>9.27</v>
      </c>
      <c r="O152" s="30"/>
      <c r="P152" s="32">
        <f t="shared" si="29"/>
        <v>9.27</v>
      </c>
      <c r="Q152" s="30">
        <v>1</v>
      </c>
      <c r="R152" s="33">
        <f t="shared" si="30"/>
        <v>9.27</v>
      </c>
    </row>
    <row r="153" spans="1:18">
      <c r="A153" s="30" t="s">
        <v>535</v>
      </c>
      <c r="B153" s="30" t="s">
        <v>72</v>
      </c>
      <c r="C153" s="30">
        <v>6</v>
      </c>
      <c r="D153" s="30">
        <v>6</v>
      </c>
      <c r="E153" s="30">
        <f>SUM(D153-C153)</f>
        <v>0</v>
      </c>
      <c r="F153" s="145">
        <v>9.5</v>
      </c>
      <c r="G153" s="30">
        <f>E153*F153</f>
        <v>0</v>
      </c>
      <c r="H153" s="30">
        <v>6101</v>
      </c>
      <c r="I153" s="30">
        <v>6197</v>
      </c>
      <c r="J153" s="30">
        <f t="shared" si="26"/>
        <v>96</v>
      </c>
      <c r="K153" s="30">
        <v>1</v>
      </c>
      <c r="L153" s="30">
        <f t="shared" si="27"/>
        <v>96</v>
      </c>
      <c r="M153" s="31">
        <v>1.03</v>
      </c>
      <c r="N153" s="32">
        <f t="shared" si="28"/>
        <v>98.88</v>
      </c>
      <c r="O153" s="30">
        <v>40</v>
      </c>
      <c r="P153" s="32">
        <f t="shared" si="29"/>
        <v>138.88</v>
      </c>
      <c r="Q153" s="30">
        <v>1</v>
      </c>
      <c r="R153" s="33">
        <f t="shared" si="30"/>
        <v>138.88</v>
      </c>
    </row>
    <row r="154" spans="1:18">
      <c r="A154" s="104" t="s">
        <v>536</v>
      </c>
      <c r="B154" s="30" t="s">
        <v>72</v>
      </c>
      <c r="C154" s="30">
        <v>192</v>
      </c>
      <c r="D154" s="30">
        <v>192</v>
      </c>
      <c r="E154" s="30">
        <f>SUM(D154-C154)</f>
        <v>0</v>
      </c>
      <c r="F154" s="145">
        <v>9.5</v>
      </c>
      <c r="G154" s="30">
        <f>E154*F154</f>
        <v>0</v>
      </c>
      <c r="H154" s="30">
        <v>17093</v>
      </c>
      <c r="I154" s="30">
        <v>18038</v>
      </c>
      <c r="J154" s="30">
        <f t="shared" si="26"/>
        <v>945</v>
      </c>
      <c r="K154" s="30">
        <v>1</v>
      </c>
      <c r="L154" s="30">
        <f t="shared" si="27"/>
        <v>945</v>
      </c>
      <c r="M154" s="31">
        <v>1.03</v>
      </c>
      <c r="N154" s="32">
        <f t="shared" si="28"/>
        <v>973.35</v>
      </c>
      <c r="O154" s="30">
        <v>80</v>
      </c>
      <c r="P154" s="32">
        <f t="shared" si="29"/>
        <v>1053.3499999999999</v>
      </c>
      <c r="Q154" s="30">
        <v>1</v>
      </c>
      <c r="R154" s="33">
        <f t="shared" si="30"/>
        <v>1053.3499999999999</v>
      </c>
    </row>
    <row r="155" spans="1:18">
      <c r="A155" s="30" t="s">
        <v>158</v>
      </c>
      <c r="B155" s="30" t="s">
        <v>72</v>
      </c>
      <c r="C155" s="30">
        <v>0</v>
      </c>
      <c r="D155" s="30">
        <v>0</v>
      </c>
      <c r="E155" s="30">
        <f>SUM(D155-C155)</f>
        <v>0</v>
      </c>
      <c r="F155" s="145">
        <v>9.5</v>
      </c>
      <c r="G155" s="30">
        <f>E155*F155</f>
        <v>0</v>
      </c>
      <c r="H155" s="30">
        <v>374</v>
      </c>
      <c r="I155" s="30">
        <v>475</v>
      </c>
      <c r="J155" s="30">
        <f t="shared" si="26"/>
        <v>101</v>
      </c>
      <c r="K155" s="30">
        <v>80</v>
      </c>
      <c r="L155" s="30">
        <f t="shared" si="27"/>
        <v>8080</v>
      </c>
      <c r="M155" s="31">
        <v>1.03</v>
      </c>
      <c r="N155" s="32">
        <f t="shared" si="28"/>
        <v>8322.4</v>
      </c>
      <c r="O155" s="30"/>
      <c r="P155" s="32">
        <f t="shared" si="29"/>
        <v>8322.4</v>
      </c>
      <c r="Q155" s="30">
        <v>1</v>
      </c>
      <c r="R155" s="33">
        <f t="shared" si="30"/>
        <v>8322.4</v>
      </c>
    </row>
    <row r="156" spans="1:18">
      <c r="A156" s="30" t="s">
        <v>18</v>
      </c>
      <c r="B156" s="30" t="s">
        <v>72</v>
      </c>
      <c r="C156" s="30"/>
      <c r="D156" s="30"/>
      <c r="E156" s="30">
        <f>SUM(E146:E155)</f>
        <v>0</v>
      </c>
      <c r="F156" s="145">
        <v>9.5</v>
      </c>
      <c r="G156" s="30">
        <f>E156*F156</f>
        <v>0</v>
      </c>
      <c r="H156" s="30"/>
      <c r="I156" s="30"/>
      <c r="J156" s="30"/>
      <c r="K156" s="30"/>
      <c r="L156" s="30">
        <f>SUM(L146:L155)</f>
        <v>12621</v>
      </c>
      <c r="M156" s="31">
        <v>1.03</v>
      </c>
      <c r="N156" s="32">
        <f t="shared" si="28"/>
        <v>12999.630000000001</v>
      </c>
      <c r="O156" s="30">
        <f>SUM(O146:O154)</f>
        <v>380</v>
      </c>
      <c r="P156" s="32">
        <f t="shared" si="29"/>
        <v>13379.630000000001</v>
      </c>
      <c r="Q156" s="30">
        <v>1</v>
      </c>
      <c r="R156" s="33">
        <f>SUM(R146:R155)</f>
        <v>13379.63</v>
      </c>
    </row>
    <row r="157" spans="1:18">
      <c r="A157" s="30" t="s">
        <v>509</v>
      </c>
      <c r="B157" s="30" t="s">
        <v>72</v>
      </c>
      <c r="C157" s="30" t="s">
        <v>510</v>
      </c>
      <c r="D157" s="30"/>
      <c r="E157" s="165"/>
      <c r="F157" s="145">
        <v>9.5</v>
      </c>
      <c r="G157" s="30"/>
      <c r="H157" s="30"/>
      <c r="I157" s="30"/>
      <c r="J157" s="30"/>
      <c r="K157" s="30"/>
      <c r="L157" s="147"/>
      <c r="M157" s="31">
        <v>1.03</v>
      </c>
      <c r="N157" s="32"/>
      <c r="O157" s="30"/>
      <c r="P157" s="32">
        <f>R41</f>
        <v>108201.5</v>
      </c>
      <c r="Q157" s="30">
        <v>0.53390000000000004</v>
      </c>
      <c r="R157" s="33">
        <f>P157*Q157</f>
        <v>57768.780850000003</v>
      </c>
    </row>
    <row r="158" spans="1:18">
      <c r="A158" s="30" t="s">
        <v>509</v>
      </c>
      <c r="B158" s="30" t="s">
        <v>72</v>
      </c>
      <c r="C158" s="30" t="s">
        <v>511</v>
      </c>
      <c r="D158" s="30"/>
      <c r="E158" s="165">
        <f>G158/F158</f>
        <v>58.2318</v>
      </c>
      <c r="F158" s="145">
        <v>9.5</v>
      </c>
      <c r="G158" s="33">
        <f>R158</f>
        <v>553.20209999999997</v>
      </c>
      <c r="H158" s="30"/>
      <c r="I158" s="30"/>
      <c r="J158" s="30"/>
      <c r="K158" s="30"/>
      <c r="L158" s="147"/>
      <c r="M158" s="31">
        <v>1.03</v>
      </c>
      <c r="N158" s="32"/>
      <c r="O158" s="30"/>
      <c r="P158" s="32">
        <f>R43</f>
        <v>1881</v>
      </c>
      <c r="Q158" s="30">
        <v>0.29409999999999997</v>
      </c>
      <c r="R158" s="33">
        <f>P158*Q158</f>
        <v>553.20209999999997</v>
      </c>
    </row>
    <row r="159" spans="1:18">
      <c r="A159" s="30" t="s">
        <v>509</v>
      </c>
      <c r="B159" s="30" t="s">
        <v>72</v>
      </c>
      <c r="C159" s="30" t="s">
        <v>400</v>
      </c>
      <c r="D159" s="30"/>
      <c r="E159" s="30"/>
      <c r="F159" s="33"/>
      <c r="G159" s="30"/>
      <c r="H159" s="30"/>
      <c r="I159" s="30"/>
      <c r="J159" s="30"/>
      <c r="K159" s="30"/>
      <c r="L159" s="147"/>
      <c r="M159" s="31">
        <v>1.03</v>
      </c>
      <c r="N159" s="32"/>
      <c r="O159" s="30"/>
      <c r="P159" s="32">
        <f>R42</f>
        <v>7333.6</v>
      </c>
      <c r="Q159" s="30">
        <v>0.37634000000000001</v>
      </c>
      <c r="R159" s="33">
        <f>P159*Q159</f>
        <v>2759.9270240000001</v>
      </c>
    </row>
    <row r="160" spans="1:18">
      <c r="A160" s="30" t="s">
        <v>509</v>
      </c>
      <c r="B160" s="30" t="s">
        <v>72</v>
      </c>
      <c r="C160" s="30" t="s">
        <v>18</v>
      </c>
      <c r="D160" s="30"/>
      <c r="E160" s="30"/>
      <c r="F160" s="33"/>
      <c r="G160" s="30"/>
      <c r="H160" s="30"/>
      <c r="I160" s="30"/>
      <c r="J160" s="30"/>
      <c r="K160" s="30"/>
      <c r="L160" s="30"/>
      <c r="M160" s="31">
        <v>1.03</v>
      </c>
      <c r="N160" s="32"/>
      <c r="O160" s="30"/>
      <c r="P160" s="32"/>
      <c r="Q160" s="30"/>
      <c r="R160" s="33">
        <f>SUM(R157:R159)</f>
        <v>61081.909974000002</v>
      </c>
    </row>
    <row r="161" spans="1:18">
      <c r="A161" s="30" t="s">
        <v>537</v>
      </c>
      <c r="B161" s="30"/>
      <c r="C161" s="30"/>
      <c r="D161" s="30"/>
      <c r="E161" s="30"/>
      <c r="F161" s="33"/>
      <c r="G161" s="30"/>
      <c r="H161" s="30"/>
      <c r="I161" s="30"/>
      <c r="J161" s="30"/>
      <c r="K161" s="30"/>
      <c r="L161" s="147">
        <f>N161/M161</f>
        <v>71386.735800000009</v>
      </c>
      <c r="M161" s="31">
        <v>1.03</v>
      </c>
      <c r="N161" s="32">
        <f>R161-O156-G158</f>
        <v>73528.337874000004</v>
      </c>
      <c r="O161" s="30"/>
      <c r="P161" s="32"/>
      <c r="Q161" s="30"/>
      <c r="R161" s="33">
        <f>R156+R160</f>
        <v>74461.539973999999</v>
      </c>
    </row>
    <row r="162" spans="1:18">
      <c r="A162" s="30" t="s">
        <v>470</v>
      </c>
      <c r="B162" s="30" t="s">
        <v>965</v>
      </c>
      <c r="C162" s="30"/>
      <c r="D162" s="30"/>
      <c r="E162" s="30"/>
      <c r="F162" s="33"/>
      <c r="G162" s="30"/>
      <c r="H162" s="30"/>
      <c r="I162" s="30"/>
      <c r="J162" s="30"/>
      <c r="K162" s="30"/>
      <c r="L162" s="30"/>
      <c r="M162" s="31"/>
      <c r="N162" s="32"/>
      <c r="O162" s="30"/>
      <c r="P162" s="32"/>
      <c r="Q162" s="30"/>
      <c r="R162" s="33">
        <v>92369.82</v>
      </c>
    </row>
    <row r="163" spans="1:18">
      <c r="A163" s="30" t="s">
        <v>538</v>
      </c>
      <c r="B163" s="47"/>
      <c r="C163" s="30"/>
      <c r="D163" s="30"/>
      <c r="E163" s="104"/>
      <c r="F163" s="33"/>
      <c r="G163" s="30"/>
      <c r="H163" s="30"/>
      <c r="I163" s="30"/>
      <c r="J163" s="30"/>
      <c r="K163" s="30"/>
      <c r="L163" s="165">
        <f>R163/M161</f>
        <v>17386.679636893212</v>
      </c>
      <c r="M163" s="31"/>
      <c r="N163" s="32"/>
      <c r="O163" s="30"/>
      <c r="P163" s="32"/>
      <c r="Q163" s="30"/>
      <c r="R163" s="33">
        <f>R162-R161</f>
        <v>17908.280026000008</v>
      </c>
    </row>
    <row r="164" spans="1:18">
      <c r="A164" s="30"/>
      <c r="B164" s="47"/>
      <c r="C164" s="30"/>
      <c r="D164" s="30"/>
      <c r="E164" s="104"/>
      <c r="F164" s="33"/>
      <c r="G164" s="30"/>
      <c r="H164" s="30"/>
      <c r="I164" s="30"/>
      <c r="J164" s="30"/>
      <c r="K164" s="30"/>
      <c r="L164" s="165"/>
      <c r="M164" s="31"/>
      <c r="N164" s="32"/>
      <c r="O164" s="30"/>
      <c r="P164" s="32"/>
      <c r="Q164" s="30"/>
      <c r="R164" s="33"/>
    </row>
    <row r="165" spans="1:18">
      <c r="A165" s="30" t="s">
        <v>954</v>
      </c>
      <c r="B165" s="47"/>
      <c r="C165" s="30"/>
      <c r="D165" s="30"/>
      <c r="E165" s="104"/>
      <c r="F165" s="33"/>
      <c r="G165" s="30"/>
      <c r="H165" s="30"/>
      <c r="I165" s="30"/>
      <c r="J165" s="30"/>
      <c r="K165" s="30"/>
      <c r="L165" s="165"/>
      <c r="M165" s="31"/>
      <c r="N165" s="32"/>
      <c r="O165" s="30"/>
      <c r="P165" s="32"/>
      <c r="Q165" s="30"/>
      <c r="R165" s="33"/>
    </row>
    <row r="166" spans="1:18">
      <c r="A166" s="4" t="s">
        <v>0</v>
      </c>
      <c r="B166" s="4" t="s">
        <v>55</v>
      </c>
      <c r="C166" s="4" t="s">
        <v>1</v>
      </c>
      <c r="D166" s="4" t="s">
        <v>2</v>
      </c>
      <c r="E166" s="4" t="s">
        <v>3</v>
      </c>
      <c r="F166" s="8" t="s">
        <v>4</v>
      </c>
      <c r="G166" s="4" t="s">
        <v>5</v>
      </c>
      <c r="H166" s="4" t="s">
        <v>6</v>
      </c>
      <c r="I166" s="4" t="s">
        <v>7</v>
      </c>
      <c r="J166" s="4" t="s">
        <v>8</v>
      </c>
      <c r="K166" s="4" t="s">
        <v>9</v>
      </c>
      <c r="L166" s="4" t="s">
        <v>3</v>
      </c>
      <c r="M166" s="6"/>
      <c r="N166" s="7" t="s">
        <v>12</v>
      </c>
      <c r="O166" s="4" t="s">
        <v>13</v>
      </c>
      <c r="P166" s="7" t="s">
        <v>14</v>
      </c>
      <c r="Q166" s="4" t="s">
        <v>15</v>
      </c>
      <c r="R166" s="8" t="s">
        <v>16</v>
      </c>
    </row>
    <row r="167" spans="1:18">
      <c r="A167" s="231" t="s">
        <v>955</v>
      </c>
      <c r="B167" s="4"/>
      <c r="C167" s="4"/>
      <c r="D167" s="4"/>
      <c r="E167" s="4"/>
      <c r="F167" s="8"/>
      <c r="G167" s="4"/>
      <c r="H167" s="4"/>
      <c r="I167" s="4"/>
      <c r="J167" s="4"/>
      <c r="K167" s="4"/>
      <c r="L167" s="4"/>
      <c r="M167" s="6"/>
      <c r="N167" s="7"/>
      <c r="O167" s="4"/>
      <c r="P167" s="7"/>
      <c r="Q167" s="4"/>
      <c r="R167" s="8"/>
    </row>
    <row r="168" spans="1:18">
      <c r="A168" s="30" t="s">
        <v>526</v>
      </c>
      <c r="B168" s="30" t="s">
        <v>72</v>
      </c>
      <c r="C168" s="30"/>
      <c r="D168" s="30"/>
      <c r="E168" s="30"/>
      <c r="F168" s="145"/>
      <c r="G168" s="30"/>
      <c r="H168" s="30">
        <v>41745</v>
      </c>
      <c r="I168" s="30">
        <v>46363</v>
      </c>
      <c r="J168" s="30">
        <f t="shared" ref="J168:J177" si="31">I168-H168</f>
        <v>4618</v>
      </c>
      <c r="K168" s="30">
        <v>1</v>
      </c>
      <c r="L168" s="30">
        <f t="shared" ref="L168:L177" si="32">K168*J168</f>
        <v>4618</v>
      </c>
      <c r="M168" s="31">
        <v>1.03</v>
      </c>
      <c r="N168" s="32">
        <f t="shared" ref="N168:N178" si="33">M168*L168</f>
        <v>4756.54</v>
      </c>
      <c r="O168" s="30"/>
      <c r="P168" s="32">
        <f t="shared" ref="P168:P178" si="34">G168+N168+O168</f>
        <v>4756.54</v>
      </c>
      <c r="Q168" s="30">
        <v>1</v>
      </c>
      <c r="R168" s="33">
        <f t="shared" ref="R168:R177" si="35">P168*Q168</f>
        <v>4756.54</v>
      </c>
    </row>
    <row r="169" spans="1:18">
      <c r="A169" s="30" t="s">
        <v>527</v>
      </c>
      <c r="B169" s="30" t="s">
        <v>72</v>
      </c>
      <c r="C169" s="30"/>
      <c r="D169" s="30" t="s">
        <v>528</v>
      </c>
      <c r="E169" s="30"/>
      <c r="F169" s="145">
        <v>9.5</v>
      </c>
      <c r="G169" s="30"/>
      <c r="H169" s="30">
        <v>3238</v>
      </c>
      <c r="I169" s="30">
        <v>3476</v>
      </c>
      <c r="J169" s="30">
        <f t="shared" si="31"/>
        <v>238</v>
      </c>
      <c r="K169" s="30">
        <v>1</v>
      </c>
      <c r="L169" s="30">
        <f t="shared" si="32"/>
        <v>238</v>
      </c>
      <c r="M169" s="31">
        <v>1.03</v>
      </c>
      <c r="N169" s="32">
        <f t="shared" si="33"/>
        <v>245.14000000000001</v>
      </c>
      <c r="O169" s="30"/>
      <c r="P169" s="32">
        <f t="shared" si="34"/>
        <v>245.14000000000001</v>
      </c>
      <c r="Q169" s="30">
        <v>1</v>
      </c>
      <c r="R169" s="33">
        <f t="shared" si="35"/>
        <v>245.14000000000001</v>
      </c>
    </row>
    <row r="170" spans="1:18">
      <c r="A170" s="30" t="s">
        <v>529</v>
      </c>
      <c r="B170" s="30" t="s">
        <v>72</v>
      </c>
      <c r="C170" s="30">
        <v>53</v>
      </c>
      <c r="D170" s="30">
        <v>53</v>
      </c>
      <c r="E170" s="30">
        <f>SUM(D170-C170)</f>
        <v>0</v>
      </c>
      <c r="F170" s="145">
        <v>9.5</v>
      </c>
      <c r="G170" s="30">
        <f>E170*F170</f>
        <v>0</v>
      </c>
      <c r="H170" s="30">
        <v>23774</v>
      </c>
      <c r="I170" s="30">
        <v>26933</v>
      </c>
      <c r="J170" s="30">
        <f t="shared" si="31"/>
        <v>3159</v>
      </c>
      <c r="K170" s="30">
        <v>1</v>
      </c>
      <c r="L170" s="30">
        <f t="shared" si="32"/>
        <v>3159</v>
      </c>
      <c r="M170" s="31">
        <v>1.03</v>
      </c>
      <c r="N170" s="32">
        <f t="shared" si="33"/>
        <v>3253.77</v>
      </c>
      <c r="O170" s="30"/>
      <c r="P170" s="32">
        <f t="shared" si="34"/>
        <v>3253.77</v>
      </c>
      <c r="Q170" s="30">
        <v>1</v>
      </c>
      <c r="R170" s="33">
        <f t="shared" si="35"/>
        <v>3253.77</v>
      </c>
    </row>
    <row r="171" spans="1:18">
      <c r="A171" s="30" t="s">
        <v>530</v>
      </c>
      <c r="B171" s="30" t="s">
        <v>72</v>
      </c>
      <c r="C171" s="30">
        <v>37</v>
      </c>
      <c r="D171" s="30">
        <v>37</v>
      </c>
      <c r="E171" s="30">
        <f>SUM(D171-C171)</f>
        <v>0</v>
      </c>
      <c r="F171" s="145">
        <v>9.5</v>
      </c>
      <c r="G171" s="30">
        <f>E171*F171</f>
        <v>0</v>
      </c>
      <c r="H171" s="30">
        <v>16876</v>
      </c>
      <c r="I171" s="30">
        <v>19384</v>
      </c>
      <c r="J171" s="30">
        <f t="shared" si="31"/>
        <v>2508</v>
      </c>
      <c r="K171" s="30">
        <v>1</v>
      </c>
      <c r="L171" s="30">
        <f t="shared" si="32"/>
        <v>2508</v>
      </c>
      <c r="M171" s="31">
        <v>1.03</v>
      </c>
      <c r="N171" s="32">
        <f t="shared" si="33"/>
        <v>2583.2400000000002</v>
      </c>
      <c r="O171" s="30"/>
      <c r="P171" s="32">
        <f t="shared" si="34"/>
        <v>2583.2400000000002</v>
      </c>
      <c r="Q171" s="30">
        <v>1</v>
      </c>
      <c r="R171" s="33">
        <f t="shared" si="35"/>
        <v>2583.2400000000002</v>
      </c>
    </row>
    <row r="172" spans="1:18">
      <c r="A172" s="30" t="s">
        <v>531</v>
      </c>
      <c r="B172" s="30" t="s">
        <v>72</v>
      </c>
      <c r="C172" s="30"/>
      <c r="D172" s="30"/>
      <c r="E172" s="30"/>
      <c r="F172" s="145">
        <v>9.5</v>
      </c>
      <c r="G172" s="30"/>
      <c r="H172" s="30">
        <v>10713</v>
      </c>
      <c r="I172" s="30">
        <v>14572</v>
      </c>
      <c r="J172" s="30">
        <f t="shared" si="31"/>
        <v>3859</v>
      </c>
      <c r="K172" s="30">
        <v>1</v>
      </c>
      <c r="L172" s="30">
        <f t="shared" si="32"/>
        <v>3859</v>
      </c>
      <c r="M172" s="31">
        <v>1.03</v>
      </c>
      <c r="N172" s="32">
        <f t="shared" si="33"/>
        <v>3974.77</v>
      </c>
      <c r="O172" s="30"/>
      <c r="P172" s="32">
        <f t="shared" si="34"/>
        <v>3974.77</v>
      </c>
      <c r="Q172" s="30">
        <v>1</v>
      </c>
      <c r="R172" s="33">
        <f t="shared" si="35"/>
        <v>3974.77</v>
      </c>
    </row>
    <row r="173" spans="1:18">
      <c r="A173" s="30" t="s">
        <v>532</v>
      </c>
      <c r="B173" s="30" t="s">
        <v>72</v>
      </c>
      <c r="C173" s="30"/>
      <c r="D173" s="30" t="s">
        <v>533</v>
      </c>
      <c r="E173" s="30"/>
      <c r="F173" s="145">
        <v>9.5</v>
      </c>
      <c r="G173" s="30"/>
      <c r="H173" s="30">
        <v>14671</v>
      </c>
      <c r="I173" s="30">
        <v>15983</v>
      </c>
      <c r="J173" s="30">
        <f t="shared" si="31"/>
        <v>1312</v>
      </c>
      <c r="K173" s="30">
        <v>1</v>
      </c>
      <c r="L173" s="30">
        <f t="shared" si="32"/>
        <v>1312</v>
      </c>
      <c r="M173" s="31">
        <v>1.03</v>
      </c>
      <c r="N173" s="32">
        <f t="shared" si="33"/>
        <v>1351.3600000000001</v>
      </c>
      <c r="O173" s="30"/>
      <c r="P173" s="32">
        <f t="shared" si="34"/>
        <v>1351.3600000000001</v>
      </c>
      <c r="Q173" s="30">
        <v>1</v>
      </c>
      <c r="R173" s="33">
        <f t="shared" si="35"/>
        <v>1351.3600000000001</v>
      </c>
    </row>
    <row r="174" spans="1:18">
      <c r="A174" s="30" t="s">
        <v>532</v>
      </c>
      <c r="B174" s="30" t="s">
        <v>72</v>
      </c>
      <c r="C174" s="30"/>
      <c r="D174" s="30" t="s">
        <v>534</v>
      </c>
      <c r="E174" s="30"/>
      <c r="F174" s="145">
        <v>9.5</v>
      </c>
      <c r="G174" s="30"/>
      <c r="H174" s="30">
        <v>727</v>
      </c>
      <c r="I174" s="30">
        <v>989</v>
      </c>
      <c r="J174" s="30">
        <f t="shared" si="31"/>
        <v>262</v>
      </c>
      <c r="K174" s="30">
        <v>1</v>
      </c>
      <c r="L174" s="30">
        <f t="shared" si="32"/>
        <v>262</v>
      </c>
      <c r="M174" s="31">
        <v>1.03</v>
      </c>
      <c r="N174" s="32">
        <f t="shared" si="33"/>
        <v>269.86</v>
      </c>
      <c r="O174" s="30"/>
      <c r="P174" s="32">
        <f t="shared" si="34"/>
        <v>269.86</v>
      </c>
      <c r="Q174" s="30">
        <v>1</v>
      </c>
      <c r="R174" s="33">
        <f t="shared" si="35"/>
        <v>269.86</v>
      </c>
    </row>
    <row r="175" spans="1:18">
      <c r="A175" s="30" t="s">
        <v>535</v>
      </c>
      <c r="B175" s="30" t="s">
        <v>72</v>
      </c>
      <c r="C175" s="30">
        <v>6</v>
      </c>
      <c r="D175" s="30">
        <v>6</v>
      </c>
      <c r="E175" s="30">
        <f>SUM(D175-C175)</f>
        <v>0</v>
      </c>
      <c r="F175" s="145">
        <v>9.5</v>
      </c>
      <c r="G175" s="30">
        <f>E175*F175</f>
        <v>0</v>
      </c>
      <c r="H175" s="30">
        <v>6101</v>
      </c>
      <c r="I175" s="30">
        <v>6823</v>
      </c>
      <c r="J175" s="30">
        <f t="shared" si="31"/>
        <v>722</v>
      </c>
      <c r="K175" s="30">
        <v>1</v>
      </c>
      <c r="L175" s="30">
        <f t="shared" si="32"/>
        <v>722</v>
      </c>
      <c r="M175" s="31">
        <v>1.03</v>
      </c>
      <c r="N175" s="32">
        <f t="shared" si="33"/>
        <v>743.66</v>
      </c>
      <c r="O175" s="30"/>
      <c r="P175" s="32">
        <f t="shared" si="34"/>
        <v>743.66</v>
      </c>
      <c r="Q175" s="30">
        <v>1</v>
      </c>
      <c r="R175" s="33">
        <f t="shared" si="35"/>
        <v>743.66</v>
      </c>
    </row>
    <row r="176" spans="1:18">
      <c r="A176" s="104" t="s">
        <v>536</v>
      </c>
      <c r="B176" s="30" t="s">
        <v>72</v>
      </c>
      <c r="C176" s="30">
        <v>192</v>
      </c>
      <c r="D176" s="30">
        <v>192</v>
      </c>
      <c r="E176" s="30">
        <f>SUM(D176-C176)</f>
        <v>0</v>
      </c>
      <c r="F176" s="145">
        <v>9.5</v>
      </c>
      <c r="G176" s="30">
        <f>E176*F176</f>
        <v>0</v>
      </c>
      <c r="H176" s="30">
        <v>17093</v>
      </c>
      <c r="I176" s="30">
        <v>17544</v>
      </c>
      <c r="J176" s="30">
        <f t="shared" si="31"/>
        <v>451</v>
      </c>
      <c r="K176" s="30">
        <v>1</v>
      </c>
      <c r="L176" s="30">
        <f t="shared" si="32"/>
        <v>451</v>
      </c>
      <c r="M176" s="31">
        <v>1.03</v>
      </c>
      <c r="N176" s="32">
        <f t="shared" si="33"/>
        <v>464.53000000000003</v>
      </c>
      <c r="O176" s="30"/>
      <c r="P176" s="32">
        <f t="shared" si="34"/>
        <v>464.53000000000003</v>
      </c>
      <c r="Q176" s="30">
        <v>1</v>
      </c>
      <c r="R176" s="33">
        <f t="shared" si="35"/>
        <v>464.53000000000003</v>
      </c>
    </row>
    <row r="177" spans="1:18">
      <c r="A177" s="30" t="s">
        <v>158</v>
      </c>
      <c r="B177" s="30" t="s">
        <v>72</v>
      </c>
      <c r="C177" s="30">
        <v>0</v>
      </c>
      <c r="D177" s="30">
        <v>0</v>
      </c>
      <c r="E177" s="30">
        <f>SUM(D177-C177)</f>
        <v>0</v>
      </c>
      <c r="F177" s="145">
        <v>9.5</v>
      </c>
      <c r="G177" s="30">
        <f>E177*F177</f>
        <v>0</v>
      </c>
      <c r="H177" s="30">
        <v>374</v>
      </c>
      <c r="I177" s="30">
        <v>404</v>
      </c>
      <c r="J177" s="30">
        <f t="shared" si="31"/>
        <v>30</v>
      </c>
      <c r="K177" s="30">
        <v>80</v>
      </c>
      <c r="L177" s="30">
        <f t="shared" si="32"/>
        <v>2400</v>
      </c>
      <c r="M177" s="31">
        <v>1.03</v>
      </c>
      <c r="N177" s="32">
        <f t="shared" si="33"/>
        <v>2472</v>
      </c>
      <c r="O177" s="30"/>
      <c r="P177" s="32">
        <f t="shared" si="34"/>
        <v>2472</v>
      </c>
      <c r="Q177" s="30">
        <v>1</v>
      </c>
      <c r="R177" s="33">
        <f t="shared" si="35"/>
        <v>2472</v>
      </c>
    </row>
    <row r="178" spans="1:18">
      <c r="A178" s="30" t="s">
        <v>18</v>
      </c>
      <c r="B178" s="30" t="s">
        <v>72</v>
      </c>
      <c r="C178" s="30"/>
      <c r="D178" s="30"/>
      <c r="E178" s="30">
        <f>SUM(E168:E177)</f>
        <v>0</v>
      </c>
      <c r="F178" s="145">
        <v>9.5</v>
      </c>
      <c r="G178" s="30">
        <f>E178*F178</f>
        <v>0</v>
      </c>
      <c r="H178" s="30"/>
      <c r="I178" s="30"/>
      <c r="J178" s="30"/>
      <c r="K178" s="30"/>
      <c r="L178" s="30">
        <f>SUM(L168:L177)</f>
        <v>19529</v>
      </c>
      <c r="M178" s="31">
        <v>1.03</v>
      </c>
      <c r="N178" s="32">
        <f t="shared" si="33"/>
        <v>20114.87</v>
      </c>
      <c r="O178" s="30"/>
      <c r="P178" s="32">
        <f t="shared" si="34"/>
        <v>20114.87</v>
      </c>
      <c r="Q178" s="30">
        <v>1</v>
      </c>
      <c r="R178" s="33">
        <f>SUM(R168:R177)</f>
        <v>20114.87</v>
      </c>
    </row>
    <row r="179" spans="1:18">
      <c r="A179" s="30"/>
      <c r="B179" s="30"/>
      <c r="C179" s="30"/>
      <c r="D179" s="30"/>
      <c r="E179" s="30"/>
      <c r="F179" s="33"/>
      <c r="G179" s="30"/>
      <c r="H179" s="30"/>
      <c r="I179" s="30"/>
      <c r="J179" s="30"/>
      <c r="K179" s="30"/>
      <c r="L179" s="147"/>
      <c r="M179" s="31"/>
      <c r="N179" s="32"/>
      <c r="O179" s="30"/>
      <c r="P179" s="32"/>
      <c r="Q179" s="30"/>
      <c r="R179" s="33">
        <v>16874.939999999999</v>
      </c>
    </row>
    <row r="180" spans="1:18">
      <c r="A180" s="30" t="s">
        <v>872</v>
      </c>
      <c r="B180" s="30" t="s">
        <v>540</v>
      </c>
      <c r="C180" s="30"/>
      <c r="D180" s="30"/>
      <c r="E180" s="30"/>
      <c r="F180" s="145"/>
      <c r="G180" s="30"/>
      <c r="H180" s="30">
        <v>3955</v>
      </c>
      <c r="I180" s="30">
        <v>3955</v>
      </c>
      <c r="J180" s="30">
        <f>I180-H180</f>
        <v>0</v>
      </c>
      <c r="K180" s="30">
        <v>40</v>
      </c>
      <c r="L180" s="30">
        <f>K180*J180</f>
        <v>0</v>
      </c>
      <c r="M180" s="31">
        <v>1.03</v>
      </c>
      <c r="N180" s="32">
        <f>M180*L180</f>
        <v>0</v>
      </c>
      <c r="O180" s="30"/>
      <c r="P180" s="32">
        <f>G180+N180+O180</f>
        <v>0</v>
      </c>
      <c r="Q180" s="30">
        <v>1</v>
      </c>
      <c r="R180" s="33">
        <f>P180*Q180</f>
        <v>0</v>
      </c>
    </row>
    <row r="181" spans="1:18">
      <c r="A181" s="30" t="s">
        <v>963</v>
      </c>
      <c r="B181" s="30" t="s">
        <v>540</v>
      </c>
      <c r="C181" s="30"/>
      <c r="D181" s="30"/>
      <c r="E181" s="30"/>
      <c r="F181" s="145"/>
      <c r="G181" s="30"/>
      <c r="H181" s="30">
        <v>0</v>
      </c>
      <c r="I181" s="30">
        <v>1536</v>
      </c>
      <c r="J181" s="30">
        <f>I181-H181</f>
        <v>1536</v>
      </c>
      <c r="K181" s="30">
        <v>1</v>
      </c>
      <c r="L181" s="30">
        <f>K181*J181</f>
        <v>1536</v>
      </c>
      <c r="M181" s="31">
        <v>1.03</v>
      </c>
      <c r="N181" s="32">
        <f>M181*L181</f>
        <v>1582.08</v>
      </c>
      <c r="O181" s="30"/>
      <c r="P181" s="32">
        <f>G181+N181+O181</f>
        <v>1582.08</v>
      </c>
      <c r="Q181" s="30">
        <v>1</v>
      </c>
      <c r="R181" s="33">
        <f>P181*Q181</f>
        <v>1582.08</v>
      </c>
    </row>
    <row r="182" spans="1:18">
      <c r="A182" s="148" t="s">
        <v>539</v>
      </c>
      <c r="B182" s="30" t="s">
        <v>540</v>
      </c>
      <c r="C182" s="148"/>
      <c r="D182" s="148"/>
      <c r="E182" s="148"/>
      <c r="F182" s="145"/>
      <c r="G182" s="148"/>
      <c r="H182" s="148">
        <v>14660</v>
      </c>
      <c r="I182" s="148">
        <v>15306</v>
      </c>
      <c r="J182" s="148">
        <f>I182-H182</f>
        <v>646</v>
      </c>
      <c r="K182" s="148">
        <v>20</v>
      </c>
      <c r="L182" s="148">
        <f>K182*J182</f>
        <v>12920</v>
      </c>
      <c r="M182" s="31">
        <v>1.03</v>
      </c>
      <c r="N182" s="173">
        <f>M182*L182</f>
        <v>13307.6</v>
      </c>
      <c r="O182" s="148"/>
      <c r="P182" s="173">
        <f>G182+N182+O182</f>
        <v>13307.6</v>
      </c>
      <c r="Q182" s="148">
        <v>1</v>
      </c>
      <c r="R182" s="145">
        <f>P182*Q182</f>
        <v>13307.6</v>
      </c>
    </row>
    <row r="183" spans="1:18">
      <c r="A183" s="30" t="s">
        <v>541</v>
      </c>
      <c r="B183" s="30" t="s">
        <v>540</v>
      </c>
      <c r="C183" s="30"/>
      <c r="D183" s="30"/>
      <c r="E183" s="30"/>
      <c r="F183" s="33"/>
      <c r="G183" s="30"/>
      <c r="H183" s="30">
        <v>32973</v>
      </c>
      <c r="I183" s="30">
        <v>34444</v>
      </c>
      <c r="J183" s="30">
        <f>I183-H183</f>
        <v>1471</v>
      </c>
      <c r="K183" s="30">
        <v>40</v>
      </c>
      <c r="L183" s="30">
        <f>K183*J183</f>
        <v>58840</v>
      </c>
      <c r="M183" s="31">
        <v>1.03</v>
      </c>
      <c r="N183" s="32">
        <f>M183*L183</f>
        <v>60605.200000000004</v>
      </c>
      <c r="O183" s="30"/>
      <c r="P183" s="32">
        <f>G183+N183+O183</f>
        <v>60605.200000000004</v>
      </c>
      <c r="Q183" s="30">
        <v>1</v>
      </c>
      <c r="R183" s="33">
        <f>P183*Q183</f>
        <v>60605.200000000004</v>
      </c>
    </row>
    <row r="184" spans="1:18">
      <c r="A184" s="209" t="s">
        <v>18</v>
      </c>
      <c r="B184" s="209"/>
      <c r="C184" s="30"/>
      <c r="D184" s="30"/>
      <c r="E184" s="30">
        <f>SUM(E182:E183)</f>
        <v>0</v>
      </c>
      <c r="F184" s="145">
        <v>9.5</v>
      </c>
      <c r="G184" s="30">
        <f>E184*F184</f>
        <v>0</v>
      </c>
      <c r="H184" s="30"/>
      <c r="I184" s="30"/>
      <c r="J184" s="30"/>
      <c r="K184" s="30"/>
      <c r="L184" s="30">
        <f>SUM(L180:L183)</f>
        <v>73296</v>
      </c>
      <c r="M184" s="31">
        <v>1.03</v>
      </c>
      <c r="N184" s="32">
        <f>M184*L184</f>
        <v>75494.880000000005</v>
      </c>
      <c r="O184" s="30"/>
      <c r="P184" s="32">
        <f>G184+N184+O184</f>
        <v>75494.880000000005</v>
      </c>
      <c r="Q184" s="30">
        <v>1</v>
      </c>
      <c r="R184" s="33">
        <f>P184*Q184</f>
        <v>75494.880000000005</v>
      </c>
    </row>
    <row r="185" spans="1:18">
      <c r="A185" s="209" t="s">
        <v>871</v>
      </c>
      <c r="B185" s="209" t="s">
        <v>873</v>
      </c>
      <c r="C185" s="209"/>
      <c r="D185" s="209"/>
      <c r="E185" s="209">
        <f>G185/F185</f>
        <v>58.2318</v>
      </c>
      <c r="F185" s="145">
        <v>9.5</v>
      </c>
      <c r="G185" s="211">
        <f>SUM(G158:G184)</f>
        <v>553.20209999999997</v>
      </c>
      <c r="H185" s="209"/>
      <c r="I185" s="209"/>
      <c r="J185" s="209"/>
      <c r="K185" s="209"/>
      <c r="L185" s="212">
        <f>N185/M185</f>
        <v>88773.415436893207</v>
      </c>
      <c r="M185" s="31">
        <v>1.03</v>
      </c>
      <c r="N185" s="210">
        <f>R185-G185-O185</f>
        <v>91436.617900000012</v>
      </c>
      <c r="O185" s="209">
        <f>SUM(O156:O184)</f>
        <v>380</v>
      </c>
      <c r="P185" s="210"/>
      <c r="Q185" s="209"/>
      <c r="R185" s="211">
        <f>R184+R179</f>
        <v>92369.82</v>
      </c>
    </row>
    <row r="186" spans="1:18">
      <c r="A186" s="209"/>
      <c r="B186" s="209"/>
      <c r="C186" s="209"/>
      <c r="D186" s="209"/>
      <c r="E186" s="209"/>
      <c r="F186" s="211"/>
      <c r="G186" s="209"/>
      <c r="H186" s="209"/>
      <c r="I186" s="209"/>
      <c r="J186" s="209"/>
      <c r="K186" s="209"/>
      <c r="L186" s="209"/>
      <c r="M186" s="199"/>
      <c r="N186" s="210"/>
      <c r="O186" s="209"/>
      <c r="P186" s="210"/>
      <c r="Q186" s="209"/>
      <c r="R186" s="211"/>
    </row>
    <row r="187" spans="1:18">
      <c r="A187" s="16" t="s">
        <v>964</v>
      </c>
      <c r="F187" s="54"/>
      <c r="N187" s="55"/>
      <c r="P187" s="55"/>
      <c r="R187" s="54"/>
    </row>
    <row r="188" spans="1:18">
      <c r="A188" s="4" t="s">
        <v>0</v>
      </c>
      <c r="B188" s="4" t="s">
        <v>491</v>
      </c>
      <c r="C188" s="4" t="s">
        <v>1</v>
      </c>
      <c r="D188" s="4" t="s">
        <v>2</v>
      </c>
      <c r="E188" s="4" t="s">
        <v>3</v>
      </c>
      <c r="F188" s="8" t="s">
        <v>4</v>
      </c>
      <c r="G188" s="4" t="s">
        <v>5</v>
      </c>
      <c r="H188" s="4" t="s">
        <v>6</v>
      </c>
      <c r="I188" s="4" t="s">
        <v>7</v>
      </c>
      <c r="J188" s="4" t="s">
        <v>8</v>
      </c>
      <c r="K188" s="4" t="s">
        <v>9</v>
      </c>
      <c r="L188" s="4" t="s">
        <v>3</v>
      </c>
      <c r="M188" s="6" t="s">
        <v>59</v>
      </c>
      <c r="N188" s="7" t="s">
        <v>12</v>
      </c>
      <c r="O188" s="4" t="s">
        <v>13</v>
      </c>
      <c r="P188" s="7" t="s">
        <v>14</v>
      </c>
      <c r="Q188" s="4" t="s">
        <v>492</v>
      </c>
      <c r="R188" s="8" t="s">
        <v>493</v>
      </c>
    </row>
    <row r="189" spans="1:18">
      <c r="A189" s="30" t="s">
        <v>905</v>
      </c>
      <c r="B189" s="30" t="s">
        <v>906</v>
      </c>
      <c r="C189" s="30">
        <v>16976</v>
      </c>
      <c r="D189" s="30">
        <v>16976</v>
      </c>
      <c r="E189" s="30">
        <f>SUM(D189-C189)</f>
        <v>0</v>
      </c>
      <c r="F189" s="145">
        <v>9.5</v>
      </c>
      <c r="G189" s="30">
        <f>E189*F189</f>
        <v>0</v>
      </c>
      <c r="H189" s="30">
        <v>43882</v>
      </c>
      <c r="I189" s="30">
        <v>44652</v>
      </c>
      <c r="J189" s="30">
        <f t="shared" ref="J189:J199" si="36">I189-H189</f>
        <v>770</v>
      </c>
      <c r="K189" s="30">
        <v>30</v>
      </c>
      <c r="L189" s="30">
        <f t="shared" ref="L189:L199" si="37">K189*J189</f>
        <v>23100</v>
      </c>
      <c r="M189" s="31">
        <v>1.03</v>
      </c>
      <c r="N189" s="32">
        <f>L189*M189</f>
        <v>23793</v>
      </c>
      <c r="O189" s="30"/>
      <c r="P189" s="32">
        <f t="shared" ref="P189:P199" si="38">G189+N189+O189</f>
        <v>23793</v>
      </c>
      <c r="Q189" s="30">
        <v>1</v>
      </c>
      <c r="R189" s="33">
        <f t="shared" ref="R189:R199" si="39">P189*Q189</f>
        <v>23793</v>
      </c>
    </row>
    <row r="190" spans="1:18">
      <c r="A190" s="30" t="s">
        <v>907</v>
      </c>
      <c r="B190" s="30" t="s">
        <v>906</v>
      </c>
      <c r="C190" s="30">
        <v>62</v>
      </c>
      <c r="D190" s="30">
        <v>64</v>
      </c>
      <c r="E190" s="30">
        <f>SUM(D190-C190)</f>
        <v>2</v>
      </c>
      <c r="F190" s="145">
        <v>9.5</v>
      </c>
      <c r="G190" s="30">
        <f>E190*F190</f>
        <v>19</v>
      </c>
      <c r="H190" s="70">
        <v>32851</v>
      </c>
      <c r="I190" s="70">
        <v>33729</v>
      </c>
      <c r="J190" s="30">
        <f t="shared" si="36"/>
        <v>878</v>
      </c>
      <c r="K190" s="30">
        <v>1</v>
      </c>
      <c r="L190" s="30">
        <f t="shared" si="37"/>
        <v>878</v>
      </c>
      <c r="M190" s="31">
        <v>1.03</v>
      </c>
      <c r="N190" s="32">
        <f t="shared" ref="N190:N199" si="40">M190*L190</f>
        <v>904.34</v>
      </c>
      <c r="O190" s="30">
        <v>40</v>
      </c>
      <c r="P190" s="32">
        <f t="shared" si="38"/>
        <v>963.34</v>
      </c>
      <c r="Q190" s="30">
        <v>1</v>
      </c>
      <c r="R190" s="33">
        <f t="shared" si="39"/>
        <v>963.34</v>
      </c>
    </row>
    <row r="191" spans="1:18">
      <c r="A191" s="30" t="s">
        <v>908</v>
      </c>
      <c r="B191" s="30" t="s">
        <v>906</v>
      </c>
      <c r="C191" s="30"/>
      <c r="D191" s="30"/>
      <c r="E191" s="30"/>
      <c r="F191" s="145">
        <v>9.5</v>
      </c>
      <c r="G191" s="30"/>
      <c r="H191" s="30">
        <v>251161</v>
      </c>
      <c r="I191" s="30">
        <v>254764</v>
      </c>
      <c r="J191" s="30">
        <f t="shared" si="36"/>
        <v>3603</v>
      </c>
      <c r="K191" s="30">
        <v>1</v>
      </c>
      <c r="L191" s="30">
        <f t="shared" si="37"/>
        <v>3603</v>
      </c>
      <c r="M191" s="31">
        <v>1.03</v>
      </c>
      <c r="N191" s="32">
        <f t="shared" si="40"/>
        <v>3711.09</v>
      </c>
      <c r="O191" s="30">
        <v>80</v>
      </c>
      <c r="P191" s="32">
        <f t="shared" si="38"/>
        <v>3791.09</v>
      </c>
      <c r="Q191" s="30">
        <v>1</v>
      </c>
      <c r="R191" s="33">
        <f t="shared" si="39"/>
        <v>3791.09</v>
      </c>
    </row>
    <row r="192" spans="1:18">
      <c r="A192" s="30" t="s">
        <v>909</v>
      </c>
      <c r="B192" s="30" t="s">
        <v>906</v>
      </c>
      <c r="C192" s="30">
        <v>614</v>
      </c>
      <c r="D192" s="30">
        <v>623</v>
      </c>
      <c r="E192" s="30">
        <f t="shared" ref="E192:E198" si="41">SUM(D192-C192)</f>
        <v>9</v>
      </c>
      <c r="F192" s="145">
        <v>9.5</v>
      </c>
      <c r="G192" s="30">
        <f t="shared" ref="G192:G198" si="42">E192*F192</f>
        <v>85.5</v>
      </c>
      <c r="H192" s="30">
        <v>1382</v>
      </c>
      <c r="I192" s="30">
        <v>1435</v>
      </c>
      <c r="J192" s="30">
        <f t="shared" si="36"/>
        <v>53</v>
      </c>
      <c r="K192" s="30">
        <v>1</v>
      </c>
      <c r="L192" s="30">
        <f t="shared" si="37"/>
        <v>53</v>
      </c>
      <c r="M192" s="31">
        <v>1.03</v>
      </c>
      <c r="N192" s="32">
        <f t="shared" si="40"/>
        <v>54.59</v>
      </c>
      <c r="O192" s="30">
        <v>40</v>
      </c>
      <c r="P192" s="32">
        <f t="shared" si="38"/>
        <v>180.09</v>
      </c>
      <c r="Q192" s="30">
        <v>1</v>
      </c>
      <c r="R192" s="33">
        <f t="shared" si="39"/>
        <v>180.09</v>
      </c>
    </row>
    <row r="193" spans="1:18">
      <c r="A193" s="30" t="s">
        <v>910</v>
      </c>
      <c r="B193" s="30" t="s">
        <v>906</v>
      </c>
      <c r="C193" s="30">
        <v>263</v>
      </c>
      <c r="D193" s="30">
        <v>263</v>
      </c>
      <c r="E193" s="30">
        <f>SUM(D193-C193)</f>
        <v>0</v>
      </c>
      <c r="F193" s="145">
        <v>9.5</v>
      </c>
      <c r="G193" s="30">
        <f>E193*F193</f>
        <v>0</v>
      </c>
      <c r="H193" s="30">
        <v>13592</v>
      </c>
      <c r="I193" s="30">
        <v>14241</v>
      </c>
      <c r="J193" s="30">
        <f>I193-H193</f>
        <v>649</v>
      </c>
      <c r="K193" s="30">
        <v>1</v>
      </c>
      <c r="L193" s="30">
        <f>K193*J193</f>
        <v>649</v>
      </c>
      <c r="M193" s="31">
        <v>1.03</v>
      </c>
      <c r="N193" s="32">
        <f>M193*L193</f>
        <v>668.47</v>
      </c>
      <c r="O193" s="30">
        <v>40</v>
      </c>
      <c r="P193" s="32">
        <f>G193+N193+O193</f>
        <v>708.47</v>
      </c>
      <c r="Q193" s="30">
        <v>1</v>
      </c>
      <c r="R193" s="33">
        <f>P193*Q193</f>
        <v>708.47</v>
      </c>
    </row>
    <row r="194" spans="1:18" ht="16.5" customHeight="1">
      <c r="A194" s="30" t="s">
        <v>911</v>
      </c>
      <c r="B194" s="30" t="s">
        <v>906</v>
      </c>
      <c r="C194" s="30">
        <v>16</v>
      </c>
      <c r="D194" s="30">
        <v>16</v>
      </c>
      <c r="E194" s="30">
        <f t="shared" si="41"/>
        <v>0</v>
      </c>
      <c r="F194" s="145">
        <v>9.5</v>
      </c>
      <c r="G194" s="30">
        <f t="shared" si="42"/>
        <v>0</v>
      </c>
      <c r="H194" s="30">
        <v>8034</v>
      </c>
      <c r="I194" s="30">
        <v>8255</v>
      </c>
      <c r="J194" s="30">
        <f t="shared" si="36"/>
        <v>221</v>
      </c>
      <c r="K194" s="30">
        <v>1</v>
      </c>
      <c r="L194" s="30">
        <f t="shared" si="37"/>
        <v>221</v>
      </c>
      <c r="M194" s="31">
        <v>1.03</v>
      </c>
      <c r="N194" s="32">
        <f t="shared" si="40"/>
        <v>227.63</v>
      </c>
      <c r="O194" s="30">
        <v>80</v>
      </c>
      <c r="P194" s="32">
        <f t="shared" si="38"/>
        <v>307.63</v>
      </c>
      <c r="Q194" s="30">
        <v>1</v>
      </c>
      <c r="R194" s="33">
        <f t="shared" si="39"/>
        <v>307.63</v>
      </c>
    </row>
    <row r="195" spans="1:18" ht="15.75" customHeight="1">
      <c r="A195" s="30" t="s">
        <v>912</v>
      </c>
      <c r="B195" s="30" t="s">
        <v>906</v>
      </c>
      <c r="C195" s="30">
        <v>114</v>
      </c>
      <c r="D195" s="30">
        <v>118</v>
      </c>
      <c r="E195" s="30">
        <f t="shared" si="41"/>
        <v>4</v>
      </c>
      <c r="F195" s="145">
        <v>9.5</v>
      </c>
      <c r="G195" s="30">
        <f t="shared" si="42"/>
        <v>38</v>
      </c>
      <c r="H195" s="30">
        <v>56805</v>
      </c>
      <c r="I195" s="30">
        <v>58812</v>
      </c>
      <c r="J195" s="30">
        <f t="shared" si="36"/>
        <v>2007</v>
      </c>
      <c r="K195" s="30">
        <v>1</v>
      </c>
      <c r="L195" s="30">
        <f t="shared" si="37"/>
        <v>2007</v>
      </c>
      <c r="M195" s="31">
        <v>1.03</v>
      </c>
      <c r="N195" s="32">
        <f t="shared" si="40"/>
        <v>2067.21</v>
      </c>
      <c r="O195" s="30">
        <v>40</v>
      </c>
      <c r="P195" s="32">
        <f t="shared" si="38"/>
        <v>2145.21</v>
      </c>
      <c r="Q195" s="30">
        <v>1</v>
      </c>
      <c r="R195" s="33">
        <f t="shared" si="39"/>
        <v>2145.21</v>
      </c>
    </row>
    <row r="196" spans="1:18" ht="15.75" customHeight="1">
      <c r="A196" s="30" t="s">
        <v>913</v>
      </c>
      <c r="B196" s="30" t="s">
        <v>906</v>
      </c>
      <c r="C196" s="30">
        <v>112</v>
      </c>
      <c r="D196" s="30">
        <v>113</v>
      </c>
      <c r="E196" s="30">
        <f t="shared" si="41"/>
        <v>1</v>
      </c>
      <c r="F196" s="145">
        <v>9.5</v>
      </c>
      <c r="G196" s="30">
        <f t="shared" si="42"/>
        <v>9.5</v>
      </c>
      <c r="H196" s="30">
        <v>6013</v>
      </c>
      <c r="I196" s="30">
        <v>6761</v>
      </c>
      <c r="J196" s="30">
        <f t="shared" si="36"/>
        <v>748</v>
      </c>
      <c r="K196" s="30">
        <v>1</v>
      </c>
      <c r="L196" s="30">
        <f t="shared" si="37"/>
        <v>748</v>
      </c>
      <c r="M196" s="31">
        <v>1.03</v>
      </c>
      <c r="N196" s="32">
        <f t="shared" si="40"/>
        <v>770.44</v>
      </c>
      <c r="O196" s="30">
        <v>40</v>
      </c>
      <c r="P196" s="32">
        <f t="shared" si="38"/>
        <v>819.94</v>
      </c>
      <c r="Q196" s="30">
        <v>1</v>
      </c>
      <c r="R196" s="33">
        <f t="shared" si="39"/>
        <v>819.94</v>
      </c>
    </row>
    <row r="197" spans="1:18">
      <c r="A197" s="30" t="s">
        <v>914</v>
      </c>
      <c r="B197" s="30" t="s">
        <v>906</v>
      </c>
      <c r="C197" s="30">
        <v>110</v>
      </c>
      <c r="D197" s="30">
        <v>110</v>
      </c>
      <c r="E197" s="30">
        <f t="shared" si="41"/>
        <v>0</v>
      </c>
      <c r="F197" s="145">
        <v>9.5</v>
      </c>
      <c r="G197" s="30">
        <f t="shared" si="42"/>
        <v>0</v>
      </c>
      <c r="H197" s="30">
        <v>18651</v>
      </c>
      <c r="I197" s="30">
        <v>19252</v>
      </c>
      <c r="J197" s="30">
        <f t="shared" si="36"/>
        <v>601</v>
      </c>
      <c r="K197" s="30">
        <v>1</v>
      </c>
      <c r="L197" s="30">
        <f t="shared" si="37"/>
        <v>601</v>
      </c>
      <c r="M197" s="31">
        <v>1.03</v>
      </c>
      <c r="N197" s="32">
        <f t="shared" si="40"/>
        <v>619.03</v>
      </c>
      <c r="O197" s="30">
        <v>20</v>
      </c>
      <c r="P197" s="32">
        <f t="shared" si="38"/>
        <v>639.03</v>
      </c>
      <c r="Q197" s="30">
        <v>1</v>
      </c>
      <c r="R197" s="33">
        <f t="shared" si="39"/>
        <v>639.03</v>
      </c>
    </row>
    <row r="198" spans="1:18">
      <c r="A198" s="30" t="s">
        <v>915</v>
      </c>
      <c r="B198" s="30" t="s">
        <v>906</v>
      </c>
      <c r="C198" s="30">
        <v>141</v>
      </c>
      <c r="D198" s="30">
        <v>144</v>
      </c>
      <c r="E198" s="30">
        <f t="shared" si="41"/>
        <v>3</v>
      </c>
      <c r="F198" s="145">
        <v>9.5</v>
      </c>
      <c r="G198" s="30">
        <f t="shared" si="42"/>
        <v>28.5</v>
      </c>
      <c r="H198" s="30">
        <v>30916</v>
      </c>
      <c r="I198" s="30">
        <v>31544</v>
      </c>
      <c r="J198" s="30">
        <f t="shared" si="36"/>
        <v>628</v>
      </c>
      <c r="K198" s="30">
        <v>1</v>
      </c>
      <c r="L198" s="30">
        <f t="shared" si="37"/>
        <v>628</v>
      </c>
      <c r="M198" s="31">
        <v>1.03</v>
      </c>
      <c r="N198" s="32">
        <f t="shared" si="40"/>
        <v>646.84</v>
      </c>
      <c r="O198" s="30">
        <v>80</v>
      </c>
      <c r="P198" s="32">
        <f t="shared" si="38"/>
        <v>755.34</v>
      </c>
      <c r="Q198" s="30">
        <v>1</v>
      </c>
      <c r="R198" s="33">
        <f t="shared" si="39"/>
        <v>755.34</v>
      </c>
    </row>
    <row r="199" spans="1:18">
      <c r="A199" s="30" t="s">
        <v>916</v>
      </c>
      <c r="B199" s="30" t="s">
        <v>906</v>
      </c>
      <c r="C199" s="30"/>
      <c r="D199" s="30"/>
      <c r="E199" s="30"/>
      <c r="F199" s="145">
        <v>9.5</v>
      </c>
      <c r="G199" s="30"/>
      <c r="H199" s="30">
        <v>6936</v>
      </c>
      <c r="I199" s="30">
        <v>6936</v>
      </c>
      <c r="J199" s="30">
        <f t="shared" si="36"/>
        <v>0</v>
      </c>
      <c r="K199" s="30">
        <v>1</v>
      </c>
      <c r="L199" s="30">
        <f t="shared" si="37"/>
        <v>0</v>
      </c>
      <c r="M199" s="31">
        <v>1.03</v>
      </c>
      <c r="N199" s="32">
        <f t="shared" si="40"/>
        <v>0</v>
      </c>
      <c r="O199" s="30">
        <v>40</v>
      </c>
      <c r="P199" s="32">
        <f t="shared" si="38"/>
        <v>40</v>
      </c>
      <c r="Q199" s="30">
        <v>1</v>
      </c>
      <c r="R199" s="33">
        <f t="shared" si="39"/>
        <v>40</v>
      </c>
    </row>
    <row r="200" spans="1:18">
      <c r="A200" s="148" t="s">
        <v>917</v>
      </c>
      <c r="B200" s="30" t="s">
        <v>906</v>
      </c>
      <c r="C200" s="148"/>
      <c r="D200" s="148"/>
      <c r="E200" s="148"/>
      <c r="F200" s="145">
        <v>9.5</v>
      </c>
      <c r="G200" s="148"/>
      <c r="H200" s="148">
        <v>5081</v>
      </c>
      <c r="I200" s="148">
        <v>5081</v>
      </c>
      <c r="J200" s="148">
        <f>I200-H200</f>
        <v>0</v>
      </c>
      <c r="K200" s="148">
        <v>1</v>
      </c>
      <c r="L200" s="148">
        <f>K200*J200</f>
        <v>0</v>
      </c>
      <c r="M200" s="31">
        <v>1.03</v>
      </c>
      <c r="N200" s="173">
        <f>M200*L200</f>
        <v>0</v>
      </c>
      <c r="O200" s="148">
        <v>30</v>
      </c>
      <c r="P200" s="173">
        <f>G200+N200+O200</f>
        <v>30</v>
      </c>
      <c r="Q200" s="148">
        <v>1</v>
      </c>
      <c r="R200" s="145">
        <f>P200*Q200</f>
        <v>30</v>
      </c>
    </row>
    <row r="201" spans="1:18">
      <c r="A201" s="30" t="s">
        <v>918</v>
      </c>
      <c r="B201" s="30" t="s">
        <v>906</v>
      </c>
      <c r="C201" s="30">
        <v>122</v>
      </c>
      <c r="D201" s="30">
        <v>129</v>
      </c>
      <c r="E201" s="30">
        <f>SUM(D201-C201)</f>
        <v>7</v>
      </c>
      <c r="F201" s="145">
        <v>9.5</v>
      </c>
      <c r="G201" s="30">
        <f>E201*F201</f>
        <v>66.5</v>
      </c>
      <c r="H201" s="30">
        <v>91254</v>
      </c>
      <c r="I201" s="30">
        <v>92732</v>
      </c>
      <c r="J201" s="30">
        <f>I201-H201</f>
        <v>1478</v>
      </c>
      <c r="K201" s="30">
        <v>1</v>
      </c>
      <c r="L201" s="30">
        <f>K201*J201</f>
        <v>1478</v>
      </c>
      <c r="M201" s="31">
        <v>1.03</v>
      </c>
      <c r="N201" s="32">
        <f>M201*L201</f>
        <v>1522.3400000000001</v>
      </c>
      <c r="O201" s="30"/>
      <c r="P201" s="32">
        <f>G201+N201+O201</f>
        <v>1588.8400000000001</v>
      </c>
      <c r="Q201" s="30">
        <v>1</v>
      </c>
      <c r="R201" s="33">
        <f>P201*Q201</f>
        <v>1588.8400000000001</v>
      </c>
    </row>
    <row r="202" spans="1:18">
      <c r="A202" s="30" t="s">
        <v>919</v>
      </c>
      <c r="B202" s="30" t="s">
        <v>906</v>
      </c>
      <c r="C202" s="30"/>
      <c r="D202" s="30"/>
      <c r="E202" s="30">
        <f>SUM(E189:E201)</f>
        <v>26</v>
      </c>
      <c r="F202" s="145">
        <v>9.5</v>
      </c>
      <c r="G202" s="30">
        <f>E202*F202</f>
        <v>247</v>
      </c>
      <c r="H202" s="30"/>
      <c r="I202" s="30"/>
      <c r="J202" s="30"/>
      <c r="K202" s="30"/>
      <c r="L202" s="30">
        <f>SUM(L189:L201)</f>
        <v>33966</v>
      </c>
      <c r="M202" s="31">
        <v>1.03</v>
      </c>
      <c r="N202" s="32">
        <f>L202*M202</f>
        <v>34984.980000000003</v>
      </c>
      <c r="O202" s="30">
        <f>SUM(O189:O201)</f>
        <v>530</v>
      </c>
      <c r="P202" s="32">
        <f>G202+G203+N202+O202</f>
        <v>35761.980000000003</v>
      </c>
      <c r="Q202" s="30">
        <v>1</v>
      </c>
      <c r="R202" s="33">
        <f>P202*Q202</f>
        <v>35761.980000000003</v>
      </c>
    </row>
    <row r="203" spans="1:18">
      <c r="A203" s="172"/>
      <c r="B203" s="30"/>
      <c r="C203" s="30"/>
      <c r="D203" s="30"/>
      <c r="E203" s="30"/>
      <c r="F203" s="145"/>
      <c r="G203" s="30"/>
      <c r="H203" s="30"/>
      <c r="I203" s="30"/>
      <c r="J203" s="30"/>
      <c r="K203" s="30"/>
      <c r="L203" s="30"/>
      <c r="M203" s="31"/>
      <c r="N203" s="32"/>
      <c r="O203" s="30"/>
      <c r="P203" s="32"/>
      <c r="Q203" s="30"/>
      <c r="R203" s="33"/>
    </row>
    <row r="204" spans="1:18" ht="0.75" customHeight="1">
      <c r="A204" s="30" t="s">
        <v>920</v>
      </c>
      <c r="B204" s="30"/>
      <c r="C204" s="30" t="s">
        <v>921</v>
      </c>
      <c r="D204" s="30"/>
      <c r="E204" s="30" t="s">
        <v>922</v>
      </c>
      <c r="F204" s="33"/>
      <c r="G204" s="30"/>
      <c r="H204" s="30"/>
      <c r="I204" s="30"/>
      <c r="J204" s="30"/>
      <c r="K204" s="30"/>
      <c r="L204" s="30"/>
      <c r="M204" s="31">
        <v>1.03</v>
      </c>
      <c r="N204" s="32"/>
      <c r="O204" s="30"/>
      <c r="P204" s="32"/>
      <c r="Q204" s="30"/>
      <c r="R204" s="33">
        <v>43772.98</v>
      </c>
    </row>
    <row r="205" spans="1:18" hidden="1">
      <c r="A205" s="104" t="s">
        <v>923</v>
      </c>
      <c r="B205" s="30"/>
      <c r="C205" s="30"/>
      <c r="D205" s="30"/>
      <c r="E205" s="30">
        <f>G205/F205</f>
        <v>21.836842105263155</v>
      </c>
      <c r="F205" s="145">
        <v>9.5</v>
      </c>
      <c r="G205" s="30">
        <v>207.45</v>
      </c>
      <c r="H205" s="30"/>
      <c r="I205" s="30"/>
      <c r="J205" s="30"/>
      <c r="K205" s="30"/>
      <c r="L205" s="147">
        <f>N205/M205</f>
        <v>22345.631067961163</v>
      </c>
      <c r="M205" s="31">
        <v>1.03</v>
      </c>
      <c r="N205" s="32">
        <f>R189-O202-G202-G203</f>
        <v>23016</v>
      </c>
      <c r="O205" s="30">
        <f>O202</f>
        <v>530</v>
      </c>
      <c r="P205" s="32">
        <f>G205+N205+O205</f>
        <v>23753.45</v>
      </c>
      <c r="Q205" s="30"/>
      <c r="R205" s="33">
        <f>P205</f>
        <v>23753.45</v>
      </c>
    </row>
    <row r="206" spans="1:18" hidden="1">
      <c r="A206" s="104" t="s">
        <v>924</v>
      </c>
      <c r="B206" s="30"/>
      <c r="C206" s="30"/>
      <c r="D206" s="30"/>
      <c r="E206" s="30"/>
      <c r="F206" s="33"/>
      <c r="G206" s="30"/>
      <c r="H206" s="30"/>
      <c r="I206" s="30"/>
      <c r="J206" s="30"/>
      <c r="K206" s="30"/>
      <c r="L206" s="30"/>
      <c r="M206" s="31"/>
      <c r="N206" s="32"/>
      <c r="O206" s="30"/>
      <c r="P206" s="32"/>
      <c r="Q206" s="30"/>
      <c r="R206" s="33">
        <v>9213.4699999999993</v>
      </c>
    </row>
    <row r="207" spans="1:18" hidden="1">
      <c r="A207" s="104" t="s">
        <v>925</v>
      </c>
      <c r="B207" s="30"/>
      <c r="C207" s="30"/>
      <c r="D207" s="30"/>
      <c r="E207" s="30"/>
      <c r="F207" s="33"/>
      <c r="G207" s="30"/>
      <c r="H207" s="30"/>
      <c r="I207" s="30"/>
      <c r="J207" s="30"/>
      <c r="K207" s="30"/>
      <c r="L207" s="30"/>
      <c r="M207" s="31"/>
      <c r="N207" s="32"/>
      <c r="O207" s="30"/>
      <c r="P207" s="32"/>
      <c r="Q207" s="30"/>
      <c r="R207" s="33">
        <f>R202-R205-R206</f>
        <v>2795.0600000000031</v>
      </c>
    </row>
    <row r="208" spans="1:18">
      <c r="A208" s="4"/>
      <c r="B208" s="4"/>
      <c r="C208" s="4"/>
      <c r="D208" s="4"/>
      <c r="E208" s="4"/>
      <c r="F208" s="8"/>
      <c r="G208" s="4"/>
      <c r="H208" s="4"/>
      <c r="I208" s="4"/>
      <c r="J208" s="4"/>
      <c r="K208" s="4"/>
      <c r="L208" s="4"/>
      <c r="M208" s="6"/>
      <c r="N208" s="7"/>
      <c r="O208" s="4"/>
      <c r="P208" s="7"/>
      <c r="Q208" s="4"/>
      <c r="R208" s="8"/>
    </row>
    <row r="209" spans="1:18">
      <c r="A209" s="4" t="s">
        <v>0</v>
      </c>
      <c r="B209" s="4" t="s">
        <v>491</v>
      </c>
      <c r="C209" s="4" t="s">
        <v>1</v>
      </c>
      <c r="D209" s="4" t="s">
        <v>2</v>
      </c>
      <c r="E209" s="4" t="s">
        <v>3</v>
      </c>
      <c r="F209" s="8" t="s">
        <v>4</v>
      </c>
      <c r="G209" s="4" t="s">
        <v>5</v>
      </c>
      <c r="H209" s="4" t="s">
        <v>6</v>
      </c>
      <c r="I209" s="4" t="s">
        <v>544</v>
      </c>
      <c r="J209" s="4" t="s">
        <v>8</v>
      </c>
      <c r="K209" s="4" t="s">
        <v>9</v>
      </c>
      <c r="L209" s="4" t="s">
        <v>3</v>
      </c>
      <c r="M209" s="6"/>
      <c r="N209" s="7" t="s">
        <v>12</v>
      </c>
      <c r="O209" s="4" t="s">
        <v>13</v>
      </c>
      <c r="P209" s="7" t="s">
        <v>14</v>
      </c>
      <c r="Q209" s="4" t="s">
        <v>492</v>
      </c>
      <c r="R209" s="8" t="s">
        <v>493</v>
      </c>
    </row>
    <row r="210" spans="1:18">
      <c r="A210" s="4" t="s">
        <v>542</v>
      </c>
      <c r="B210" s="4" t="s">
        <v>543</v>
      </c>
      <c r="C210" s="4">
        <v>16976</v>
      </c>
      <c r="D210" s="4">
        <v>16976</v>
      </c>
      <c r="E210" s="4">
        <f>SUM(D210-C210)</f>
        <v>0</v>
      </c>
      <c r="F210" s="27">
        <v>7.15</v>
      </c>
      <c r="G210" s="4">
        <f>E210*F210</f>
        <v>0</v>
      </c>
      <c r="H210" s="4">
        <v>41573</v>
      </c>
      <c r="I210" s="4">
        <v>43192</v>
      </c>
      <c r="J210" s="4">
        <f>I210-H210</f>
        <v>1619</v>
      </c>
      <c r="K210" s="4">
        <v>30</v>
      </c>
      <c r="L210" s="4">
        <f>K210*J210</f>
        <v>48570</v>
      </c>
      <c r="M210" s="6">
        <v>1.03</v>
      </c>
      <c r="N210" s="7">
        <f>L210*M210</f>
        <v>50027.1</v>
      </c>
      <c r="O210" s="4"/>
      <c r="P210" s="7">
        <f>G210+N210+O210</f>
        <v>50027.1</v>
      </c>
      <c r="Q210" s="4">
        <v>1</v>
      </c>
      <c r="R210" s="8">
        <f>P210*Q210</f>
        <v>50027.1</v>
      </c>
    </row>
    <row r="211" spans="1:18">
      <c r="A211" s="4"/>
      <c r="B211" s="4"/>
      <c r="C211" s="4"/>
      <c r="D211" s="4"/>
      <c r="E211" s="4"/>
      <c r="F211" s="27"/>
      <c r="G211" s="4"/>
      <c r="H211" s="4"/>
      <c r="I211" s="4"/>
      <c r="J211" s="4"/>
      <c r="K211" s="4"/>
      <c r="L211" s="4"/>
      <c r="M211" s="6"/>
      <c r="N211" s="7"/>
      <c r="O211" s="4"/>
      <c r="P211" s="7"/>
      <c r="Q211" s="4"/>
      <c r="R211" s="8"/>
    </row>
    <row r="212" spans="1:18">
      <c r="A212" s="4" t="s">
        <v>0</v>
      </c>
      <c r="B212" s="4" t="s">
        <v>491</v>
      </c>
      <c r="C212" s="4" t="s">
        <v>1</v>
      </c>
      <c r="D212" s="4" t="s">
        <v>2</v>
      </c>
      <c r="E212" s="4" t="s">
        <v>3</v>
      </c>
      <c r="F212" s="8" t="s">
        <v>4</v>
      </c>
      <c r="G212" s="4" t="s">
        <v>5</v>
      </c>
      <c r="H212" s="4" t="s">
        <v>6</v>
      </c>
      <c r="I212" s="4" t="s">
        <v>544</v>
      </c>
      <c r="J212" s="4" t="s">
        <v>8</v>
      </c>
      <c r="K212" s="4" t="s">
        <v>9</v>
      </c>
      <c r="L212" s="4" t="s">
        <v>3</v>
      </c>
      <c r="M212" s="6"/>
      <c r="N212" s="7" t="s">
        <v>12</v>
      </c>
      <c r="O212" s="4" t="s">
        <v>13</v>
      </c>
      <c r="P212" s="7" t="s">
        <v>14</v>
      </c>
      <c r="Q212" s="4" t="s">
        <v>492</v>
      </c>
      <c r="R212" s="8" t="s">
        <v>493</v>
      </c>
    </row>
    <row r="213" spans="1:18">
      <c r="A213" s="60" t="s">
        <v>826</v>
      </c>
      <c r="C213" s="4" t="s">
        <v>545</v>
      </c>
      <c r="D213" s="4"/>
      <c r="E213" s="4">
        <v>4848</v>
      </c>
      <c r="F213" s="8"/>
      <c r="G213" s="4"/>
      <c r="H213" s="4"/>
      <c r="I213" s="4"/>
      <c r="J213" s="4"/>
      <c r="K213" s="4"/>
      <c r="L213" s="4"/>
      <c r="M213" s="6">
        <v>1.03</v>
      </c>
      <c r="N213" s="7"/>
      <c r="O213" s="4"/>
      <c r="P213" s="7"/>
      <c r="Q213" s="4"/>
      <c r="R213" s="8"/>
    </row>
    <row r="214" spans="1:18">
      <c r="A214" s="30" t="s">
        <v>827</v>
      </c>
      <c r="B214" s="30" t="s">
        <v>828</v>
      </c>
      <c r="C214" s="30"/>
      <c r="D214" s="30"/>
      <c r="E214" s="30"/>
      <c r="F214" s="33"/>
      <c r="G214" s="30"/>
      <c r="H214" s="30">
        <v>613</v>
      </c>
      <c r="I214" s="30">
        <v>613</v>
      </c>
      <c r="J214" s="30">
        <f>I214-H214</f>
        <v>0</v>
      </c>
      <c r="K214" s="30">
        <v>20</v>
      </c>
      <c r="L214" s="30">
        <f>K214*J214</f>
        <v>0</v>
      </c>
      <c r="M214" s="31">
        <v>1.03</v>
      </c>
      <c r="N214" s="32">
        <f>M214*L214</f>
        <v>0</v>
      </c>
      <c r="O214" s="30">
        <v>40</v>
      </c>
      <c r="P214" s="32">
        <f>G214+N214+O214</f>
        <v>40</v>
      </c>
      <c r="Q214" s="30">
        <v>1</v>
      </c>
      <c r="R214" s="33">
        <f>P214*Q214</f>
        <v>40</v>
      </c>
    </row>
    <row r="215" spans="1:18">
      <c r="A215" s="30" t="s">
        <v>829</v>
      </c>
      <c r="B215" s="30" t="s">
        <v>828</v>
      </c>
      <c r="C215" s="30">
        <v>16</v>
      </c>
      <c r="D215" s="30">
        <v>16</v>
      </c>
      <c r="E215" s="30">
        <f>SUM(D215-C215)</f>
        <v>0</v>
      </c>
      <c r="F215" s="145">
        <v>9.5</v>
      </c>
      <c r="G215" s="30">
        <f>E215*F215</f>
        <v>0</v>
      </c>
      <c r="H215" s="30">
        <v>613</v>
      </c>
      <c r="I215" s="30">
        <v>613</v>
      </c>
      <c r="J215" s="30">
        <f t="shared" ref="J215:J227" si="43">I215-H215</f>
        <v>0</v>
      </c>
      <c r="K215" s="30">
        <v>1</v>
      </c>
      <c r="L215" s="30">
        <f t="shared" ref="L215:L227" si="44">K215*J215</f>
        <v>0</v>
      </c>
      <c r="M215" s="31">
        <v>1.03</v>
      </c>
      <c r="N215" s="32">
        <f t="shared" ref="N215:N229" si="45">M215*L215</f>
        <v>0</v>
      </c>
      <c r="O215" s="30">
        <v>40</v>
      </c>
      <c r="P215" s="32">
        <f t="shared" ref="P215:P228" si="46">G215+N215+O215</f>
        <v>40</v>
      </c>
      <c r="Q215" s="30">
        <v>1</v>
      </c>
      <c r="R215" s="33">
        <f t="shared" ref="R215:R228" si="47">P215*Q215</f>
        <v>40</v>
      </c>
    </row>
    <row r="216" spans="1:18">
      <c r="A216" s="30" t="s">
        <v>830</v>
      </c>
      <c r="B216" s="30" t="s">
        <v>828</v>
      </c>
      <c r="C216" s="30">
        <v>0</v>
      </c>
      <c r="D216" s="30">
        <v>8</v>
      </c>
      <c r="E216" s="30">
        <f>SUM(D216-C216)</f>
        <v>8</v>
      </c>
      <c r="F216" s="145">
        <v>9.5</v>
      </c>
      <c r="G216" s="30">
        <f>E216*F216</f>
        <v>76</v>
      </c>
      <c r="H216" s="30">
        <v>36628</v>
      </c>
      <c r="I216" s="30">
        <v>36628</v>
      </c>
      <c r="J216" s="30">
        <f t="shared" si="43"/>
        <v>0</v>
      </c>
      <c r="K216" s="30">
        <v>1</v>
      </c>
      <c r="L216" s="30">
        <f t="shared" si="44"/>
        <v>0</v>
      </c>
      <c r="M216" s="31">
        <v>1.03</v>
      </c>
      <c r="N216" s="32">
        <f t="shared" si="45"/>
        <v>0</v>
      </c>
      <c r="O216" s="30">
        <v>40</v>
      </c>
      <c r="P216" s="32">
        <f t="shared" si="46"/>
        <v>116</v>
      </c>
      <c r="Q216" s="30">
        <v>1</v>
      </c>
      <c r="R216" s="33">
        <f t="shared" si="47"/>
        <v>116</v>
      </c>
    </row>
    <row r="217" spans="1:18">
      <c r="A217" s="30" t="s">
        <v>831</v>
      </c>
      <c r="B217" s="30" t="s">
        <v>828</v>
      </c>
      <c r="C217" s="30">
        <v>96</v>
      </c>
      <c r="D217" s="30">
        <v>96</v>
      </c>
      <c r="E217" s="30">
        <f>SUM(D217-C217)</f>
        <v>0</v>
      </c>
      <c r="F217" s="145">
        <v>9.5</v>
      </c>
      <c r="G217" s="30">
        <f>E217*F217</f>
        <v>0</v>
      </c>
      <c r="H217" s="30">
        <v>34174</v>
      </c>
      <c r="I217" s="30">
        <v>38042</v>
      </c>
      <c r="J217" s="30">
        <f t="shared" si="43"/>
        <v>3868</v>
      </c>
      <c r="K217" s="30">
        <v>1</v>
      </c>
      <c r="L217" s="30">
        <f t="shared" si="44"/>
        <v>3868</v>
      </c>
      <c r="M217" s="31">
        <v>1.03</v>
      </c>
      <c r="N217" s="32">
        <f t="shared" si="45"/>
        <v>3984.04</v>
      </c>
      <c r="O217" s="30">
        <v>40</v>
      </c>
      <c r="P217" s="32">
        <f t="shared" si="46"/>
        <v>4024.04</v>
      </c>
      <c r="Q217" s="30">
        <v>1</v>
      </c>
      <c r="R217" s="33">
        <f t="shared" si="47"/>
        <v>4024.04</v>
      </c>
    </row>
    <row r="218" spans="1:18">
      <c r="A218" s="30" t="s">
        <v>832</v>
      </c>
      <c r="B218" s="30" t="s">
        <v>828</v>
      </c>
      <c r="C218" s="30">
        <v>182</v>
      </c>
      <c r="D218" s="30">
        <v>189</v>
      </c>
      <c r="E218" s="30">
        <f>SUM(D218-C218)</f>
        <v>7</v>
      </c>
      <c r="F218" s="145">
        <v>9.5</v>
      </c>
      <c r="G218" s="30">
        <f>E218*F218</f>
        <v>66.5</v>
      </c>
      <c r="H218" s="30">
        <v>8930</v>
      </c>
      <c r="I218" s="30">
        <v>9497</v>
      </c>
      <c r="J218" s="30">
        <f t="shared" si="43"/>
        <v>567</v>
      </c>
      <c r="K218" s="30">
        <v>60</v>
      </c>
      <c r="L218" s="30">
        <f t="shared" si="44"/>
        <v>34020</v>
      </c>
      <c r="M218" s="31">
        <v>1.03</v>
      </c>
      <c r="N218" s="32">
        <f t="shared" si="45"/>
        <v>35040.6</v>
      </c>
      <c r="O218" s="30">
        <v>40</v>
      </c>
      <c r="P218" s="32">
        <f t="shared" si="46"/>
        <v>35147.1</v>
      </c>
      <c r="Q218" s="30">
        <v>1</v>
      </c>
      <c r="R218" s="33">
        <f t="shared" si="47"/>
        <v>35147.1</v>
      </c>
    </row>
    <row r="219" spans="1:18">
      <c r="A219" s="30" t="s">
        <v>833</v>
      </c>
      <c r="B219" s="30" t="s">
        <v>828</v>
      </c>
      <c r="C219" s="30"/>
      <c r="D219" s="30" t="s">
        <v>834</v>
      </c>
      <c r="E219" s="30"/>
      <c r="F219" s="145">
        <v>9.5</v>
      </c>
      <c r="G219" s="30"/>
      <c r="H219" s="30">
        <v>5472</v>
      </c>
      <c r="I219" s="30">
        <v>6075</v>
      </c>
      <c r="J219" s="30">
        <f t="shared" si="43"/>
        <v>603</v>
      </c>
      <c r="K219" s="30">
        <v>1</v>
      </c>
      <c r="L219" s="30">
        <f t="shared" si="44"/>
        <v>603</v>
      </c>
      <c r="M219" s="31">
        <v>1.03</v>
      </c>
      <c r="N219" s="32">
        <f t="shared" si="45"/>
        <v>621.09</v>
      </c>
      <c r="O219" s="30"/>
      <c r="P219" s="32">
        <f t="shared" si="46"/>
        <v>621.09</v>
      </c>
      <c r="Q219" s="30">
        <v>1</v>
      </c>
      <c r="R219" s="33">
        <f t="shared" si="47"/>
        <v>621.09</v>
      </c>
    </row>
    <row r="220" spans="1:18">
      <c r="A220" s="30" t="s">
        <v>835</v>
      </c>
      <c r="B220" s="30" t="s">
        <v>828</v>
      </c>
      <c r="C220" s="30" t="s">
        <v>836</v>
      </c>
      <c r="D220" s="30"/>
      <c r="E220" s="30"/>
      <c r="F220" s="145">
        <v>9.5</v>
      </c>
      <c r="G220" s="30"/>
      <c r="H220" s="30">
        <v>15080</v>
      </c>
      <c r="I220" s="30">
        <v>17676</v>
      </c>
      <c r="J220" s="30">
        <f>I220-H220</f>
        <v>2596</v>
      </c>
      <c r="K220" s="30">
        <v>1</v>
      </c>
      <c r="L220" s="30">
        <f>K220*J220</f>
        <v>2596</v>
      </c>
      <c r="M220" s="31">
        <v>1.03</v>
      </c>
      <c r="N220" s="32">
        <f>M220*L220</f>
        <v>2673.88</v>
      </c>
      <c r="O220" s="30">
        <v>40</v>
      </c>
      <c r="P220" s="32">
        <f>G220+N220+O220</f>
        <v>2713.88</v>
      </c>
      <c r="Q220" s="30">
        <v>1</v>
      </c>
      <c r="R220" s="33">
        <f>P220*Q220</f>
        <v>2713.88</v>
      </c>
    </row>
    <row r="221" spans="1:18">
      <c r="A221" s="30" t="s">
        <v>837</v>
      </c>
      <c r="B221" s="30" t="s">
        <v>828</v>
      </c>
      <c r="C221" s="30">
        <v>55</v>
      </c>
      <c r="D221" s="30">
        <v>55</v>
      </c>
      <c r="E221" s="30">
        <f>SUM(D221-C221)</f>
        <v>0</v>
      </c>
      <c r="F221" s="145">
        <v>9.5</v>
      </c>
      <c r="G221" s="30">
        <f>E221*F221</f>
        <v>0</v>
      </c>
      <c r="H221" s="30">
        <v>27087</v>
      </c>
      <c r="I221" s="30">
        <v>27907</v>
      </c>
      <c r="J221" s="30">
        <f t="shared" si="43"/>
        <v>820</v>
      </c>
      <c r="K221" s="30">
        <v>1</v>
      </c>
      <c r="L221" s="30">
        <f t="shared" si="44"/>
        <v>820</v>
      </c>
      <c r="M221" s="31">
        <v>1.03</v>
      </c>
      <c r="N221" s="32">
        <f t="shared" si="45"/>
        <v>844.6</v>
      </c>
      <c r="O221" s="30">
        <v>40</v>
      </c>
      <c r="P221" s="32">
        <f t="shared" si="46"/>
        <v>884.6</v>
      </c>
      <c r="Q221" s="30">
        <v>1</v>
      </c>
      <c r="R221" s="33">
        <f t="shared" si="47"/>
        <v>884.6</v>
      </c>
    </row>
    <row r="222" spans="1:18">
      <c r="A222" s="30" t="s">
        <v>838</v>
      </c>
      <c r="B222" s="30" t="s">
        <v>828</v>
      </c>
      <c r="C222" s="30"/>
      <c r="D222" s="30" t="s">
        <v>839</v>
      </c>
      <c r="E222" s="70"/>
      <c r="F222" s="145">
        <v>9.5</v>
      </c>
      <c r="G222" s="30"/>
      <c r="H222" s="30">
        <v>11232</v>
      </c>
      <c r="I222" s="30">
        <v>15034</v>
      </c>
      <c r="J222" s="30">
        <f t="shared" si="43"/>
        <v>3802</v>
      </c>
      <c r="K222" s="30">
        <v>1</v>
      </c>
      <c r="L222" s="30">
        <f t="shared" si="44"/>
        <v>3802</v>
      </c>
      <c r="M222" s="31">
        <v>1.03</v>
      </c>
      <c r="N222" s="32">
        <f t="shared" si="45"/>
        <v>3916.06</v>
      </c>
      <c r="O222" s="30"/>
      <c r="P222" s="32">
        <f t="shared" si="46"/>
        <v>3916.06</v>
      </c>
      <c r="Q222" s="30">
        <v>1</v>
      </c>
      <c r="R222" s="33">
        <f t="shared" si="47"/>
        <v>3916.06</v>
      </c>
    </row>
    <row r="223" spans="1:18">
      <c r="A223" s="30" t="s">
        <v>840</v>
      </c>
      <c r="B223" s="30" t="s">
        <v>828</v>
      </c>
      <c r="C223" s="30">
        <v>15</v>
      </c>
      <c r="D223" s="30">
        <v>15</v>
      </c>
      <c r="E223" s="30">
        <f>SUM(D223-C223)</f>
        <v>0</v>
      </c>
      <c r="F223" s="145">
        <v>9.5</v>
      </c>
      <c r="G223" s="30">
        <f>E223*F223</f>
        <v>0</v>
      </c>
      <c r="H223" s="70">
        <v>13801</v>
      </c>
      <c r="I223" s="70">
        <v>14191</v>
      </c>
      <c r="J223" s="30">
        <f t="shared" si="43"/>
        <v>390</v>
      </c>
      <c r="K223" s="30">
        <v>1</v>
      </c>
      <c r="L223" s="30">
        <f t="shared" si="44"/>
        <v>390</v>
      </c>
      <c r="M223" s="31">
        <v>1.03</v>
      </c>
      <c r="N223" s="32">
        <f t="shared" si="45"/>
        <v>401.7</v>
      </c>
      <c r="O223" s="30">
        <v>80</v>
      </c>
      <c r="P223" s="32">
        <f t="shared" si="46"/>
        <v>481.7</v>
      </c>
      <c r="Q223" s="30">
        <v>1</v>
      </c>
      <c r="R223" s="33">
        <f t="shared" si="47"/>
        <v>481.7</v>
      </c>
    </row>
    <row r="224" spans="1:18">
      <c r="A224" s="30" t="s">
        <v>841</v>
      </c>
      <c r="B224" s="30" t="s">
        <v>828</v>
      </c>
      <c r="C224" s="30"/>
      <c r="D224" s="30"/>
      <c r="E224" s="30"/>
      <c r="F224" s="145">
        <v>9.5</v>
      </c>
      <c r="G224" s="30"/>
      <c r="H224" s="30">
        <v>3068</v>
      </c>
      <c r="I224" s="30">
        <v>3104</v>
      </c>
      <c r="J224" s="30">
        <f t="shared" si="43"/>
        <v>36</v>
      </c>
      <c r="K224" s="30">
        <v>50</v>
      </c>
      <c r="L224" s="30">
        <f t="shared" si="44"/>
        <v>1800</v>
      </c>
      <c r="M224" s="31">
        <v>1.03</v>
      </c>
      <c r="N224" s="32">
        <f t="shared" si="45"/>
        <v>1854</v>
      </c>
      <c r="O224" s="30">
        <v>40</v>
      </c>
      <c r="P224" s="32">
        <f t="shared" si="46"/>
        <v>1894</v>
      </c>
      <c r="Q224" s="30">
        <v>1</v>
      </c>
      <c r="R224" s="33">
        <f t="shared" si="47"/>
        <v>1894</v>
      </c>
    </row>
    <row r="225" spans="1:18">
      <c r="A225" s="30" t="s">
        <v>842</v>
      </c>
      <c r="B225" s="30" t="s">
        <v>828</v>
      </c>
      <c r="C225" s="30">
        <v>344</v>
      </c>
      <c r="D225" s="30">
        <v>357</v>
      </c>
      <c r="E225" s="30">
        <f>SUM(D225-C225)</f>
        <v>13</v>
      </c>
      <c r="F225" s="145">
        <v>9.5</v>
      </c>
      <c r="G225" s="30">
        <f>E225*F225</f>
        <v>123.5</v>
      </c>
      <c r="H225" s="30">
        <v>18835</v>
      </c>
      <c r="I225" s="30">
        <v>19211</v>
      </c>
      <c r="J225" s="30">
        <f t="shared" si="43"/>
        <v>376</v>
      </c>
      <c r="K225" s="30">
        <v>1</v>
      </c>
      <c r="L225" s="30">
        <f t="shared" si="44"/>
        <v>376</v>
      </c>
      <c r="M225" s="31">
        <v>1.03</v>
      </c>
      <c r="N225" s="32">
        <f t="shared" si="45"/>
        <v>387.28000000000003</v>
      </c>
      <c r="O225" s="30">
        <v>80</v>
      </c>
      <c r="P225" s="32">
        <f t="shared" si="46"/>
        <v>590.78</v>
      </c>
      <c r="Q225" s="30">
        <v>1</v>
      </c>
      <c r="R225" s="33">
        <f t="shared" si="47"/>
        <v>590.78</v>
      </c>
    </row>
    <row r="226" spans="1:18">
      <c r="A226" s="30" t="s">
        <v>843</v>
      </c>
      <c r="B226" s="30" t="s">
        <v>828</v>
      </c>
      <c r="C226" s="30"/>
      <c r="D226" s="30" t="s">
        <v>844</v>
      </c>
      <c r="E226" s="30"/>
      <c r="F226" s="145">
        <v>9.5</v>
      </c>
      <c r="G226" s="30"/>
      <c r="H226" s="30">
        <v>23724</v>
      </c>
      <c r="I226" s="30">
        <v>25092</v>
      </c>
      <c r="J226" s="30">
        <f t="shared" si="43"/>
        <v>1368</v>
      </c>
      <c r="K226" s="30">
        <v>1</v>
      </c>
      <c r="L226" s="30">
        <f t="shared" si="44"/>
        <v>1368</v>
      </c>
      <c r="M226" s="31">
        <v>1.03</v>
      </c>
      <c r="N226" s="32">
        <f t="shared" si="45"/>
        <v>1409.04</v>
      </c>
      <c r="O226" s="30"/>
      <c r="P226" s="32">
        <f t="shared" si="46"/>
        <v>1409.04</v>
      </c>
      <c r="Q226" s="30">
        <v>1</v>
      </c>
      <c r="R226" s="33">
        <f t="shared" si="47"/>
        <v>1409.04</v>
      </c>
    </row>
    <row r="227" spans="1:18">
      <c r="A227" s="30" t="s">
        <v>845</v>
      </c>
      <c r="B227" s="30" t="s">
        <v>828</v>
      </c>
      <c r="C227" s="30">
        <v>857</v>
      </c>
      <c r="D227" s="30">
        <v>870</v>
      </c>
      <c r="E227" s="30">
        <f>SUM(D227-C227)</f>
        <v>13</v>
      </c>
      <c r="F227" s="145">
        <v>9.5</v>
      </c>
      <c r="G227" s="30">
        <f>E227*F227</f>
        <v>123.5</v>
      </c>
      <c r="H227" s="30">
        <v>66557</v>
      </c>
      <c r="I227" s="30">
        <v>68397</v>
      </c>
      <c r="J227" s="30">
        <f t="shared" si="43"/>
        <v>1840</v>
      </c>
      <c r="K227" s="30">
        <v>1</v>
      </c>
      <c r="L227" s="30">
        <f t="shared" si="44"/>
        <v>1840</v>
      </c>
      <c r="M227" s="31">
        <v>1.03</v>
      </c>
      <c r="N227" s="32">
        <f t="shared" si="45"/>
        <v>1895.2</v>
      </c>
      <c r="O227" s="30"/>
      <c r="P227" s="32">
        <f t="shared" si="46"/>
        <v>2018.7</v>
      </c>
      <c r="Q227" s="30">
        <v>1</v>
      </c>
      <c r="R227" s="33">
        <f t="shared" si="47"/>
        <v>2018.7</v>
      </c>
    </row>
    <row r="228" spans="1:18">
      <c r="A228" s="30" t="s">
        <v>846</v>
      </c>
      <c r="B228" s="30" t="s">
        <v>828</v>
      </c>
      <c r="C228" s="30">
        <v>566</v>
      </c>
      <c r="D228" s="30">
        <v>578</v>
      </c>
      <c r="E228" s="30">
        <f>SUM(D228-C228)</f>
        <v>12</v>
      </c>
      <c r="F228" s="145">
        <v>9.5</v>
      </c>
      <c r="G228" s="30">
        <f>E228*F228</f>
        <v>114</v>
      </c>
      <c r="H228" s="30"/>
      <c r="I228" s="30"/>
      <c r="J228" s="30"/>
      <c r="K228" s="30"/>
      <c r="L228" s="30"/>
      <c r="M228" s="31">
        <v>1.03</v>
      </c>
      <c r="N228" s="32"/>
      <c r="O228" s="30"/>
      <c r="P228" s="32">
        <f t="shared" si="46"/>
        <v>114</v>
      </c>
      <c r="Q228" s="30">
        <v>1</v>
      </c>
      <c r="R228" s="33">
        <f t="shared" si="47"/>
        <v>114</v>
      </c>
    </row>
    <row r="229" spans="1:18">
      <c r="A229" s="30" t="s">
        <v>705</v>
      </c>
      <c r="B229" s="30" t="s">
        <v>828</v>
      </c>
      <c r="C229" s="30"/>
      <c r="D229" s="30"/>
      <c r="E229" s="30">
        <f>SUM(E215:E228)</f>
        <v>53</v>
      </c>
      <c r="F229" s="145">
        <v>9.5</v>
      </c>
      <c r="G229" s="30">
        <f>E229*F229</f>
        <v>503.5</v>
      </c>
      <c r="H229" s="30"/>
      <c r="I229" s="30"/>
      <c r="J229" s="30"/>
      <c r="K229" s="30"/>
      <c r="L229" s="30">
        <f>SUM(L215:L227)</f>
        <v>51483</v>
      </c>
      <c r="M229" s="31">
        <v>1.03</v>
      </c>
      <c r="N229" s="32">
        <f t="shared" si="45"/>
        <v>53027.49</v>
      </c>
      <c r="O229" s="30">
        <f>SUM(O215:O227)</f>
        <v>440</v>
      </c>
      <c r="P229" s="32">
        <f>G229+G230+N229+O229</f>
        <v>53970.99</v>
      </c>
      <c r="Q229" s="30">
        <v>1</v>
      </c>
      <c r="R229" s="33">
        <f>P229*Q229</f>
        <v>53970.99</v>
      </c>
    </row>
    <row r="230" spans="1:18">
      <c r="A230" s="35"/>
      <c r="F230" s="138"/>
      <c r="G230" s="13"/>
    </row>
    <row r="231" spans="1:18">
      <c r="A231" s="4"/>
      <c r="B231" s="4"/>
      <c r="C231" s="4"/>
      <c r="D231" s="4"/>
      <c r="E231" s="4"/>
      <c r="F231" s="8"/>
      <c r="G231" s="4"/>
      <c r="H231" s="4"/>
      <c r="I231" s="4"/>
      <c r="J231" s="4"/>
      <c r="K231" s="4"/>
      <c r="L231" s="4"/>
      <c r="M231" s="6"/>
      <c r="N231" s="7"/>
      <c r="O231" s="4"/>
      <c r="P231" s="7"/>
      <c r="Q231" s="4"/>
      <c r="R231" s="8"/>
    </row>
    <row r="232" spans="1:18">
      <c r="B232" s="15"/>
      <c r="F232" s="54"/>
    </row>
    <row r="233" spans="1:18">
      <c r="A233" s="35" t="s">
        <v>546</v>
      </c>
      <c r="B233" s="4"/>
      <c r="C233" s="56"/>
      <c r="D233" s="4"/>
      <c r="E233" s="4"/>
      <c r="F233" s="8"/>
      <c r="G233" s="4"/>
      <c r="H233" s="4"/>
      <c r="I233" s="4"/>
      <c r="J233" s="4"/>
      <c r="K233" s="4"/>
      <c r="L233" s="4"/>
      <c r="M233" s="6"/>
      <c r="N233" s="7"/>
      <c r="O233" s="4"/>
      <c r="P233" s="7"/>
      <c r="Q233" s="4"/>
      <c r="R233" s="8">
        <v>24921.27</v>
      </c>
    </row>
    <row r="234" spans="1:18">
      <c r="A234" s="35" t="s">
        <v>547</v>
      </c>
      <c r="B234" s="4"/>
      <c r="C234" s="56"/>
      <c r="D234" s="4"/>
      <c r="E234" s="4"/>
      <c r="F234" s="8"/>
      <c r="G234" s="4"/>
      <c r="H234" s="4"/>
      <c r="I234" s="4"/>
      <c r="J234" s="4"/>
      <c r="K234" s="4"/>
      <c r="L234" s="4"/>
      <c r="M234" s="6"/>
      <c r="N234" s="7"/>
      <c r="O234" s="4"/>
      <c r="P234" s="7"/>
      <c r="Q234" s="4"/>
      <c r="R234" s="8">
        <v>80000</v>
      </c>
    </row>
    <row r="235" spans="1:18">
      <c r="A235" s="35" t="s">
        <v>548</v>
      </c>
      <c r="B235" s="4" t="s">
        <v>549</v>
      </c>
      <c r="C235" s="56" t="s">
        <v>983</v>
      </c>
      <c r="D235" s="4"/>
      <c r="E235" s="4"/>
      <c r="F235" s="8"/>
      <c r="G235" s="4"/>
      <c r="H235" s="4">
        <v>43701</v>
      </c>
      <c r="I235" s="4">
        <v>45106</v>
      </c>
      <c r="J235" s="4">
        <f t="shared" ref="J235:J240" si="48">I235-H235</f>
        <v>1405</v>
      </c>
      <c r="K235" s="4">
        <v>40</v>
      </c>
      <c r="L235" s="4">
        <f t="shared" ref="L235:L240" si="49">K235*J235</f>
        <v>56200</v>
      </c>
      <c r="M235" s="6">
        <v>1.03</v>
      </c>
      <c r="N235" s="7">
        <f t="shared" ref="N235:N241" si="50">M235*L235</f>
        <v>57886</v>
      </c>
      <c r="O235" s="4"/>
      <c r="P235" s="7">
        <f t="shared" ref="P235:P240" si="51">G235+N235+O235</f>
        <v>57886</v>
      </c>
      <c r="Q235" s="4">
        <v>1</v>
      </c>
      <c r="R235" s="8">
        <f t="shared" ref="R235:R241" si="52">P235*Q235</f>
        <v>57886</v>
      </c>
    </row>
    <row r="236" spans="1:18">
      <c r="A236" s="35" t="s">
        <v>550</v>
      </c>
      <c r="B236" s="4" t="s">
        <v>549</v>
      </c>
      <c r="C236" s="4"/>
      <c r="D236" s="4"/>
      <c r="E236" s="4"/>
      <c r="F236" s="27"/>
      <c r="G236" s="4"/>
      <c r="H236" s="4">
        <v>4326</v>
      </c>
      <c r="I236" s="4">
        <v>4720</v>
      </c>
      <c r="J236" s="4">
        <f t="shared" si="48"/>
        <v>394</v>
      </c>
      <c r="K236" s="4">
        <v>50</v>
      </c>
      <c r="L236" s="4">
        <f t="shared" si="49"/>
        <v>19700</v>
      </c>
      <c r="M236" s="6">
        <v>1.03</v>
      </c>
      <c r="N236" s="7">
        <f t="shared" si="50"/>
        <v>20291</v>
      </c>
      <c r="O236" s="4"/>
      <c r="P236" s="7">
        <f t="shared" si="51"/>
        <v>20291</v>
      </c>
      <c r="Q236" s="4">
        <v>1</v>
      </c>
      <c r="R236" s="8">
        <f t="shared" si="52"/>
        <v>20291</v>
      </c>
    </row>
    <row r="237" spans="1:18">
      <c r="A237" s="35" t="s">
        <v>551</v>
      </c>
      <c r="B237" s="4" t="s">
        <v>549</v>
      </c>
      <c r="C237" s="4">
        <v>66</v>
      </c>
      <c r="D237" s="4">
        <v>68</v>
      </c>
      <c r="E237" s="4">
        <f>SUM(D237-C237)</f>
        <v>2</v>
      </c>
      <c r="F237" s="145">
        <v>9.5</v>
      </c>
      <c r="G237" s="4">
        <f>E237*F237</f>
        <v>19</v>
      </c>
      <c r="H237" s="4">
        <v>42218</v>
      </c>
      <c r="I237" s="4">
        <v>43956</v>
      </c>
      <c r="J237" s="4">
        <f t="shared" si="48"/>
        <v>1738</v>
      </c>
      <c r="K237" s="4">
        <v>1</v>
      </c>
      <c r="L237" s="4">
        <f t="shared" si="49"/>
        <v>1738</v>
      </c>
      <c r="M237" s="6">
        <v>1.03</v>
      </c>
      <c r="N237" s="7">
        <f t="shared" si="50"/>
        <v>1790.14</v>
      </c>
      <c r="O237" s="4">
        <v>80</v>
      </c>
      <c r="P237" s="7">
        <f t="shared" si="51"/>
        <v>1889.14</v>
      </c>
      <c r="Q237" s="4">
        <v>1</v>
      </c>
      <c r="R237" s="8">
        <f t="shared" si="52"/>
        <v>1889.14</v>
      </c>
    </row>
    <row r="238" spans="1:18">
      <c r="A238" s="35" t="s">
        <v>552</v>
      </c>
      <c r="B238" s="4" t="s">
        <v>549</v>
      </c>
      <c r="C238" s="4">
        <v>201</v>
      </c>
      <c r="D238" s="4">
        <v>222</v>
      </c>
      <c r="E238" s="4">
        <f>SUM(D238-C238)</f>
        <v>21</v>
      </c>
      <c r="F238" s="145">
        <v>9.5</v>
      </c>
      <c r="G238" s="4">
        <f>E238*F238</f>
        <v>199.5</v>
      </c>
      <c r="H238" s="4">
        <v>3026</v>
      </c>
      <c r="I238" s="4">
        <v>3438</v>
      </c>
      <c r="J238" s="4">
        <f t="shared" si="48"/>
        <v>412</v>
      </c>
      <c r="K238" s="4">
        <v>1</v>
      </c>
      <c r="L238" s="4">
        <f t="shared" si="49"/>
        <v>412</v>
      </c>
      <c r="M238" s="6">
        <v>1.03</v>
      </c>
      <c r="N238" s="7">
        <f>M238*L238</f>
        <v>424.36</v>
      </c>
      <c r="O238" s="4">
        <v>80</v>
      </c>
      <c r="P238" s="7">
        <f>G238+N238+O238</f>
        <v>703.86</v>
      </c>
      <c r="Q238" s="4">
        <v>1</v>
      </c>
      <c r="R238" s="8">
        <f>P238*Q238</f>
        <v>703.86</v>
      </c>
    </row>
    <row r="239" spans="1:18">
      <c r="A239" s="35" t="s">
        <v>553</v>
      </c>
      <c r="B239" s="4" t="s">
        <v>549</v>
      </c>
      <c r="C239" s="4"/>
      <c r="D239" s="4"/>
      <c r="E239" s="4"/>
      <c r="F239" s="145">
        <v>9.5</v>
      </c>
      <c r="G239" s="4"/>
      <c r="H239" s="4">
        <v>20543</v>
      </c>
      <c r="I239" s="4">
        <v>20547</v>
      </c>
      <c r="J239" s="4">
        <f t="shared" si="48"/>
        <v>4</v>
      </c>
      <c r="K239" s="4">
        <v>1</v>
      </c>
      <c r="L239" s="4">
        <f t="shared" si="49"/>
        <v>4</v>
      </c>
      <c r="M239" s="6">
        <v>1.03</v>
      </c>
      <c r="N239" s="7">
        <f t="shared" si="50"/>
        <v>4.12</v>
      </c>
      <c r="O239" s="4">
        <v>40</v>
      </c>
      <c r="P239" s="7">
        <f t="shared" si="51"/>
        <v>44.12</v>
      </c>
      <c r="Q239" s="4">
        <v>1</v>
      </c>
      <c r="R239" s="8">
        <f t="shared" si="52"/>
        <v>44.12</v>
      </c>
    </row>
    <row r="240" spans="1:18">
      <c r="A240" s="35" t="s">
        <v>554</v>
      </c>
      <c r="B240" s="4" t="s">
        <v>549</v>
      </c>
      <c r="C240" s="56"/>
      <c r="D240" s="4"/>
      <c r="E240" s="4"/>
      <c r="F240" s="145">
        <v>9.5</v>
      </c>
      <c r="G240" s="4"/>
      <c r="H240" s="4">
        <v>3859</v>
      </c>
      <c r="I240" s="4">
        <v>4030</v>
      </c>
      <c r="J240" s="4">
        <f t="shared" si="48"/>
        <v>171</v>
      </c>
      <c r="K240" s="4">
        <v>1</v>
      </c>
      <c r="L240" s="4">
        <f t="shared" si="49"/>
        <v>171</v>
      </c>
      <c r="M240" s="6">
        <v>1.03</v>
      </c>
      <c r="N240" s="7">
        <f t="shared" si="50"/>
        <v>176.13</v>
      </c>
      <c r="O240" s="4">
        <v>40</v>
      </c>
      <c r="P240" s="7">
        <f t="shared" si="51"/>
        <v>216.13</v>
      </c>
      <c r="Q240" s="4">
        <v>1</v>
      </c>
      <c r="R240" s="8">
        <f t="shared" si="52"/>
        <v>216.13</v>
      </c>
    </row>
    <row r="241" spans="1:18">
      <c r="A241" s="35" t="s">
        <v>494</v>
      </c>
      <c r="B241" s="4" t="s">
        <v>549</v>
      </c>
      <c r="C241" s="56"/>
      <c r="D241" s="4"/>
      <c r="E241" s="4">
        <f>SUM(E235:E239)</f>
        <v>23</v>
      </c>
      <c r="F241" s="145">
        <v>9.5</v>
      </c>
      <c r="G241" s="4">
        <f>E241*F241</f>
        <v>218.5</v>
      </c>
      <c r="H241" s="4"/>
      <c r="I241" s="4"/>
      <c r="J241" s="4"/>
      <c r="K241" s="4"/>
      <c r="L241" s="4">
        <f>SUM(L235:L240)</f>
        <v>78225</v>
      </c>
      <c r="M241" s="6">
        <v>1.03</v>
      </c>
      <c r="N241" s="7">
        <f t="shared" si="50"/>
        <v>80571.75</v>
      </c>
      <c r="O241" s="4">
        <f>SUM(O235:O240)</f>
        <v>240</v>
      </c>
      <c r="P241" s="7">
        <f>G241+G242+N241+O241</f>
        <v>81030.25</v>
      </c>
      <c r="Q241" s="4">
        <v>1</v>
      </c>
      <c r="R241" s="8">
        <f t="shared" si="52"/>
        <v>81030.25</v>
      </c>
    </row>
    <row r="242" spans="1:18">
      <c r="A242" s="35"/>
      <c r="H242" s="4"/>
      <c r="I242" s="4"/>
      <c r="J242" s="4"/>
      <c r="K242" s="4"/>
      <c r="L242" s="4"/>
      <c r="M242" s="6"/>
      <c r="N242" s="7"/>
      <c r="O242" s="4"/>
      <c r="P242" s="7"/>
      <c r="Q242" s="4"/>
      <c r="R242" s="8"/>
    </row>
    <row r="243" spans="1:18">
      <c r="A243" s="35" t="s">
        <v>555</v>
      </c>
      <c r="B243" s="4" t="s">
        <v>583</v>
      </c>
      <c r="C243" s="56"/>
      <c r="D243" s="4"/>
      <c r="E243" s="4"/>
      <c r="F243" s="18"/>
      <c r="G243" s="4"/>
      <c r="H243" s="4"/>
      <c r="I243" s="4"/>
      <c r="J243" s="4"/>
      <c r="K243" s="4"/>
      <c r="L243" s="4"/>
      <c r="M243" s="6"/>
      <c r="N243" s="7"/>
      <c r="O243" s="4"/>
      <c r="P243" s="7"/>
      <c r="Q243" s="4"/>
      <c r="R243" s="8">
        <v>238059.05</v>
      </c>
    </row>
    <row r="244" spans="1:18">
      <c r="A244" s="35" t="s">
        <v>556</v>
      </c>
      <c r="B244" s="4"/>
      <c r="C244" s="56"/>
      <c r="D244" s="4"/>
      <c r="E244" s="4"/>
      <c r="F244" s="18"/>
      <c r="G244" s="4"/>
      <c r="H244" s="4"/>
      <c r="I244" s="4"/>
      <c r="J244" s="4"/>
      <c r="K244" s="4"/>
      <c r="L244" s="4">
        <f>R244/M241</f>
        <v>152455.14563106795</v>
      </c>
      <c r="M244" s="6"/>
      <c r="N244" s="7"/>
      <c r="O244" s="4"/>
      <c r="P244" s="7"/>
      <c r="Q244" s="4"/>
      <c r="R244" s="8">
        <f>R243-R241</f>
        <v>157028.79999999999</v>
      </c>
    </row>
  </sheetData>
  <mergeCells count="2">
    <mergeCell ref="A34:R34"/>
    <mergeCell ref="A107:R107"/>
  </mergeCells>
  <phoneticPr fontId="2" type="noConversion"/>
  <pageMargins left="0.2" right="0.2" top="0.8" bottom="0.8" header="0.2" footer="0.19"/>
  <pageSetup paperSize="9" orientation="landscape" horizontalDpi="200" verticalDpi="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R62"/>
  <sheetViews>
    <sheetView topLeftCell="A45" workbookViewId="0">
      <selection activeCell="P43" sqref="P43"/>
    </sheetView>
  </sheetViews>
  <sheetFormatPr defaultRowHeight="14.25"/>
  <cols>
    <col min="1" max="1" width="11.375" customWidth="1"/>
    <col min="2" max="2" width="8.25" customWidth="1"/>
    <col min="3" max="3" width="6.875" customWidth="1"/>
    <col min="4" max="4" width="6.125" customWidth="1"/>
    <col min="5" max="5" width="7.25" customWidth="1"/>
    <col min="6" max="6" width="6.125" customWidth="1"/>
    <col min="7" max="7" width="10.75" customWidth="1"/>
    <col min="8" max="8" width="7.25" customWidth="1"/>
    <col min="9" max="9" width="8" customWidth="1"/>
    <col min="10" max="10" width="7.125" customWidth="1"/>
    <col min="11" max="11" width="4" customWidth="1"/>
    <col min="12" max="12" width="12" customWidth="1"/>
    <col min="13" max="13" width="4.125" customWidth="1"/>
    <col min="14" max="14" width="13.625" customWidth="1"/>
    <col min="15" max="15" width="3.75" customWidth="1"/>
    <col min="16" max="16" width="13" customWidth="1"/>
    <col min="17" max="17" width="4.5" customWidth="1"/>
    <col min="18" max="18" width="12.25" customWidth="1"/>
  </cols>
  <sheetData>
    <row r="1" spans="1:18" ht="25.5">
      <c r="A1" s="247" t="s">
        <v>968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9"/>
    </row>
    <row r="2" spans="1:18">
      <c r="A2" s="4" t="s">
        <v>0</v>
      </c>
      <c r="B2" s="4" t="s">
        <v>55</v>
      </c>
      <c r="C2" s="4" t="s">
        <v>1</v>
      </c>
      <c r="D2" s="4" t="s">
        <v>2</v>
      </c>
      <c r="E2" s="4" t="s">
        <v>3</v>
      </c>
      <c r="F2" s="8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6" t="s">
        <v>11</v>
      </c>
      <c r="N2" s="7" t="s">
        <v>12</v>
      </c>
      <c r="O2" s="4" t="s">
        <v>13</v>
      </c>
      <c r="P2" s="7" t="s">
        <v>14</v>
      </c>
      <c r="Q2" s="4" t="s">
        <v>15</v>
      </c>
      <c r="R2" s="8" t="s">
        <v>16</v>
      </c>
    </row>
    <row r="3" spans="1:18" ht="22.5">
      <c r="A3" s="41" t="s">
        <v>73</v>
      </c>
      <c r="B3" s="42"/>
      <c r="C3" s="43"/>
      <c r="D3" s="43"/>
      <c r="E3" s="43"/>
      <c r="F3" s="44"/>
      <c r="G3" s="43"/>
      <c r="H3" s="43"/>
      <c r="I3" s="43"/>
      <c r="J3" s="43"/>
      <c r="K3" s="43"/>
      <c r="L3" s="43"/>
      <c r="M3" s="45"/>
      <c r="N3" s="46"/>
      <c r="O3" s="43"/>
      <c r="P3" s="46"/>
      <c r="Q3" s="20"/>
      <c r="R3" s="23"/>
    </row>
    <row r="4" spans="1:18">
      <c r="A4" s="30" t="s">
        <v>853</v>
      </c>
      <c r="B4" s="24" t="s">
        <v>854</v>
      </c>
      <c r="C4" s="30">
        <v>1069</v>
      </c>
      <c r="D4" s="30">
        <v>1288</v>
      </c>
      <c r="E4" s="30">
        <f>SUM(D4-C4)</f>
        <v>219</v>
      </c>
      <c r="F4" s="145">
        <v>9.5</v>
      </c>
      <c r="G4" s="30">
        <f>E4*F4</f>
        <v>2080.5</v>
      </c>
      <c r="H4" s="30">
        <v>1579</v>
      </c>
      <c r="I4" s="30">
        <v>2525</v>
      </c>
      <c r="J4" s="30">
        <f t="shared" ref="J4:J13" si="0">I4-H4</f>
        <v>946</v>
      </c>
      <c r="K4" s="30">
        <v>60</v>
      </c>
      <c r="L4" s="30">
        <f t="shared" ref="L4:L13" si="1">K4*J4</f>
        <v>56760</v>
      </c>
      <c r="M4" s="31">
        <v>1.03</v>
      </c>
      <c r="N4" s="32">
        <f t="shared" ref="N4:N13" si="2">M4*L4</f>
        <v>58462.8</v>
      </c>
      <c r="O4" s="30"/>
      <c r="P4" s="32">
        <f t="shared" ref="P4:P13" si="3">G4+N4+O4</f>
        <v>60543.3</v>
      </c>
      <c r="Q4" s="30">
        <v>1</v>
      </c>
      <c r="R4" s="33">
        <f t="shared" ref="R4:R15" si="4">P4*Q4</f>
        <v>60543.3</v>
      </c>
    </row>
    <row r="5" spans="1:18">
      <c r="A5" s="30" t="s">
        <v>855</v>
      </c>
      <c r="B5" s="24" t="s">
        <v>854</v>
      </c>
      <c r="C5" s="30"/>
      <c r="D5" s="30"/>
      <c r="E5" s="30"/>
      <c r="F5" s="163"/>
      <c r="G5" s="30"/>
      <c r="H5" s="30">
        <v>2</v>
      </c>
      <c r="I5" s="30">
        <v>2</v>
      </c>
      <c r="J5" s="30">
        <f t="shared" si="0"/>
        <v>0</v>
      </c>
      <c r="K5" s="30">
        <v>80</v>
      </c>
      <c r="L5" s="30">
        <f t="shared" si="1"/>
        <v>0</v>
      </c>
      <c r="M5" s="31">
        <v>1.03</v>
      </c>
      <c r="N5" s="32">
        <f t="shared" si="2"/>
        <v>0</v>
      </c>
      <c r="O5" s="30"/>
      <c r="P5" s="32">
        <f t="shared" si="3"/>
        <v>0</v>
      </c>
      <c r="Q5" s="30">
        <v>1</v>
      </c>
      <c r="R5" s="33">
        <f t="shared" si="4"/>
        <v>0</v>
      </c>
    </row>
    <row r="6" spans="1:18">
      <c r="A6" s="30" t="s">
        <v>856</v>
      </c>
      <c r="B6" s="24" t="s">
        <v>854</v>
      </c>
      <c r="C6" s="30"/>
      <c r="D6" s="30"/>
      <c r="E6" s="30"/>
      <c r="F6" s="163"/>
      <c r="G6" s="30"/>
      <c r="H6" s="30">
        <v>1479</v>
      </c>
      <c r="I6" s="30">
        <v>2173</v>
      </c>
      <c r="J6" s="30">
        <f t="shared" si="0"/>
        <v>694</v>
      </c>
      <c r="K6" s="30">
        <v>80</v>
      </c>
      <c r="L6" s="30">
        <f t="shared" si="1"/>
        <v>55520</v>
      </c>
      <c r="M6" s="31">
        <v>1.03</v>
      </c>
      <c r="N6" s="32">
        <f t="shared" si="2"/>
        <v>57185.599999999999</v>
      </c>
      <c r="O6" s="30"/>
      <c r="P6" s="32">
        <f t="shared" si="3"/>
        <v>57185.599999999999</v>
      </c>
      <c r="Q6" s="30">
        <v>1</v>
      </c>
      <c r="R6" s="33">
        <f t="shared" si="4"/>
        <v>57185.599999999999</v>
      </c>
    </row>
    <row r="7" spans="1:18">
      <c r="A7" s="30" t="s">
        <v>857</v>
      </c>
      <c r="B7" s="24" t="s">
        <v>854</v>
      </c>
      <c r="C7" s="30"/>
      <c r="D7" s="30"/>
      <c r="E7" s="30"/>
      <c r="F7" s="163"/>
      <c r="G7" s="30"/>
      <c r="H7" s="30">
        <v>11644</v>
      </c>
      <c r="I7" s="30">
        <v>13881</v>
      </c>
      <c r="J7" s="30">
        <f t="shared" si="0"/>
        <v>2237</v>
      </c>
      <c r="K7" s="30">
        <v>60</v>
      </c>
      <c r="L7" s="30">
        <f t="shared" si="1"/>
        <v>134220</v>
      </c>
      <c r="M7" s="31">
        <v>1.03</v>
      </c>
      <c r="N7" s="32">
        <f t="shared" si="2"/>
        <v>138246.6</v>
      </c>
      <c r="O7" s="30"/>
      <c r="P7" s="32">
        <f t="shared" si="3"/>
        <v>138246.6</v>
      </c>
      <c r="Q7" s="30">
        <v>1</v>
      </c>
      <c r="R7" s="33">
        <f t="shared" si="4"/>
        <v>138246.6</v>
      </c>
    </row>
    <row r="8" spans="1:18">
      <c r="A8" s="30" t="s">
        <v>858</v>
      </c>
      <c r="B8" s="24" t="s">
        <v>854</v>
      </c>
      <c r="C8" s="30"/>
      <c r="D8" s="30"/>
      <c r="E8" s="30"/>
      <c r="F8" s="163"/>
      <c r="G8" s="30"/>
      <c r="H8" s="30">
        <v>1796</v>
      </c>
      <c r="I8" s="30">
        <v>2271</v>
      </c>
      <c r="J8" s="30">
        <f t="shared" si="0"/>
        <v>475</v>
      </c>
      <c r="K8" s="30">
        <v>60</v>
      </c>
      <c r="L8" s="30">
        <f t="shared" si="1"/>
        <v>28500</v>
      </c>
      <c r="M8" s="31">
        <v>1.03</v>
      </c>
      <c r="N8" s="32">
        <f t="shared" si="2"/>
        <v>29355</v>
      </c>
      <c r="O8" s="30"/>
      <c r="P8" s="32">
        <f t="shared" si="3"/>
        <v>29355</v>
      </c>
      <c r="Q8" s="30">
        <v>1</v>
      </c>
      <c r="R8" s="33">
        <f t="shared" si="4"/>
        <v>29355</v>
      </c>
    </row>
    <row r="9" spans="1:18">
      <c r="A9" s="30" t="s">
        <v>859</v>
      </c>
      <c r="B9" s="24"/>
      <c r="C9" s="30"/>
      <c r="D9" s="30"/>
      <c r="E9" s="30"/>
      <c r="F9" s="163"/>
      <c r="G9" s="30"/>
      <c r="H9" s="30">
        <v>58777</v>
      </c>
      <c r="I9" s="30">
        <v>67102</v>
      </c>
      <c r="J9" s="30">
        <f t="shared" si="0"/>
        <v>8325</v>
      </c>
      <c r="K9" s="30">
        <v>1</v>
      </c>
      <c r="L9" s="30">
        <f t="shared" si="1"/>
        <v>8325</v>
      </c>
      <c r="M9" s="31">
        <v>1.03</v>
      </c>
      <c r="N9" s="32">
        <f t="shared" si="2"/>
        <v>8574.75</v>
      </c>
      <c r="O9" s="30"/>
      <c r="P9" s="32">
        <f t="shared" si="3"/>
        <v>8574.75</v>
      </c>
      <c r="Q9" s="30">
        <v>1</v>
      </c>
      <c r="R9" s="33">
        <f t="shared" si="4"/>
        <v>8574.75</v>
      </c>
    </row>
    <row r="10" spans="1:18">
      <c r="A10" s="30" t="s">
        <v>860</v>
      </c>
      <c r="B10" s="24"/>
      <c r="C10" s="30"/>
      <c r="D10" s="30"/>
      <c r="E10" s="30"/>
      <c r="F10" s="163"/>
      <c r="G10" s="30"/>
      <c r="H10" s="30">
        <v>1793</v>
      </c>
      <c r="I10" s="30">
        <v>2048</v>
      </c>
      <c r="J10" s="30">
        <f t="shared" si="0"/>
        <v>255</v>
      </c>
      <c r="K10" s="30">
        <v>60</v>
      </c>
      <c r="L10" s="30">
        <f t="shared" si="1"/>
        <v>15300</v>
      </c>
      <c r="M10" s="31">
        <v>1.03</v>
      </c>
      <c r="N10" s="32">
        <f t="shared" si="2"/>
        <v>15759</v>
      </c>
      <c r="O10" s="30"/>
      <c r="P10" s="32">
        <f t="shared" si="3"/>
        <v>15759</v>
      </c>
      <c r="Q10" s="30">
        <v>1</v>
      </c>
      <c r="R10" s="33">
        <f t="shared" si="4"/>
        <v>15759</v>
      </c>
    </row>
    <row r="11" spans="1:18">
      <c r="A11" s="30" t="s">
        <v>861</v>
      </c>
      <c r="B11" s="24"/>
      <c r="C11" s="30"/>
      <c r="D11" s="30"/>
      <c r="E11" s="30"/>
      <c r="F11" s="163"/>
      <c r="G11" s="30"/>
      <c r="H11" s="30">
        <v>25483</v>
      </c>
      <c r="I11" s="30">
        <v>28522</v>
      </c>
      <c r="J11" s="30">
        <f t="shared" si="0"/>
        <v>3039</v>
      </c>
      <c r="K11" s="30">
        <v>50</v>
      </c>
      <c r="L11" s="30">
        <f t="shared" si="1"/>
        <v>151950</v>
      </c>
      <c r="M11" s="31">
        <v>1.03</v>
      </c>
      <c r="N11" s="32">
        <f t="shared" si="2"/>
        <v>156508.5</v>
      </c>
      <c r="O11" s="30"/>
      <c r="P11" s="32">
        <f t="shared" si="3"/>
        <v>156508.5</v>
      </c>
      <c r="Q11" s="30">
        <v>1</v>
      </c>
      <c r="R11" s="33">
        <f t="shared" si="4"/>
        <v>156508.5</v>
      </c>
    </row>
    <row r="12" spans="1:18">
      <c r="A12" s="30" t="s">
        <v>862</v>
      </c>
      <c r="B12" s="24"/>
      <c r="C12" s="30">
        <v>473</v>
      </c>
      <c r="D12" s="30">
        <v>500</v>
      </c>
      <c r="E12" s="30">
        <f>SUM(D12-C12)</f>
        <v>27</v>
      </c>
      <c r="F12" s="145">
        <v>9.5</v>
      </c>
      <c r="G12" s="30">
        <f>E12*F12</f>
        <v>256.5</v>
      </c>
      <c r="H12" s="30">
        <v>25384</v>
      </c>
      <c r="I12" s="30">
        <v>25384</v>
      </c>
      <c r="J12" s="30">
        <f t="shared" si="0"/>
        <v>0</v>
      </c>
      <c r="K12" s="30">
        <v>1</v>
      </c>
      <c r="L12" s="30">
        <f t="shared" si="1"/>
        <v>0</v>
      </c>
      <c r="M12" s="31">
        <v>1.03</v>
      </c>
      <c r="N12" s="32">
        <f t="shared" si="2"/>
        <v>0</v>
      </c>
      <c r="O12" s="30"/>
      <c r="P12" s="32">
        <f t="shared" si="3"/>
        <v>256.5</v>
      </c>
      <c r="Q12" s="30">
        <v>1</v>
      </c>
      <c r="R12" s="33">
        <f t="shared" si="4"/>
        <v>256.5</v>
      </c>
    </row>
    <row r="13" spans="1:18">
      <c r="A13" s="30" t="s">
        <v>863</v>
      </c>
      <c r="B13" s="24"/>
      <c r="C13" s="30"/>
      <c r="D13" s="30"/>
      <c r="E13" s="30"/>
      <c r="F13" s="163"/>
      <c r="G13" s="30"/>
      <c r="H13" s="30">
        <v>68</v>
      </c>
      <c r="I13" s="30">
        <v>73</v>
      </c>
      <c r="J13" s="30">
        <f t="shared" si="0"/>
        <v>5</v>
      </c>
      <c r="K13" s="30">
        <v>40</v>
      </c>
      <c r="L13" s="30">
        <f t="shared" si="1"/>
        <v>200</v>
      </c>
      <c r="M13" s="31">
        <v>1.03</v>
      </c>
      <c r="N13" s="32">
        <f t="shared" si="2"/>
        <v>206</v>
      </c>
      <c r="O13" s="30"/>
      <c r="P13" s="32">
        <f t="shared" si="3"/>
        <v>206</v>
      </c>
      <c r="Q13" s="30">
        <v>1</v>
      </c>
      <c r="R13" s="33">
        <f t="shared" si="4"/>
        <v>206</v>
      </c>
    </row>
    <row r="14" spans="1:18">
      <c r="A14" s="30" t="s">
        <v>864</v>
      </c>
      <c r="B14" s="24"/>
      <c r="C14" s="30"/>
      <c r="D14" s="30"/>
      <c r="E14" s="30"/>
      <c r="F14" s="163"/>
      <c r="G14" s="30"/>
      <c r="H14" s="30">
        <v>89</v>
      </c>
      <c r="I14" s="30">
        <v>818</v>
      </c>
      <c r="J14" s="30">
        <f>I14-H14</f>
        <v>729</v>
      </c>
      <c r="K14" s="30">
        <v>1</v>
      </c>
      <c r="L14" s="30">
        <f>K14*J14</f>
        <v>729</v>
      </c>
      <c r="M14" s="31">
        <v>1.03</v>
      </c>
      <c r="N14" s="32">
        <f>M14*L14</f>
        <v>750.87</v>
      </c>
      <c r="O14" s="30"/>
      <c r="P14" s="32">
        <f>G14+N14+O14</f>
        <v>750.87</v>
      </c>
      <c r="Q14" s="30">
        <v>1</v>
      </c>
      <c r="R14" s="33">
        <f>P14*Q14</f>
        <v>750.87</v>
      </c>
    </row>
    <row r="15" spans="1:18">
      <c r="A15" s="30" t="s">
        <v>606</v>
      </c>
      <c r="B15" s="24"/>
      <c r="C15" s="30"/>
      <c r="D15" s="30"/>
      <c r="E15" s="30">
        <f>SUM(E4:E13)</f>
        <v>246</v>
      </c>
      <c r="F15" s="145">
        <v>9.5</v>
      </c>
      <c r="G15" s="30">
        <f>E15*F15</f>
        <v>2337</v>
      </c>
      <c r="H15" s="30"/>
      <c r="I15" s="30"/>
      <c r="J15" s="30"/>
      <c r="K15" s="30"/>
      <c r="L15" s="30">
        <f>SUM(L4:L14)</f>
        <v>451504</v>
      </c>
      <c r="M15" s="31">
        <v>1.03</v>
      </c>
      <c r="N15" s="32">
        <f>L15*M15</f>
        <v>465049.12</v>
      </c>
      <c r="O15" s="30"/>
      <c r="P15" s="32">
        <f>G15+N15+G20</f>
        <v>467386.12</v>
      </c>
      <c r="Q15" s="30">
        <v>1</v>
      </c>
      <c r="R15" s="33">
        <f t="shared" si="4"/>
        <v>467386.12</v>
      </c>
    </row>
    <row r="16" spans="1:18" hidden="1">
      <c r="A16" s="172" t="s">
        <v>865</v>
      </c>
      <c r="B16" s="214"/>
      <c r="C16" s="215"/>
      <c r="D16" s="215"/>
      <c r="E16" s="215">
        <v>327</v>
      </c>
      <c r="F16" s="216">
        <v>7.15</v>
      </c>
      <c r="G16" s="30">
        <f>E16*F16</f>
        <v>2338.0500000000002</v>
      </c>
      <c r="H16" s="215"/>
      <c r="I16" s="215"/>
      <c r="J16" s="215"/>
      <c r="K16" s="215"/>
      <c r="L16" s="217">
        <f>N16/M15</f>
        <v>152013.86485436893</v>
      </c>
      <c r="M16" s="31">
        <v>1.03</v>
      </c>
      <c r="N16" s="218">
        <f>R16-G15</f>
        <v>156574.28080000001</v>
      </c>
      <c r="O16" s="215"/>
      <c r="P16" s="218"/>
      <c r="Q16" s="215">
        <v>0.34</v>
      </c>
      <c r="R16" s="219">
        <f>R15*Q16</f>
        <v>158911.28080000001</v>
      </c>
    </row>
    <row r="17" spans="1:18" hidden="1">
      <c r="A17" s="172" t="s">
        <v>866</v>
      </c>
      <c r="B17" s="214"/>
      <c r="C17" s="215"/>
      <c r="D17" s="215"/>
      <c r="E17" s="215"/>
      <c r="F17" s="216"/>
      <c r="G17" s="215"/>
      <c r="H17" s="215"/>
      <c r="I17" s="215"/>
      <c r="J17" s="215"/>
      <c r="K17" s="215"/>
      <c r="L17" s="215">
        <f>R17/M15</f>
        <v>127056.42097087379</v>
      </c>
      <c r="M17" s="220"/>
      <c r="N17" s="218"/>
      <c r="O17" s="215"/>
      <c r="P17" s="218"/>
      <c r="Q17" s="215">
        <v>0.28000000000000003</v>
      </c>
      <c r="R17" s="219">
        <f>R15*Q17</f>
        <v>130868.11360000001</v>
      </c>
    </row>
    <row r="18" spans="1:18" hidden="1">
      <c r="A18" s="172" t="s">
        <v>867</v>
      </c>
      <c r="B18" s="214"/>
      <c r="C18" s="215"/>
      <c r="D18" s="215"/>
      <c r="E18" s="215"/>
      <c r="F18" s="216"/>
      <c r="G18" s="215"/>
      <c r="H18" s="215"/>
      <c r="I18" s="215"/>
      <c r="J18" s="215"/>
      <c r="K18" s="215"/>
      <c r="L18" s="215">
        <f>R18/M15</f>
        <v>127056.42097087379</v>
      </c>
      <c r="M18" s="220"/>
      <c r="N18" s="218"/>
      <c r="O18" s="215"/>
      <c r="P18" s="218"/>
      <c r="Q18" s="215">
        <v>0.28000000000000003</v>
      </c>
      <c r="R18" s="219">
        <f>R15*Q18</f>
        <v>130868.11360000001</v>
      </c>
    </row>
    <row r="19" spans="1:18" hidden="1">
      <c r="A19" s="172" t="s">
        <v>868</v>
      </c>
      <c r="B19" s="214"/>
      <c r="C19" s="215"/>
      <c r="D19" s="215"/>
      <c r="E19" s="215"/>
      <c r="F19" s="221"/>
      <c r="G19" s="215"/>
      <c r="H19" s="215"/>
      <c r="I19" s="215"/>
      <c r="J19" s="215"/>
      <c r="K19" s="215"/>
      <c r="L19" s="215">
        <f>R19/M15</f>
        <v>45377.293203883492</v>
      </c>
      <c r="M19" s="220"/>
      <c r="N19" s="218"/>
      <c r="O19" s="215"/>
      <c r="P19" s="218"/>
      <c r="Q19" s="215">
        <v>0.1</v>
      </c>
      <c r="R19" s="219">
        <f>R15*Q19</f>
        <v>46738.612000000001</v>
      </c>
    </row>
    <row r="20" spans="1:18" hidden="1">
      <c r="A20" s="172" t="s">
        <v>869</v>
      </c>
      <c r="B20" s="214"/>
      <c r="C20" s="215"/>
      <c r="D20" s="215"/>
      <c r="E20" s="215"/>
      <c r="F20" s="221"/>
      <c r="G20" s="215"/>
      <c r="H20" s="215"/>
      <c r="I20" s="215"/>
      <c r="J20" s="215"/>
      <c r="K20" s="215"/>
      <c r="L20" s="215"/>
      <c r="M20" s="220"/>
      <c r="N20" s="218"/>
      <c r="O20" s="215"/>
      <c r="P20" s="218">
        <v>214937.43</v>
      </c>
      <c r="Q20" s="215">
        <v>0.64</v>
      </c>
      <c r="R20" s="219">
        <f>N15*Q20</f>
        <v>297631.43680000002</v>
      </c>
    </row>
    <row r="21" spans="1:18" hidden="1">
      <c r="A21" s="172" t="s">
        <v>866</v>
      </c>
      <c r="B21" s="214"/>
      <c r="C21" s="215"/>
      <c r="D21" s="215"/>
      <c r="E21" s="215"/>
      <c r="F21" s="221"/>
      <c r="G21" s="215">
        <f>G15*H21</f>
        <v>934.80000000000007</v>
      </c>
      <c r="H21" s="215">
        <v>0.4</v>
      </c>
      <c r="I21" s="215"/>
      <c r="J21" s="215"/>
      <c r="K21" s="215"/>
      <c r="L21" s="215"/>
      <c r="M21" s="220"/>
      <c r="N21" s="218"/>
      <c r="O21" s="215"/>
      <c r="P21" s="218">
        <f>R21+G21</f>
        <v>70692.168000000005</v>
      </c>
      <c r="Q21" s="215">
        <v>0.15</v>
      </c>
      <c r="R21" s="219">
        <f>N15*Q21</f>
        <v>69757.368000000002</v>
      </c>
    </row>
    <row r="22" spans="1:18" hidden="1">
      <c r="A22" s="172" t="s">
        <v>867</v>
      </c>
      <c r="B22" s="214"/>
      <c r="C22" s="215"/>
      <c r="D22" s="215"/>
      <c r="E22" s="215"/>
      <c r="F22" s="221"/>
      <c r="G22" s="215">
        <f>G15*H22</f>
        <v>934.80000000000007</v>
      </c>
      <c r="H22" s="215">
        <v>0.4</v>
      </c>
      <c r="I22" s="215"/>
      <c r="J22" s="215"/>
      <c r="K22" s="215"/>
      <c r="L22" s="215"/>
      <c r="M22" s="220"/>
      <c r="N22" s="218"/>
      <c r="O22" s="215"/>
      <c r="P22" s="218">
        <f>R22+G22</f>
        <v>70692.168000000005</v>
      </c>
      <c r="Q22" s="215">
        <v>0.15</v>
      </c>
      <c r="R22" s="219">
        <f>N15*Q22</f>
        <v>69757.368000000002</v>
      </c>
    </row>
    <row r="23" spans="1:18" hidden="1">
      <c r="A23" s="172" t="s">
        <v>868</v>
      </c>
      <c r="B23" s="214"/>
      <c r="C23" s="215"/>
      <c r="D23" s="215"/>
      <c r="E23" s="215"/>
      <c r="F23" s="221"/>
      <c r="G23" s="215">
        <f>G15*H23</f>
        <v>467.40000000000003</v>
      </c>
      <c r="H23" s="215">
        <v>0.2</v>
      </c>
      <c r="I23" s="215"/>
      <c r="J23" s="215"/>
      <c r="K23" s="215"/>
      <c r="L23" s="215"/>
      <c r="M23" s="220"/>
      <c r="N23" s="218"/>
      <c r="O23" s="215"/>
      <c r="P23" s="218">
        <f>R23+G23</f>
        <v>28370.3472</v>
      </c>
      <c r="Q23" s="215">
        <v>0.06</v>
      </c>
      <c r="R23" s="219">
        <f>N15*Q23</f>
        <v>27902.947199999999</v>
      </c>
    </row>
    <row r="24" spans="1:18">
      <c r="A24" s="35"/>
      <c r="B24" s="85"/>
      <c r="C24" s="86"/>
      <c r="D24" s="86"/>
      <c r="E24" s="86"/>
      <c r="F24" s="87"/>
      <c r="G24" s="86"/>
      <c r="H24" s="86"/>
      <c r="I24" s="86"/>
      <c r="J24" s="86"/>
      <c r="K24" s="86"/>
      <c r="L24" s="86"/>
      <c r="M24" s="88"/>
      <c r="N24" s="89"/>
      <c r="O24" s="86"/>
      <c r="P24" s="89"/>
      <c r="Q24" s="86"/>
      <c r="R24" s="90"/>
    </row>
    <row r="25" spans="1:18">
      <c r="A25" s="35"/>
      <c r="B25" s="85"/>
      <c r="C25" s="86"/>
      <c r="D25" s="86"/>
      <c r="E25" s="86"/>
      <c r="F25" s="87"/>
      <c r="G25" s="86"/>
      <c r="H25" s="86"/>
      <c r="I25" s="86"/>
      <c r="J25" s="86"/>
      <c r="K25" s="86"/>
      <c r="L25" s="86"/>
      <c r="M25" s="88"/>
      <c r="N25" s="89"/>
      <c r="O25" s="86"/>
      <c r="P25" s="89"/>
      <c r="Q25" s="86"/>
      <c r="R25" s="90"/>
    </row>
    <row r="26" spans="1:18">
      <c r="A26" s="35"/>
      <c r="B26" s="85"/>
      <c r="C26" s="86"/>
      <c r="D26" s="86"/>
      <c r="E26" s="86"/>
      <c r="F26" s="87"/>
      <c r="G26" s="86"/>
      <c r="H26" s="86"/>
      <c r="I26" s="86"/>
      <c r="J26" s="86"/>
      <c r="K26" s="86"/>
      <c r="L26" s="86"/>
      <c r="M26" s="88"/>
      <c r="N26" s="89"/>
      <c r="O26" s="86"/>
      <c r="P26" s="89"/>
      <c r="Q26" s="86"/>
      <c r="R26" s="90"/>
    </row>
    <row r="27" spans="1:18">
      <c r="A27" s="35"/>
      <c r="B27" s="85"/>
      <c r="C27" s="86"/>
      <c r="D27" s="86"/>
      <c r="E27" s="86"/>
      <c r="F27" s="87"/>
      <c r="G27" s="86"/>
      <c r="H27" s="86"/>
      <c r="I27" s="86"/>
      <c r="J27" s="86"/>
      <c r="K27" s="86"/>
      <c r="L27" s="86"/>
      <c r="M27" s="88"/>
      <c r="N27" s="89"/>
      <c r="O27" s="86"/>
      <c r="P27" s="89"/>
      <c r="Q27" s="86"/>
      <c r="R27" s="90"/>
    </row>
    <row r="28" spans="1:18" ht="25.5">
      <c r="A28" s="247" t="s">
        <v>969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9"/>
    </row>
    <row r="29" spans="1:18">
      <c r="A29" s="4" t="s">
        <v>0</v>
      </c>
      <c r="B29" s="4" t="s">
        <v>55</v>
      </c>
      <c r="C29" s="4" t="s">
        <v>1</v>
      </c>
      <c r="D29" s="4" t="s">
        <v>2</v>
      </c>
      <c r="E29" s="4" t="s">
        <v>3</v>
      </c>
      <c r="F29" s="8" t="s">
        <v>4</v>
      </c>
      <c r="G29" s="4" t="s">
        <v>5</v>
      </c>
      <c r="H29" s="4" t="s">
        <v>6</v>
      </c>
      <c r="I29" s="4" t="s">
        <v>7</v>
      </c>
      <c r="J29" s="4" t="s">
        <v>8</v>
      </c>
      <c r="K29" s="4" t="s">
        <v>9</v>
      </c>
      <c r="L29" s="4" t="s">
        <v>10</v>
      </c>
      <c r="M29" s="6" t="s">
        <v>11</v>
      </c>
      <c r="N29" s="7" t="s">
        <v>12</v>
      </c>
      <c r="O29" s="4" t="s">
        <v>13</v>
      </c>
      <c r="P29" s="7" t="s">
        <v>14</v>
      </c>
      <c r="Q29" s="4" t="s">
        <v>15</v>
      </c>
      <c r="R29" s="8" t="s">
        <v>16</v>
      </c>
    </row>
    <row r="30" spans="1:18">
      <c r="A30" s="30" t="s">
        <v>74</v>
      </c>
      <c r="B30" s="24"/>
      <c r="C30" s="30">
        <v>2728</v>
      </c>
      <c r="D30" s="30">
        <v>3177</v>
      </c>
      <c r="E30" s="30">
        <f>SUM(D30-C30)</f>
        <v>449</v>
      </c>
      <c r="F30" s="145">
        <v>9.5</v>
      </c>
      <c r="G30" s="30">
        <f>E30*F30</f>
        <v>4265.5</v>
      </c>
      <c r="H30" s="30">
        <v>75822</v>
      </c>
      <c r="I30" s="30">
        <v>86205</v>
      </c>
      <c r="J30" s="30">
        <f>I30-H30</f>
        <v>10383</v>
      </c>
      <c r="K30" s="30">
        <v>1</v>
      </c>
      <c r="L30" s="30">
        <f>K30*J30</f>
        <v>10383</v>
      </c>
      <c r="M30" s="31">
        <v>1.03</v>
      </c>
      <c r="N30" s="32">
        <f>M30*L30</f>
        <v>10694.49</v>
      </c>
      <c r="O30" s="30"/>
      <c r="P30" s="32">
        <f>G30+N30+O30</f>
        <v>14959.99</v>
      </c>
      <c r="Q30" s="30">
        <v>1</v>
      </c>
      <c r="R30" s="33">
        <f>P30*Q30</f>
        <v>14959.99</v>
      </c>
    </row>
    <row r="31" spans="1:18">
      <c r="A31" s="30" t="s">
        <v>75</v>
      </c>
      <c r="B31" s="24"/>
      <c r="C31" s="30"/>
      <c r="D31" s="30"/>
      <c r="E31" s="30"/>
      <c r="F31" s="163"/>
      <c r="G31" s="30"/>
      <c r="H31" s="30">
        <v>5781</v>
      </c>
      <c r="I31" s="30">
        <v>6690</v>
      </c>
      <c r="J31" s="30">
        <f>I31-H31</f>
        <v>909</v>
      </c>
      <c r="K31" s="30">
        <v>1</v>
      </c>
      <c r="L31" s="30">
        <f>K31*J31</f>
        <v>909</v>
      </c>
      <c r="M31" s="31">
        <v>1.03</v>
      </c>
      <c r="N31" s="32">
        <f>M31*L31</f>
        <v>936.27</v>
      </c>
      <c r="O31" s="30"/>
      <c r="P31" s="32">
        <f>G31+N31+O31</f>
        <v>936.27</v>
      </c>
      <c r="Q31" s="30">
        <v>1</v>
      </c>
      <c r="R31" s="33">
        <f>P31*Q31</f>
        <v>936.27</v>
      </c>
    </row>
    <row r="32" spans="1:18">
      <c r="A32" s="30" t="s">
        <v>76</v>
      </c>
      <c r="B32" s="24"/>
      <c r="C32" s="30"/>
      <c r="D32" s="30"/>
      <c r="E32" s="30"/>
      <c r="F32" s="163"/>
      <c r="G32" s="30"/>
      <c r="H32" s="30">
        <v>3341</v>
      </c>
      <c r="I32" s="30">
        <v>3802</v>
      </c>
      <c r="J32" s="30">
        <f>I32-H32</f>
        <v>461</v>
      </c>
      <c r="K32" s="30">
        <v>40</v>
      </c>
      <c r="L32" s="30">
        <f>K32*J32</f>
        <v>18440</v>
      </c>
      <c r="M32" s="31">
        <v>1.03</v>
      </c>
      <c r="N32" s="32">
        <f>M32*L32</f>
        <v>18993.2</v>
      </c>
      <c r="O32" s="30"/>
      <c r="P32" s="32">
        <f>G32+N32+O32</f>
        <v>18993.2</v>
      </c>
      <c r="Q32" s="30">
        <v>1</v>
      </c>
      <c r="R32" s="33">
        <f>P32*Q32</f>
        <v>18993.2</v>
      </c>
    </row>
    <row r="33" spans="1:18">
      <c r="A33" s="30" t="s">
        <v>77</v>
      </c>
      <c r="B33" s="24"/>
      <c r="C33" s="30">
        <v>1471</v>
      </c>
      <c r="D33" s="30">
        <v>1770</v>
      </c>
      <c r="E33" s="30">
        <f>SUM(D33-C33)</f>
        <v>299</v>
      </c>
      <c r="F33" s="145">
        <v>9.5</v>
      </c>
      <c r="G33" s="30">
        <f>E33*F33</f>
        <v>2840.5</v>
      </c>
      <c r="H33" s="30">
        <v>62023</v>
      </c>
      <c r="I33" s="30">
        <v>71377</v>
      </c>
      <c r="J33" s="30">
        <f t="shared" ref="J33:J41" si="5">I33-H33</f>
        <v>9354</v>
      </c>
      <c r="K33" s="30">
        <v>1</v>
      </c>
      <c r="L33" s="30">
        <f t="shared" ref="L33:L41" si="6">K33*J33</f>
        <v>9354</v>
      </c>
      <c r="M33" s="31">
        <v>1.03</v>
      </c>
      <c r="N33" s="32">
        <f t="shared" ref="N33:N41" si="7">M33*L33</f>
        <v>9634.6200000000008</v>
      </c>
      <c r="O33" s="30"/>
      <c r="P33" s="32">
        <f t="shared" ref="P33:P41" si="8">G33+N33+O33</f>
        <v>12475.12</v>
      </c>
      <c r="Q33" s="30">
        <v>1</v>
      </c>
      <c r="R33" s="33">
        <f t="shared" ref="R33:R41" si="9">P33*Q33</f>
        <v>12475.12</v>
      </c>
    </row>
    <row r="34" spans="1:18">
      <c r="A34" s="30" t="s">
        <v>78</v>
      </c>
      <c r="B34" s="24"/>
      <c r="C34" s="30"/>
      <c r="D34" s="30"/>
      <c r="E34" s="30"/>
      <c r="F34" s="163"/>
      <c r="G34" s="30"/>
      <c r="H34" s="30">
        <v>3930</v>
      </c>
      <c r="I34" s="30">
        <v>4438</v>
      </c>
      <c r="J34" s="30">
        <f t="shared" si="5"/>
        <v>508</v>
      </c>
      <c r="K34" s="30">
        <v>1</v>
      </c>
      <c r="L34" s="30">
        <f t="shared" si="6"/>
        <v>508</v>
      </c>
      <c r="M34" s="31">
        <v>1.03</v>
      </c>
      <c r="N34" s="32">
        <f t="shared" si="7"/>
        <v>523.24</v>
      </c>
      <c r="O34" s="30"/>
      <c r="P34" s="32">
        <f t="shared" si="8"/>
        <v>523.24</v>
      </c>
      <c r="Q34" s="30">
        <v>1</v>
      </c>
      <c r="R34" s="33">
        <f t="shared" si="9"/>
        <v>523.24</v>
      </c>
    </row>
    <row r="35" spans="1:18">
      <c r="A35" s="30" t="s">
        <v>79</v>
      </c>
      <c r="B35" s="24"/>
      <c r="C35" s="30"/>
      <c r="D35" s="30"/>
      <c r="E35" s="30"/>
      <c r="F35" s="163"/>
      <c r="G35" s="30"/>
      <c r="H35" s="30">
        <v>1485</v>
      </c>
      <c r="I35" s="30">
        <v>1760</v>
      </c>
      <c r="J35" s="30">
        <f t="shared" si="5"/>
        <v>275</v>
      </c>
      <c r="K35" s="30">
        <v>50</v>
      </c>
      <c r="L35" s="30">
        <f t="shared" si="6"/>
        <v>13750</v>
      </c>
      <c r="M35" s="31">
        <v>1.03</v>
      </c>
      <c r="N35" s="32">
        <f t="shared" si="7"/>
        <v>14162.5</v>
      </c>
      <c r="O35" s="30"/>
      <c r="P35" s="32">
        <f t="shared" si="8"/>
        <v>14162.5</v>
      </c>
      <c r="Q35" s="30">
        <v>1</v>
      </c>
      <c r="R35" s="33">
        <f t="shared" si="9"/>
        <v>14162.5</v>
      </c>
    </row>
    <row r="36" spans="1:18">
      <c r="A36" s="30" t="s">
        <v>557</v>
      </c>
      <c r="B36" s="24"/>
      <c r="C36" s="30">
        <v>377</v>
      </c>
      <c r="D36" s="30">
        <v>750</v>
      </c>
      <c r="E36" s="30">
        <f>SUM(D36-C36)</f>
        <v>373</v>
      </c>
      <c r="F36" s="145">
        <v>9.5</v>
      </c>
      <c r="G36" s="30">
        <f>E36*F36</f>
        <v>3543.5</v>
      </c>
      <c r="H36" s="30">
        <v>2</v>
      </c>
      <c r="I36" s="30">
        <v>5</v>
      </c>
      <c r="J36" s="30">
        <f t="shared" si="5"/>
        <v>3</v>
      </c>
      <c r="K36" s="30">
        <v>60</v>
      </c>
      <c r="L36" s="30">
        <f t="shared" si="6"/>
        <v>180</v>
      </c>
      <c r="M36" s="31">
        <v>1.03</v>
      </c>
      <c r="N36" s="32">
        <f t="shared" si="7"/>
        <v>185.4</v>
      </c>
      <c r="O36" s="30"/>
      <c r="P36" s="32">
        <f t="shared" si="8"/>
        <v>3728.9</v>
      </c>
      <c r="Q36" s="30">
        <v>1</v>
      </c>
      <c r="R36" s="33">
        <f t="shared" si="9"/>
        <v>3728.9</v>
      </c>
    </row>
    <row r="37" spans="1:18">
      <c r="A37" s="30" t="s">
        <v>558</v>
      </c>
      <c r="B37" s="24"/>
      <c r="C37" s="30"/>
      <c r="D37" s="30"/>
      <c r="E37" s="30"/>
      <c r="F37" s="145"/>
      <c r="G37" s="30"/>
      <c r="H37" s="30">
        <v>106</v>
      </c>
      <c r="I37" s="30">
        <v>229</v>
      </c>
      <c r="J37" s="30">
        <f t="shared" si="5"/>
        <v>123</v>
      </c>
      <c r="K37" s="30">
        <v>60</v>
      </c>
      <c r="L37" s="30">
        <f t="shared" si="6"/>
        <v>7380</v>
      </c>
      <c r="M37" s="31">
        <v>1.03</v>
      </c>
      <c r="N37" s="32">
        <f t="shared" si="7"/>
        <v>7601.4000000000005</v>
      </c>
      <c r="O37" s="30"/>
      <c r="P37" s="32">
        <f t="shared" si="8"/>
        <v>7601.4000000000005</v>
      </c>
      <c r="Q37" s="30">
        <v>1</v>
      </c>
      <c r="R37" s="33">
        <f>P37*Q37</f>
        <v>7601.4000000000005</v>
      </c>
    </row>
    <row r="38" spans="1:18">
      <c r="A38" s="30" t="s">
        <v>559</v>
      </c>
      <c r="B38" s="24"/>
      <c r="C38" s="30"/>
      <c r="D38" s="30"/>
      <c r="E38" s="30"/>
      <c r="F38" s="145"/>
      <c r="G38" s="30"/>
      <c r="H38" s="30">
        <v>442</v>
      </c>
      <c r="I38" s="30">
        <v>27561</v>
      </c>
      <c r="J38" s="30">
        <f t="shared" si="5"/>
        <v>27119</v>
      </c>
      <c r="K38" s="30">
        <v>10</v>
      </c>
      <c r="L38" s="30">
        <f t="shared" si="6"/>
        <v>271190</v>
      </c>
      <c r="M38" s="31">
        <v>1.03</v>
      </c>
      <c r="N38" s="32">
        <f t="shared" si="7"/>
        <v>279325.7</v>
      </c>
      <c r="O38" s="30"/>
      <c r="P38" s="32">
        <f t="shared" si="8"/>
        <v>279325.7</v>
      </c>
      <c r="Q38" s="30">
        <v>1</v>
      </c>
      <c r="R38" s="33">
        <f>P38*Q38</f>
        <v>279325.7</v>
      </c>
    </row>
    <row r="39" spans="1:18">
      <c r="A39" s="30" t="s">
        <v>989</v>
      </c>
      <c r="B39" s="24"/>
      <c r="C39" s="30"/>
      <c r="D39" s="30"/>
      <c r="E39" s="30"/>
      <c r="F39" s="145"/>
      <c r="G39" s="30"/>
      <c r="H39" s="30">
        <v>0</v>
      </c>
      <c r="I39" s="30">
        <v>67102</v>
      </c>
      <c r="J39" s="30">
        <f t="shared" ref="J39" si="10">I39-H39</f>
        <v>67102</v>
      </c>
      <c r="K39" s="30">
        <v>1</v>
      </c>
      <c r="L39" s="30">
        <f t="shared" ref="L39" si="11">K39*J39</f>
        <v>67102</v>
      </c>
      <c r="M39" s="31">
        <v>1.03</v>
      </c>
      <c r="N39" s="32">
        <f t="shared" ref="N39" si="12">M39*L39</f>
        <v>69115.06</v>
      </c>
      <c r="O39" s="30"/>
      <c r="P39" s="32">
        <f t="shared" ref="P39" si="13">G39+N39+O39</f>
        <v>69115.06</v>
      </c>
      <c r="Q39" s="30">
        <v>1</v>
      </c>
      <c r="R39" s="33">
        <f>P39*Q39</f>
        <v>69115.06</v>
      </c>
    </row>
    <row r="40" spans="1:18">
      <c r="A40" s="30" t="s">
        <v>80</v>
      </c>
      <c r="B40" s="24"/>
      <c r="C40" s="30"/>
      <c r="D40" s="30"/>
      <c r="E40" s="30"/>
      <c r="F40" s="163"/>
      <c r="G40" s="30"/>
      <c r="H40" s="30">
        <v>936</v>
      </c>
      <c r="I40" s="30">
        <v>963</v>
      </c>
      <c r="J40" s="30">
        <f t="shared" si="5"/>
        <v>27</v>
      </c>
      <c r="K40" s="30">
        <v>30</v>
      </c>
      <c r="L40" s="30">
        <f t="shared" si="6"/>
        <v>810</v>
      </c>
      <c r="M40" s="31">
        <v>1.03</v>
      </c>
      <c r="N40" s="32">
        <f t="shared" si="7"/>
        <v>834.30000000000007</v>
      </c>
      <c r="O40" s="30"/>
      <c r="P40" s="32">
        <f t="shared" si="8"/>
        <v>834.30000000000007</v>
      </c>
      <c r="Q40" s="30">
        <v>1</v>
      </c>
      <c r="R40" s="33">
        <f t="shared" si="9"/>
        <v>834.30000000000007</v>
      </c>
    </row>
    <row r="41" spans="1:18">
      <c r="A41" s="30" t="s">
        <v>81</v>
      </c>
      <c r="B41" s="24"/>
      <c r="C41" s="30"/>
      <c r="D41" s="30"/>
      <c r="E41" s="30"/>
      <c r="F41" s="163"/>
      <c r="G41" s="30"/>
      <c r="H41" s="30">
        <v>4332</v>
      </c>
      <c r="I41" s="30">
        <v>4479</v>
      </c>
      <c r="J41" s="30">
        <f t="shared" si="5"/>
        <v>147</v>
      </c>
      <c r="K41" s="30">
        <v>30</v>
      </c>
      <c r="L41" s="30">
        <f t="shared" si="6"/>
        <v>4410</v>
      </c>
      <c r="M41" s="31">
        <v>1.03</v>
      </c>
      <c r="N41" s="32">
        <f t="shared" si="7"/>
        <v>4542.3</v>
      </c>
      <c r="O41" s="30"/>
      <c r="P41" s="32">
        <f t="shared" si="8"/>
        <v>4542.3</v>
      </c>
      <c r="Q41" s="30">
        <v>1</v>
      </c>
      <c r="R41" s="33">
        <f t="shared" si="9"/>
        <v>4542.3</v>
      </c>
    </row>
    <row r="42" spans="1:18">
      <c r="A42" s="30" t="s">
        <v>18</v>
      </c>
      <c r="B42" s="24"/>
      <c r="C42" s="30"/>
      <c r="D42" s="30"/>
      <c r="E42" s="30">
        <f>SUM(E30:E41)</f>
        <v>1121</v>
      </c>
      <c r="F42" s="145">
        <v>9.5</v>
      </c>
      <c r="G42" s="30">
        <f>E42*F42</f>
        <v>10649.5</v>
      </c>
      <c r="H42" s="30"/>
      <c r="I42" s="30"/>
      <c r="J42" s="30"/>
      <c r="K42" s="30"/>
      <c r="L42" s="30">
        <f>SUM(L30:L41)</f>
        <v>404416</v>
      </c>
      <c r="M42" s="31">
        <v>1.03</v>
      </c>
      <c r="N42" s="32">
        <f>L42*M42</f>
        <v>416548.48000000004</v>
      </c>
      <c r="O42" s="30"/>
      <c r="P42" s="32">
        <f>G42+N42</f>
        <v>427197.98000000004</v>
      </c>
      <c r="Q42" s="30">
        <v>1</v>
      </c>
      <c r="R42" s="33">
        <f>P42*Q42</f>
        <v>427197.98000000004</v>
      </c>
    </row>
    <row r="43" spans="1:18">
      <c r="A43" s="200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20"/>
      <c r="N43" s="214"/>
      <c r="O43" s="214"/>
      <c r="P43" s="214"/>
      <c r="Q43" s="215"/>
      <c r="R43" s="243"/>
    </row>
    <row r="44" spans="1:18" ht="25.5">
      <c r="A44" s="247" t="s">
        <v>970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9"/>
    </row>
    <row r="45" spans="1:18">
      <c r="A45" s="30" t="s">
        <v>0</v>
      </c>
      <c r="B45" s="30" t="s">
        <v>55</v>
      </c>
      <c r="C45" s="30" t="s">
        <v>1</v>
      </c>
      <c r="D45" s="30" t="s">
        <v>2</v>
      </c>
      <c r="E45" s="30" t="s">
        <v>3</v>
      </c>
      <c r="F45" s="33" t="s">
        <v>4</v>
      </c>
      <c r="G45" s="30" t="s">
        <v>5</v>
      </c>
      <c r="H45" s="30" t="s">
        <v>6</v>
      </c>
      <c r="I45" s="30" t="s">
        <v>7</v>
      </c>
      <c r="J45" s="30" t="s">
        <v>8</v>
      </c>
      <c r="K45" s="30" t="s">
        <v>9</v>
      </c>
      <c r="L45" s="30" t="s">
        <v>10</v>
      </c>
      <c r="M45" s="31" t="s">
        <v>11</v>
      </c>
      <c r="N45" s="32" t="s">
        <v>12</v>
      </c>
      <c r="O45" s="30" t="s">
        <v>13</v>
      </c>
      <c r="P45" s="32" t="s">
        <v>14</v>
      </c>
      <c r="Q45" s="30" t="s">
        <v>15</v>
      </c>
      <c r="R45" s="33" t="s">
        <v>16</v>
      </c>
    </row>
    <row r="46" spans="1:18">
      <c r="A46" s="30" t="s">
        <v>152</v>
      </c>
      <c r="B46" s="24" t="s">
        <v>99</v>
      </c>
      <c r="C46" s="30"/>
      <c r="D46" s="30"/>
      <c r="E46" s="30"/>
      <c r="F46" s="163"/>
      <c r="G46" s="30"/>
      <c r="H46" s="30">
        <v>759</v>
      </c>
      <c r="I46" s="30">
        <v>964</v>
      </c>
      <c r="J46" s="30">
        <f t="shared" ref="J46:J52" si="14">I46-H46</f>
        <v>205</v>
      </c>
      <c r="K46" s="30">
        <v>20</v>
      </c>
      <c r="L46" s="30">
        <f t="shared" ref="L46:L52" si="15">K46*J46</f>
        <v>4100</v>
      </c>
      <c r="M46" s="31">
        <v>1.03</v>
      </c>
      <c r="N46" s="32">
        <f t="shared" ref="N46:N52" si="16">M46*L46</f>
        <v>4223</v>
      </c>
      <c r="O46" s="30"/>
      <c r="P46" s="32">
        <f t="shared" ref="P46:P53" si="17">G46+N46+O46</f>
        <v>4223</v>
      </c>
      <c r="Q46" s="30">
        <v>1</v>
      </c>
      <c r="R46" s="33">
        <f t="shared" ref="R46:R54" si="18">P46*Q46</f>
        <v>4223</v>
      </c>
    </row>
    <row r="47" spans="1:18">
      <c r="A47" s="30" t="s">
        <v>248</v>
      </c>
      <c r="B47" s="24" t="s">
        <v>153</v>
      </c>
      <c r="C47" s="30"/>
      <c r="D47" s="30"/>
      <c r="E47" s="30"/>
      <c r="F47" s="163"/>
      <c r="G47" s="30"/>
      <c r="H47" s="30">
        <v>153</v>
      </c>
      <c r="I47" s="30">
        <v>357</v>
      </c>
      <c r="J47" s="30">
        <f t="shared" si="14"/>
        <v>204</v>
      </c>
      <c r="K47" s="30">
        <v>20</v>
      </c>
      <c r="L47" s="30">
        <f t="shared" si="15"/>
        <v>4080</v>
      </c>
      <c r="M47" s="31">
        <v>1.03</v>
      </c>
      <c r="N47" s="32">
        <f t="shared" si="16"/>
        <v>4202.4000000000005</v>
      </c>
      <c r="O47" s="30"/>
      <c r="P47" s="32">
        <f t="shared" si="17"/>
        <v>4202.4000000000005</v>
      </c>
      <c r="Q47" s="30">
        <v>1</v>
      </c>
      <c r="R47" s="33">
        <f t="shared" si="18"/>
        <v>4202.4000000000005</v>
      </c>
    </row>
    <row r="48" spans="1:18">
      <c r="A48" s="30" t="s">
        <v>150</v>
      </c>
      <c r="B48" s="24" t="s">
        <v>153</v>
      </c>
      <c r="C48" s="30"/>
      <c r="D48" s="30"/>
      <c r="E48" s="30"/>
      <c r="F48" s="163"/>
      <c r="G48" s="30"/>
      <c r="H48" s="30">
        <v>112</v>
      </c>
      <c r="I48" s="30">
        <v>142</v>
      </c>
      <c r="J48" s="30">
        <f t="shared" si="14"/>
        <v>30</v>
      </c>
      <c r="K48" s="30">
        <v>40</v>
      </c>
      <c r="L48" s="30">
        <f t="shared" si="15"/>
        <v>1200</v>
      </c>
      <c r="M48" s="31">
        <v>1.03</v>
      </c>
      <c r="N48" s="32">
        <f t="shared" si="16"/>
        <v>1236</v>
      </c>
      <c r="O48" s="30"/>
      <c r="P48" s="32">
        <f t="shared" si="17"/>
        <v>1236</v>
      </c>
      <c r="Q48" s="30">
        <v>1</v>
      </c>
      <c r="R48" s="33">
        <f t="shared" si="18"/>
        <v>1236</v>
      </c>
    </row>
    <row r="49" spans="1:18">
      <c r="A49" s="30" t="s">
        <v>158</v>
      </c>
      <c r="B49" s="24" t="s">
        <v>72</v>
      </c>
      <c r="C49" s="30"/>
      <c r="D49" s="30"/>
      <c r="E49" s="30"/>
      <c r="F49" s="163"/>
      <c r="G49" s="30"/>
      <c r="H49" s="30">
        <v>374</v>
      </c>
      <c r="I49" s="30">
        <v>475</v>
      </c>
      <c r="J49" s="30">
        <f t="shared" si="14"/>
        <v>101</v>
      </c>
      <c r="K49" s="30">
        <v>80</v>
      </c>
      <c r="L49" s="30">
        <f t="shared" si="15"/>
        <v>8080</v>
      </c>
      <c r="M49" s="31">
        <v>1.03</v>
      </c>
      <c r="N49" s="32">
        <f t="shared" si="16"/>
        <v>8322.4</v>
      </c>
      <c r="O49" s="30"/>
      <c r="P49" s="32">
        <f t="shared" si="17"/>
        <v>8322.4</v>
      </c>
      <c r="Q49" s="30">
        <v>1</v>
      </c>
      <c r="R49" s="33">
        <f t="shared" si="18"/>
        <v>8322.4</v>
      </c>
    </row>
    <row r="50" spans="1:18">
      <c r="A50" s="30" t="s">
        <v>149</v>
      </c>
      <c r="B50" s="24" t="s">
        <v>98</v>
      </c>
      <c r="C50" s="30"/>
      <c r="D50" s="30"/>
      <c r="E50" s="30"/>
      <c r="F50" s="163"/>
      <c r="G50" s="30"/>
      <c r="H50" s="30">
        <v>681</v>
      </c>
      <c r="I50" s="30">
        <v>908</v>
      </c>
      <c r="J50" s="30">
        <f t="shared" si="14"/>
        <v>227</v>
      </c>
      <c r="K50" s="30">
        <v>80</v>
      </c>
      <c r="L50" s="30">
        <f t="shared" si="15"/>
        <v>18160</v>
      </c>
      <c r="M50" s="31">
        <v>1.03</v>
      </c>
      <c r="N50" s="32">
        <f t="shared" si="16"/>
        <v>18704.8</v>
      </c>
      <c r="O50" s="30"/>
      <c r="P50" s="32">
        <f t="shared" si="17"/>
        <v>18704.8</v>
      </c>
      <c r="Q50" s="30">
        <v>1</v>
      </c>
      <c r="R50" s="33">
        <f t="shared" si="18"/>
        <v>18704.8</v>
      </c>
    </row>
    <row r="51" spans="1:18">
      <c r="A51" s="30" t="s">
        <v>252</v>
      </c>
      <c r="B51" s="24" t="s">
        <v>254</v>
      </c>
      <c r="C51" s="30"/>
      <c r="D51" s="30"/>
      <c r="E51" s="30"/>
      <c r="F51" s="163"/>
      <c r="G51" s="30"/>
      <c r="H51" s="30">
        <v>8519</v>
      </c>
      <c r="I51" s="30">
        <v>10620</v>
      </c>
      <c r="J51" s="30">
        <f t="shared" si="14"/>
        <v>2101</v>
      </c>
      <c r="K51" s="30">
        <v>50</v>
      </c>
      <c r="L51" s="30">
        <f t="shared" si="15"/>
        <v>105050</v>
      </c>
      <c r="M51" s="31">
        <v>1.03</v>
      </c>
      <c r="N51" s="32">
        <f t="shared" si="16"/>
        <v>108201.5</v>
      </c>
      <c r="O51" s="30"/>
      <c r="P51" s="32">
        <f t="shared" si="17"/>
        <v>108201.5</v>
      </c>
      <c r="Q51" s="30">
        <v>1</v>
      </c>
      <c r="R51" s="33">
        <f t="shared" si="18"/>
        <v>108201.5</v>
      </c>
    </row>
    <row r="52" spans="1:18">
      <c r="A52" s="30" t="s">
        <v>251</v>
      </c>
      <c r="B52" s="24" t="s">
        <v>254</v>
      </c>
      <c r="C52" s="30"/>
      <c r="D52" s="30"/>
      <c r="E52" s="30"/>
      <c r="F52" s="163"/>
      <c r="G52" s="30"/>
      <c r="H52" s="30">
        <v>37525</v>
      </c>
      <c r="I52" s="30">
        <v>44645</v>
      </c>
      <c r="J52" s="30">
        <f t="shared" si="14"/>
        <v>7120</v>
      </c>
      <c r="K52" s="30">
        <v>1</v>
      </c>
      <c r="L52" s="30">
        <f t="shared" si="15"/>
        <v>7120</v>
      </c>
      <c r="M52" s="31">
        <v>1.03</v>
      </c>
      <c r="N52" s="32">
        <f t="shared" si="16"/>
        <v>7333.6</v>
      </c>
      <c r="O52" s="30"/>
      <c r="P52" s="32">
        <f t="shared" si="17"/>
        <v>7333.6</v>
      </c>
      <c r="Q52" s="30">
        <v>1</v>
      </c>
      <c r="R52" s="33">
        <f t="shared" si="18"/>
        <v>7333.6</v>
      </c>
    </row>
    <row r="53" spans="1:18">
      <c r="A53" s="30" t="s">
        <v>253</v>
      </c>
      <c r="B53" s="24" t="s">
        <v>254</v>
      </c>
      <c r="C53" s="30">
        <v>682</v>
      </c>
      <c r="D53" s="30">
        <v>880</v>
      </c>
      <c r="E53" s="30">
        <f>SUM(D53-C53)</f>
        <v>198</v>
      </c>
      <c r="F53" s="145">
        <v>9.5</v>
      </c>
      <c r="G53" s="30">
        <f>E53*F53</f>
        <v>1881</v>
      </c>
      <c r="H53" s="30"/>
      <c r="I53" s="30"/>
      <c r="J53" s="30"/>
      <c r="K53" s="30"/>
      <c r="L53" s="30"/>
      <c r="M53" s="31"/>
      <c r="N53" s="32"/>
      <c r="O53" s="30"/>
      <c r="P53" s="32">
        <f t="shared" si="17"/>
        <v>1881</v>
      </c>
      <c r="Q53" s="30">
        <v>1</v>
      </c>
      <c r="R53" s="33">
        <f t="shared" si="18"/>
        <v>1881</v>
      </c>
    </row>
    <row r="54" spans="1:18">
      <c r="A54" s="30" t="s">
        <v>18</v>
      </c>
      <c r="B54" s="172"/>
      <c r="C54" s="30"/>
      <c r="D54" s="30"/>
      <c r="E54" s="30"/>
      <c r="F54" s="163"/>
      <c r="G54" s="30"/>
      <c r="H54" s="30"/>
      <c r="I54" s="30"/>
      <c r="J54" s="30"/>
      <c r="K54" s="30"/>
      <c r="L54" s="30">
        <f>SUM(L46:L53)</f>
        <v>147790</v>
      </c>
      <c r="M54" s="31">
        <v>1.03</v>
      </c>
      <c r="N54" s="32">
        <f>L54*M54</f>
        <v>152223.70000000001</v>
      </c>
      <c r="O54" s="30"/>
      <c r="P54" s="32">
        <f>G53+N54+G54</f>
        <v>154104.70000000001</v>
      </c>
      <c r="Q54" s="30">
        <v>1</v>
      </c>
      <c r="R54" s="33">
        <f t="shared" si="18"/>
        <v>154104.70000000001</v>
      </c>
    </row>
    <row r="56" spans="1:18" ht="25.5">
      <c r="A56" s="247" t="s">
        <v>971</v>
      </c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9"/>
    </row>
    <row r="57" spans="1:18">
      <c r="A57" s="4" t="s">
        <v>0</v>
      </c>
      <c r="B57" s="4" t="s">
        <v>55</v>
      </c>
      <c r="C57" s="4" t="s">
        <v>1</v>
      </c>
      <c r="D57" s="4" t="s">
        <v>2</v>
      </c>
      <c r="E57" s="4" t="s">
        <v>3</v>
      </c>
      <c r="F57" s="8" t="s">
        <v>4</v>
      </c>
      <c r="G57" s="4" t="s">
        <v>5</v>
      </c>
      <c r="H57" s="4" t="s">
        <v>6</v>
      </c>
      <c r="I57" s="4" t="s">
        <v>7</v>
      </c>
      <c r="J57" s="4" t="s">
        <v>8</v>
      </c>
      <c r="K57" s="4" t="s">
        <v>9</v>
      </c>
      <c r="L57" s="4" t="s">
        <v>10</v>
      </c>
      <c r="M57" s="6" t="s">
        <v>11</v>
      </c>
      <c r="N57" s="7" t="s">
        <v>12</v>
      </c>
      <c r="O57" s="4" t="s">
        <v>13</v>
      </c>
      <c r="P57" s="7" t="s">
        <v>14</v>
      </c>
      <c r="Q57" s="4" t="s">
        <v>15</v>
      </c>
      <c r="R57" s="8" t="s">
        <v>16</v>
      </c>
    </row>
    <row r="58" spans="1:18">
      <c r="A58" s="4" t="s">
        <v>391</v>
      </c>
      <c r="B58" s="4"/>
      <c r="C58" s="17"/>
      <c r="D58" s="17"/>
      <c r="E58" s="17"/>
      <c r="F58" s="17"/>
      <c r="G58" s="17"/>
      <c r="H58" s="4">
        <v>98</v>
      </c>
      <c r="I58" s="4">
        <v>98</v>
      </c>
      <c r="J58" s="4">
        <f>I58-H58</f>
        <v>0</v>
      </c>
      <c r="K58" s="4">
        <v>80</v>
      </c>
      <c r="L58" s="4">
        <f>K58*J58</f>
        <v>0</v>
      </c>
      <c r="M58" s="6">
        <v>1.03</v>
      </c>
      <c r="N58" s="7">
        <f>M58*L58</f>
        <v>0</v>
      </c>
      <c r="O58" s="17"/>
      <c r="P58" s="17"/>
      <c r="Q58" s="17"/>
      <c r="R58" s="17"/>
    </row>
    <row r="59" spans="1:18">
      <c r="A59" s="4" t="s">
        <v>390</v>
      </c>
      <c r="B59" s="4"/>
      <c r="C59" s="17"/>
      <c r="D59" s="17"/>
      <c r="E59" s="17"/>
      <c r="F59" s="17"/>
      <c r="G59" s="17"/>
      <c r="H59" s="4">
        <v>1140</v>
      </c>
      <c r="I59" s="4">
        <v>1241</v>
      </c>
      <c r="J59" s="4">
        <f>I59-H59</f>
        <v>101</v>
      </c>
      <c r="K59" s="4">
        <v>30</v>
      </c>
      <c r="L59" s="4">
        <f>K59*J59</f>
        <v>3030</v>
      </c>
      <c r="M59" s="6">
        <v>1.03</v>
      </c>
      <c r="N59" s="7">
        <f>M59*L59</f>
        <v>3120.9</v>
      </c>
      <c r="O59" s="17"/>
      <c r="P59" s="17"/>
      <c r="Q59" s="17"/>
      <c r="R59" s="17"/>
    </row>
    <row r="60" spans="1:18">
      <c r="A60" s="17" t="s">
        <v>18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49">
        <f>N60/M60</f>
        <v>3030</v>
      </c>
      <c r="M60" s="6">
        <v>1.03</v>
      </c>
      <c r="N60" s="49">
        <f>SUM(N58:N59)</f>
        <v>3120.9</v>
      </c>
      <c r="O60" s="17"/>
      <c r="P60" s="17"/>
      <c r="Q60" s="17"/>
      <c r="R60" s="17"/>
    </row>
    <row r="62" spans="1:18">
      <c r="I62" s="100"/>
    </row>
  </sheetData>
  <mergeCells count="4">
    <mergeCell ref="A1:R1"/>
    <mergeCell ref="A28:R28"/>
    <mergeCell ref="A44:R44"/>
    <mergeCell ref="A56:R56"/>
  </mergeCells>
  <phoneticPr fontId="2" type="noConversion"/>
  <pageMargins left="0.7" right="0.7" top="0.75" bottom="0.75" header="0.3" footer="0.3"/>
  <pageSetup paperSize="27" orientation="landscape" horizontalDpi="0" verticalDpi="0" r:id="rId1"/>
  <headerFooter>
    <oddHeader>&amp;F</oddHeader>
    <oddFooter>&amp;L负责人：于光军&amp;C制作人: 李健华 &amp;D&amp;R 第 &amp;P 页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58"/>
  </sheetPr>
  <dimension ref="A1:H15"/>
  <sheetViews>
    <sheetView topLeftCell="A19" workbookViewId="0">
      <selection activeCell="G18" sqref="G18"/>
    </sheetView>
  </sheetViews>
  <sheetFormatPr defaultRowHeight="14.25"/>
  <cols>
    <col min="1" max="1" width="12.875" customWidth="1"/>
    <col min="8" max="8" width="15.125" customWidth="1"/>
  </cols>
  <sheetData>
    <row r="1" spans="1:8" ht="18.75">
      <c r="A1" s="254" t="s">
        <v>578</v>
      </c>
      <c r="B1" s="254"/>
      <c r="C1" s="254"/>
      <c r="D1" s="254"/>
      <c r="E1" s="254"/>
      <c r="F1" s="254"/>
      <c r="G1" s="254"/>
      <c r="H1" s="254"/>
    </row>
    <row r="2" spans="1:8">
      <c r="A2" s="4" t="s">
        <v>0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6" t="s">
        <v>11</v>
      </c>
      <c r="H2" s="7" t="s">
        <v>12</v>
      </c>
    </row>
    <row r="3" spans="1:8">
      <c r="A3" s="4" t="s">
        <v>84</v>
      </c>
      <c r="B3" s="4">
        <v>135635</v>
      </c>
      <c r="C3" s="4">
        <v>221776</v>
      </c>
      <c r="D3" s="4">
        <f t="shared" ref="D3:D8" si="0">C3-B3</f>
        <v>86141</v>
      </c>
      <c r="E3" s="4">
        <v>1</v>
      </c>
      <c r="F3" s="4">
        <f t="shared" ref="F3:F8" si="1">E3*D3</f>
        <v>86141</v>
      </c>
      <c r="G3" s="6">
        <v>1.03</v>
      </c>
      <c r="H3" s="7">
        <f t="shared" ref="H3:H8" si="2">G3*F3</f>
        <v>88725.23</v>
      </c>
    </row>
    <row r="4" spans="1:8">
      <c r="A4" s="4" t="s">
        <v>85</v>
      </c>
      <c r="B4" s="4">
        <v>910</v>
      </c>
      <c r="C4" s="4">
        <v>998</v>
      </c>
      <c r="D4" s="4">
        <f t="shared" si="0"/>
        <v>88</v>
      </c>
      <c r="E4" s="4">
        <v>400</v>
      </c>
      <c r="F4" s="4">
        <f t="shared" si="1"/>
        <v>35200</v>
      </c>
      <c r="G4" s="6">
        <v>1.03</v>
      </c>
      <c r="H4" s="7">
        <f t="shared" si="2"/>
        <v>36256</v>
      </c>
    </row>
    <row r="5" spans="1:8">
      <c r="A5" s="4" t="s">
        <v>86</v>
      </c>
      <c r="B5" s="4">
        <v>7051</v>
      </c>
      <c r="C5" s="4">
        <v>165955</v>
      </c>
      <c r="D5" s="4">
        <f t="shared" si="0"/>
        <v>158904</v>
      </c>
      <c r="E5" s="4">
        <v>1</v>
      </c>
      <c r="F5" s="4">
        <f t="shared" si="1"/>
        <v>158904</v>
      </c>
      <c r="G5" s="6">
        <v>1.03</v>
      </c>
      <c r="H5" s="7">
        <f t="shared" si="2"/>
        <v>163671.12</v>
      </c>
    </row>
    <row r="6" spans="1:8">
      <c r="A6" s="4" t="s">
        <v>87</v>
      </c>
      <c r="B6" s="4">
        <v>810322</v>
      </c>
      <c r="C6" s="4">
        <v>934589</v>
      </c>
      <c r="D6" s="4">
        <f t="shared" si="0"/>
        <v>124267</v>
      </c>
      <c r="E6" s="4">
        <v>1</v>
      </c>
      <c r="F6" s="4">
        <f t="shared" si="1"/>
        <v>124267</v>
      </c>
      <c r="G6" s="6">
        <v>1.03</v>
      </c>
      <c r="H6" s="7">
        <f t="shared" si="2"/>
        <v>127995.01000000001</v>
      </c>
    </row>
    <row r="7" spans="1:8">
      <c r="A7" s="4" t="s">
        <v>88</v>
      </c>
      <c r="B7" s="4">
        <v>265606</v>
      </c>
      <c r="C7" s="4">
        <v>527470</v>
      </c>
      <c r="D7" s="4">
        <f t="shared" si="0"/>
        <v>261864</v>
      </c>
      <c r="E7" s="4">
        <v>1</v>
      </c>
      <c r="F7" s="4">
        <f t="shared" si="1"/>
        <v>261864</v>
      </c>
      <c r="G7" s="6">
        <v>1.03</v>
      </c>
      <c r="H7" s="7">
        <f t="shared" si="2"/>
        <v>269719.92</v>
      </c>
    </row>
    <row r="8" spans="1:8">
      <c r="A8" s="4" t="s">
        <v>89</v>
      </c>
      <c r="B8" s="4">
        <v>520894</v>
      </c>
      <c r="C8" s="4">
        <v>592888</v>
      </c>
      <c r="D8" s="4">
        <f t="shared" si="0"/>
        <v>71994</v>
      </c>
      <c r="E8" s="4">
        <v>1</v>
      </c>
      <c r="F8" s="4">
        <f t="shared" si="1"/>
        <v>71994</v>
      </c>
      <c r="G8" s="6">
        <v>1.03</v>
      </c>
      <c r="H8" s="7">
        <f t="shared" si="2"/>
        <v>74153.820000000007</v>
      </c>
    </row>
    <row r="9" spans="1:8">
      <c r="A9" s="4" t="s">
        <v>90</v>
      </c>
      <c r="B9" s="4"/>
      <c r="C9" s="4"/>
      <c r="D9" s="4"/>
      <c r="E9" s="4"/>
      <c r="F9" s="4">
        <f>SUM(F3:F8)</f>
        <v>738370</v>
      </c>
      <c r="G9" s="6">
        <v>1.03</v>
      </c>
      <c r="H9" s="7">
        <f>SUM(H3:H8)</f>
        <v>760521.10000000009</v>
      </c>
    </row>
    <row r="10" spans="1:8">
      <c r="A10" s="4"/>
      <c r="B10" s="4"/>
      <c r="C10" s="4"/>
      <c r="D10" s="4"/>
      <c r="E10" s="4"/>
      <c r="F10" s="4"/>
      <c r="G10" s="6"/>
      <c r="H10" s="7"/>
    </row>
    <row r="11" spans="1:8">
      <c r="A11" s="4" t="s">
        <v>91</v>
      </c>
      <c r="B11" s="4">
        <v>14718</v>
      </c>
      <c r="C11" s="4">
        <v>15975</v>
      </c>
      <c r="D11" s="4">
        <f>C11-B11</f>
        <v>1257</v>
      </c>
      <c r="E11" s="4">
        <v>1</v>
      </c>
      <c r="F11" s="4">
        <f>E11*D11</f>
        <v>1257</v>
      </c>
      <c r="G11" s="6">
        <v>8.15</v>
      </c>
      <c r="H11" s="7">
        <f>G11*F11</f>
        <v>10244.550000000001</v>
      </c>
    </row>
    <row r="12" spans="1:8">
      <c r="A12" s="4" t="s">
        <v>103</v>
      </c>
      <c r="B12" s="4">
        <v>11800</v>
      </c>
      <c r="C12" s="4">
        <v>11850</v>
      </c>
      <c r="D12" s="4">
        <f>C12-B12</f>
        <v>50</v>
      </c>
      <c r="E12" s="4">
        <v>1</v>
      </c>
      <c r="F12" s="4">
        <f>E12*D12</f>
        <v>50</v>
      </c>
      <c r="G12" s="6">
        <v>8.15</v>
      </c>
      <c r="H12" s="7">
        <f>G12*F12</f>
        <v>407.5</v>
      </c>
    </row>
    <row r="13" spans="1:8">
      <c r="A13" s="4" t="s">
        <v>18</v>
      </c>
      <c r="B13" s="4"/>
      <c r="C13" s="4"/>
      <c r="D13" s="4"/>
      <c r="E13" s="4"/>
      <c r="F13" s="4">
        <f>SUM(F11:F12)</f>
        <v>1307</v>
      </c>
      <c r="G13" s="6">
        <v>8.15</v>
      </c>
      <c r="H13" s="7">
        <f>G13*F13</f>
        <v>10652.050000000001</v>
      </c>
    </row>
    <row r="15" spans="1:8">
      <c r="A15" s="48" t="s">
        <v>392</v>
      </c>
      <c r="H15" s="100">
        <f>H9+H13</f>
        <v>771173.15000000014</v>
      </c>
    </row>
  </sheetData>
  <mergeCells count="1">
    <mergeCell ref="A1:H1"/>
  </mergeCells>
  <phoneticPr fontId="2" type="noConversion"/>
  <pageMargins left="0.74803149606299213" right="0.74803149606299213" top="0.19685039370078741" bottom="0.39370078740157483" header="0.51181102362204722" footer="0.51181102362204722"/>
  <pageSetup paperSize="27" orientation="landscape" horizontalDpi="0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6"/>
  </sheetPr>
  <dimension ref="A1:R41"/>
  <sheetViews>
    <sheetView topLeftCell="A19" workbookViewId="0">
      <selection activeCell="O34" sqref="O34"/>
    </sheetView>
  </sheetViews>
  <sheetFormatPr defaultRowHeight="14.25"/>
  <cols>
    <col min="1" max="1" width="13.875" style="16" customWidth="1"/>
    <col min="2" max="2" width="6.75" style="16" customWidth="1"/>
    <col min="3" max="3" width="7.75" style="16" customWidth="1"/>
    <col min="4" max="4" width="5.75" style="16" customWidth="1"/>
    <col min="5" max="5" width="7.375" style="16" customWidth="1"/>
    <col min="6" max="6" width="5.75" style="54" customWidth="1"/>
    <col min="7" max="7" width="9" style="16"/>
    <col min="8" max="8" width="8.25" style="16" customWidth="1"/>
    <col min="9" max="9" width="8.375" style="16" customWidth="1"/>
    <col min="10" max="10" width="6.25" style="16" customWidth="1"/>
    <col min="11" max="11" width="5" style="16" customWidth="1"/>
    <col min="12" max="12" width="10.875" style="16" customWidth="1"/>
    <col min="13" max="13" width="5.375" style="16" customWidth="1"/>
    <col min="14" max="14" width="11.875" style="16" customWidth="1"/>
    <col min="15" max="15" width="5.25" style="16" customWidth="1"/>
    <col min="16" max="16" width="10.625" style="16" customWidth="1"/>
    <col min="17" max="17" width="6.625" style="16" customWidth="1"/>
    <col min="18" max="18" width="10.75" style="16" customWidth="1"/>
    <col min="19" max="16384" width="9" style="16"/>
  </cols>
  <sheetData>
    <row r="1" spans="1:18">
      <c r="A1" s="4" t="s">
        <v>0</v>
      </c>
      <c r="B1" s="4"/>
      <c r="C1" s="4" t="s">
        <v>1</v>
      </c>
      <c r="D1" s="4" t="s">
        <v>2</v>
      </c>
      <c r="E1" s="4" t="s">
        <v>3</v>
      </c>
      <c r="F1" s="8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6"/>
      <c r="N1" s="7" t="s">
        <v>12</v>
      </c>
      <c r="O1" s="4" t="s">
        <v>13</v>
      </c>
      <c r="P1" s="7" t="s">
        <v>14</v>
      </c>
      <c r="Q1" s="4" t="s">
        <v>15</v>
      </c>
      <c r="R1" s="8" t="s">
        <v>16</v>
      </c>
    </row>
    <row r="2" spans="1:18">
      <c r="A2" s="139" t="s">
        <v>255</v>
      </c>
      <c r="B2" s="4"/>
      <c r="C2" s="4"/>
      <c r="D2" s="4"/>
      <c r="E2" s="4"/>
      <c r="F2" s="8"/>
      <c r="G2" s="4"/>
      <c r="H2" s="4"/>
      <c r="I2" s="4"/>
      <c r="J2" s="4"/>
      <c r="K2" s="4"/>
      <c r="L2" s="4"/>
      <c r="M2" s="6"/>
      <c r="N2" s="7"/>
      <c r="O2" s="4"/>
      <c r="P2" s="7"/>
      <c r="Q2" s="4"/>
      <c r="R2" s="8"/>
    </row>
    <row r="3" spans="1:18">
      <c r="A3" s="30" t="s">
        <v>101</v>
      </c>
      <c r="B3" s="30" t="s">
        <v>83</v>
      </c>
      <c r="C3" s="30"/>
      <c r="D3" s="30"/>
      <c r="E3" s="30"/>
      <c r="F3" s="33"/>
      <c r="G3" s="30"/>
      <c r="H3" s="30">
        <v>1994</v>
      </c>
      <c r="I3" s="30">
        <v>3036</v>
      </c>
      <c r="J3" s="30">
        <f>I3-H3</f>
        <v>1042</v>
      </c>
      <c r="K3" s="30">
        <v>1</v>
      </c>
      <c r="L3" s="30">
        <f>K3*J3</f>
        <v>1042</v>
      </c>
      <c r="M3" s="31">
        <v>1.03</v>
      </c>
      <c r="N3" s="32">
        <f>M3*L3</f>
        <v>1073.26</v>
      </c>
      <c r="O3" s="30"/>
      <c r="P3" s="32">
        <f>G3+N3+O3</f>
        <v>1073.26</v>
      </c>
      <c r="Q3" s="30">
        <v>1</v>
      </c>
      <c r="R3" s="33">
        <f t="shared" ref="R3:R8" si="0">P3*Q3</f>
        <v>1073.26</v>
      </c>
    </row>
    <row r="4" spans="1:18">
      <c r="A4" s="30" t="s">
        <v>272</v>
      </c>
      <c r="B4" s="30" t="s">
        <v>83</v>
      </c>
      <c r="C4" s="30">
        <v>204</v>
      </c>
      <c r="D4" s="30">
        <v>205</v>
      </c>
      <c r="E4" s="30">
        <f>SUM(D4-C4)</f>
        <v>1</v>
      </c>
      <c r="F4" s="145">
        <v>9.5</v>
      </c>
      <c r="G4" s="30">
        <f>E4*F4</f>
        <v>9.5</v>
      </c>
      <c r="H4" s="30">
        <v>19163</v>
      </c>
      <c r="I4" s="30">
        <v>19521</v>
      </c>
      <c r="J4" s="30">
        <f>I4-H4</f>
        <v>358</v>
      </c>
      <c r="K4" s="30">
        <v>1</v>
      </c>
      <c r="L4" s="30">
        <f>K4*J4</f>
        <v>358</v>
      </c>
      <c r="M4" s="31">
        <v>1.03</v>
      </c>
      <c r="N4" s="32">
        <f>M4*L4</f>
        <v>368.74</v>
      </c>
      <c r="O4" s="30">
        <v>40</v>
      </c>
      <c r="P4" s="32">
        <f>G4+N4+O4</f>
        <v>418.24</v>
      </c>
      <c r="Q4" s="30">
        <v>1</v>
      </c>
      <c r="R4" s="33">
        <f t="shared" si="0"/>
        <v>418.24</v>
      </c>
    </row>
    <row r="5" spans="1:18">
      <c r="A5" s="30" t="s">
        <v>82</v>
      </c>
      <c r="B5" s="30" t="s">
        <v>83</v>
      </c>
      <c r="C5" s="30">
        <v>225</v>
      </c>
      <c r="D5" s="30">
        <v>225</v>
      </c>
      <c r="E5" s="30">
        <f>SUM(D5-C5)</f>
        <v>0</v>
      </c>
      <c r="F5" s="145">
        <v>9.5</v>
      </c>
      <c r="G5" s="30">
        <f>E5*F5</f>
        <v>0</v>
      </c>
      <c r="H5" s="30">
        <v>24412</v>
      </c>
      <c r="I5" s="30">
        <v>24802</v>
      </c>
      <c r="J5" s="30">
        <f>I5-H5</f>
        <v>390</v>
      </c>
      <c r="K5" s="30">
        <v>1</v>
      </c>
      <c r="L5" s="30">
        <f>K5*J5</f>
        <v>390</v>
      </c>
      <c r="M5" s="31">
        <v>1.03</v>
      </c>
      <c r="N5" s="32">
        <f>M5*L5</f>
        <v>401.7</v>
      </c>
      <c r="O5" s="30">
        <v>180</v>
      </c>
      <c r="P5" s="32">
        <f>G5+N5+O5</f>
        <v>581.70000000000005</v>
      </c>
      <c r="Q5" s="30">
        <v>1</v>
      </c>
      <c r="R5" s="33">
        <f t="shared" si="0"/>
        <v>581.70000000000005</v>
      </c>
    </row>
    <row r="6" spans="1:18">
      <c r="A6" s="30" t="s">
        <v>274</v>
      </c>
      <c r="B6" s="30" t="s">
        <v>83</v>
      </c>
      <c r="C6" s="30">
        <v>2</v>
      </c>
      <c r="D6" s="30">
        <v>2</v>
      </c>
      <c r="E6" s="30">
        <f>SUM(D6-C6)</f>
        <v>0</v>
      </c>
      <c r="F6" s="145">
        <v>9.5</v>
      </c>
      <c r="G6" s="30">
        <f>E6*F6</f>
        <v>0</v>
      </c>
      <c r="H6" s="30">
        <v>13432</v>
      </c>
      <c r="I6" s="30">
        <v>13740</v>
      </c>
      <c r="J6" s="30">
        <f>I6-H6</f>
        <v>308</v>
      </c>
      <c r="K6" s="30">
        <v>1</v>
      </c>
      <c r="L6" s="30">
        <f>K6*J6</f>
        <v>308</v>
      </c>
      <c r="M6" s="31">
        <v>1.03</v>
      </c>
      <c r="N6" s="32">
        <f>M6*L6</f>
        <v>317.24</v>
      </c>
      <c r="O6" s="30">
        <v>40</v>
      </c>
      <c r="P6" s="32">
        <f>G6+N6+O6</f>
        <v>357.24</v>
      </c>
      <c r="Q6" s="30">
        <v>1</v>
      </c>
      <c r="R6" s="33">
        <f t="shared" si="0"/>
        <v>357.24</v>
      </c>
    </row>
    <row r="7" spans="1:18">
      <c r="A7" s="30" t="s">
        <v>147</v>
      </c>
      <c r="B7" s="30"/>
      <c r="C7" s="30"/>
      <c r="D7" s="30"/>
      <c r="E7" s="165">
        <v>79.16</v>
      </c>
      <c r="F7" s="145">
        <v>9.5</v>
      </c>
      <c r="G7" s="33">
        <f>E7*F7</f>
        <v>752.02</v>
      </c>
      <c r="H7" s="30"/>
      <c r="I7" s="30"/>
      <c r="J7" s="30"/>
      <c r="K7" s="30"/>
      <c r="L7" s="165">
        <v>2446</v>
      </c>
      <c r="M7" s="31">
        <v>1.03</v>
      </c>
      <c r="N7" s="32">
        <f>M7*L7</f>
        <v>2519.38</v>
      </c>
      <c r="O7" s="30"/>
      <c r="P7" s="32">
        <f>G7+N7+O7</f>
        <v>3271.4</v>
      </c>
      <c r="Q7" s="30">
        <v>1</v>
      </c>
      <c r="R7" s="33">
        <f>P7*Q7</f>
        <v>3271.4</v>
      </c>
    </row>
    <row r="8" spans="1:18">
      <c r="A8" s="30" t="s">
        <v>18</v>
      </c>
      <c r="B8" s="30"/>
      <c r="C8" s="30"/>
      <c r="D8" s="30"/>
      <c r="E8" s="165">
        <f>SUM(E3:E7)</f>
        <v>80.16</v>
      </c>
      <c r="F8" s="145">
        <v>9.5</v>
      </c>
      <c r="G8" s="165">
        <f>E8*F8</f>
        <v>761.52</v>
      </c>
      <c r="H8" s="30"/>
      <c r="I8" s="30"/>
      <c r="J8" s="30"/>
      <c r="K8" s="30"/>
      <c r="L8" s="165">
        <f>SUM(L3:L7)</f>
        <v>4544</v>
      </c>
      <c r="M8" s="31">
        <v>1.03</v>
      </c>
      <c r="N8" s="32">
        <f>L8*M8</f>
        <v>4680.32</v>
      </c>
      <c r="O8" s="30">
        <f>SUM(O4:O7)</f>
        <v>260</v>
      </c>
      <c r="P8" s="32">
        <f>G8+G9+N8+O8</f>
        <v>5701.84</v>
      </c>
      <c r="Q8" s="30">
        <v>1</v>
      </c>
      <c r="R8" s="33">
        <f t="shared" si="0"/>
        <v>5701.84</v>
      </c>
    </row>
    <row r="9" spans="1:18" ht="0.75" hidden="1" customHeight="1">
      <c r="A9" s="4"/>
      <c r="B9" s="15"/>
      <c r="C9" s="4"/>
      <c r="D9" s="4"/>
      <c r="E9" s="15"/>
      <c r="F9" s="145"/>
      <c r="G9" s="15"/>
      <c r="H9" s="15"/>
      <c r="I9" s="15"/>
      <c r="J9" s="15"/>
      <c r="K9" s="15"/>
      <c r="L9" s="15"/>
      <c r="M9" s="31"/>
      <c r="N9" s="15"/>
      <c r="O9" s="15"/>
      <c r="P9" s="15"/>
      <c r="Q9" s="25"/>
      <c r="R9" s="27"/>
    </row>
    <row r="10" spans="1:18">
      <c r="A10" s="4"/>
      <c r="B10" s="15"/>
      <c r="C10" s="4"/>
      <c r="D10" s="4"/>
      <c r="E10" s="15"/>
      <c r="F10" s="3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25"/>
      <c r="R10" s="27"/>
    </row>
    <row r="11" spans="1:18">
      <c r="A11" s="4"/>
      <c r="B11" s="15"/>
      <c r="C11" s="4"/>
      <c r="D11" s="4"/>
      <c r="E11" s="15"/>
      <c r="F11" s="3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25"/>
      <c r="R11" s="27"/>
    </row>
    <row r="12" spans="1:18">
      <c r="A12" s="203" t="s">
        <v>147</v>
      </c>
      <c r="B12" s="204"/>
      <c r="C12" s="203">
        <v>2129</v>
      </c>
      <c r="D12" s="203">
        <v>2462</v>
      </c>
      <c r="E12" s="203">
        <f>D12-C12</f>
        <v>333</v>
      </c>
      <c r="F12" s="205">
        <v>8.15</v>
      </c>
      <c r="G12" s="206">
        <f>SUM(E12*F12)</f>
        <v>2713.9500000000003</v>
      </c>
      <c r="H12" s="203">
        <v>5910</v>
      </c>
      <c r="I12" s="203">
        <v>6546</v>
      </c>
      <c r="J12" s="203">
        <f>I12-H12</f>
        <v>636</v>
      </c>
      <c r="K12" s="203">
        <v>20</v>
      </c>
      <c r="L12" s="203">
        <f>J12*K12</f>
        <v>12720</v>
      </c>
      <c r="M12" s="207">
        <v>1.03</v>
      </c>
      <c r="N12" s="206">
        <f>SUM(L12*M12)</f>
        <v>13101.6</v>
      </c>
      <c r="O12" s="208" t="s">
        <v>980</v>
      </c>
      <c r="P12" s="206">
        <f>SUM(G12+N12)</f>
        <v>15815.550000000001</v>
      </c>
      <c r="Q12" s="13">
        <v>0.2157</v>
      </c>
      <c r="R12" s="51">
        <f>P12*Q12</f>
        <v>3411.4141350000004</v>
      </c>
    </row>
    <row r="13" spans="1:18">
      <c r="B13" s="4"/>
      <c r="C13" s="4"/>
      <c r="D13" s="4"/>
      <c r="E13" s="4"/>
      <c r="F13" s="27"/>
      <c r="G13" s="4"/>
      <c r="H13" s="4"/>
      <c r="I13" s="4"/>
      <c r="J13" s="4"/>
      <c r="K13" s="4"/>
      <c r="L13" s="4"/>
      <c r="M13" s="6"/>
      <c r="N13" s="7"/>
      <c r="O13" s="4"/>
      <c r="P13" s="7"/>
      <c r="Q13" s="4"/>
      <c r="R13" s="8"/>
    </row>
    <row r="14" spans="1:18">
      <c r="A14" s="15" t="s">
        <v>49</v>
      </c>
      <c r="B14" s="4" t="s">
        <v>55</v>
      </c>
      <c r="C14" s="4" t="s">
        <v>1</v>
      </c>
      <c r="D14" s="4" t="s">
        <v>2</v>
      </c>
      <c r="E14" s="4" t="s">
        <v>3</v>
      </c>
      <c r="F14" s="8" t="s">
        <v>4</v>
      </c>
      <c r="G14" s="4" t="s">
        <v>5</v>
      </c>
      <c r="H14" s="4" t="s">
        <v>6</v>
      </c>
      <c r="I14" s="4" t="s">
        <v>7</v>
      </c>
      <c r="J14" s="4" t="s">
        <v>8</v>
      </c>
      <c r="K14" s="4" t="s">
        <v>9</v>
      </c>
      <c r="L14" s="4" t="s">
        <v>10</v>
      </c>
      <c r="M14" s="6"/>
      <c r="N14" s="7" t="s">
        <v>12</v>
      </c>
      <c r="O14" s="4" t="s">
        <v>13</v>
      </c>
      <c r="P14" s="7" t="s">
        <v>14</v>
      </c>
      <c r="Q14" s="4" t="s">
        <v>15</v>
      </c>
      <c r="R14" s="8" t="s">
        <v>16</v>
      </c>
    </row>
    <row r="15" spans="1:18">
      <c r="A15" s="4" t="s">
        <v>275</v>
      </c>
      <c r="B15" s="15" t="s">
        <v>104</v>
      </c>
      <c r="C15" s="4"/>
      <c r="D15" s="4"/>
      <c r="E15" s="4"/>
      <c r="F15" s="8"/>
      <c r="G15" s="4"/>
      <c r="H15" s="4">
        <v>12641</v>
      </c>
      <c r="I15" s="4">
        <v>15158</v>
      </c>
      <c r="J15" s="4">
        <f t="shared" ref="J15:J21" si="1">I15-H15</f>
        <v>2517</v>
      </c>
      <c r="K15" s="4">
        <v>1</v>
      </c>
      <c r="L15" s="4">
        <f t="shared" ref="L15:L21" si="2">K15*J15</f>
        <v>2517</v>
      </c>
      <c r="M15" s="6">
        <v>1.03</v>
      </c>
      <c r="N15" s="7">
        <f t="shared" ref="N15:N21" si="3">M15*L15</f>
        <v>2592.5100000000002</v>
      </c>
      <c r="O15" s="79"/>
      <c r="P15" s="7">
        <f t="shared" ref="P15:P21" si="4">G15+N15+O15</f>
        <v>2592.5100000000002</v>
      </c>
      <c r="Q15" s="4">
        <v>1</v>
      </c>
      <c r="R15" s="8">
        <f t="shared" ref="R15:R21" si="5">P15*Q15</f>
        <v>2592.5100000000002</v>
      </c>
    </row>
    <row r="16" spans="1:18">
      <c r="A16" s="4" t="s">
        <v>276</v>
      </c>
      <c r="B16" s="15" t="s">
        <v>104</v>
      </c>
      <c r="C16" s="4"/>
      <c r="D16" s="4"/>
      <c r="E16" s="4"/>
      <c r="F16" s="8"/>
      <c r="G16" s="4"/>
      <c r="H16" s="4">
        <v>52370</v>
      </c>
      <c r="I16" s="4">
        <v>54283</v>
      </c>
      <c r="J16" s="4">
        <f t="shared" si="1"/>
        <v>1913</v>
      </c>
      <c r="K16" s="4">
        <v>1</v>
      </c>
      <c r="L16" s="4">
        <f t="shared" si="2"/>
        <v>1913</v>
      </c>
      <c r="M16" s="6">
        <v>1.03</v>
      </c>
      <c r="N16" s="7">
        <f t="shared" si="3"/>
        <v>1970.39</v>
      </c>
      <c r="O16" s="79"/>
      <c r="P16" s="7">
        <f t="shared" si="4"/>
        <v>1970.39</v>
      </c>
      <c r="Q16" s="4">
        <v>1</v>
      </c>
      <c r="R16" s="8">
        <f t="shared" si="5"/>
        <v>1970.39</v>
      </c>
    </row>
    <row r="17" spans="1:18">
      <c r="A17" s="4" t="s">
        <v>277</v>
      </c>
      <c r="B17" s="15" t="s">
        <v>104</v>
      </c>
      <c r="C17" s="4"/>
      <c r="D17" s="4"/>
      <c r="E17" s="4"/>
      <c r="F17" s="8"/>
      <c r="G17" s="4"/>
      <c r="H17" s="4">
        <v>21444</v>
      </c>
      <c r="I17" s="4">
        <v>23321</v>
      </c>
      <c r="J17" s="4">
        <f t="shared" si="1"/>
        <v>1877</v>
      </c>
      <c r="K17" s="4">
        <v>1</v>
      </c>
      <c r="L17" s="4">
        <f t="shared" si="2"/>
        <v>1877</v>
      </c>
      <c r="M17" s="6">
        <v>1.03</v>
      </c>
      <c r="N17" s="7">
        <f t="shared" si="3"/>
        <v>1933.31</v>
      </c>
      <c r="O17" s="79"/>
      <c r="P17" s="7">
        <f t="shared" si="4"/>
        <v>1933.31</v>
      </c>
      <c r="Q17" s="4">
        <v>1</v>
      </c>
      <c r="R17" s="8">
        <f t="shared" si="5"/>
        <v>1933.31</v>
      </c>
    </row>
    <row r="18" spans="1:18">
      <c r="A18" s="4" t="s">
        <v>278</v>
      </c>
      <c r="B18" s="15" t="s">
        <v>104</v>
      </c>
      <c r="C18" s="4">
        <v>116</v>
      </c>
      <c r="D18" s="4">
        <v>118</v>
      </c>
      <c r="E18" s="4">
        <f>SUM(D18-C18)</f>
        <v>2</v>
      </c>
      <c r="F18" s="27">
        <v>8.15</v>
      </c>
      <c r="G18" s="4">
        <f>E18*F18</f>
        <v>16.3</v>
      </c>
      <c r="H18" s="4">
        <v>26000</v>
      </c>
      <c r="I18" s="4">
        <v>27147</v>
      </c>
      <c r="J18" s="4">
        <f t="shared" si="1"/>
        <v>1147</v>
      </c>
      <c r="K18" s="4">
        <v>1</v>
      </c>
      <c r="L18" s="4">
        <f t="shared" si="2"/>
        <v>1147</v>
      </c>
      <c r="M18" s="6">
        <v>1.03</v>
      </c>
      <c r="N18" s="8">
        <v>8.15</v>
      </c>
      <c r="O18" s="79">
        <v>40</v>
      </c>
      <c r="P18" s="7">
        <f t="shared" si="4"/>
        <v>64.45</v>
      </c>
      <c r="Q18" s="4">
        <v>1</v>
      </c>
      <c r="R18" s="8">
        <f t="shared" si="5"/>
        <v>64.45</v>
      </c>
    </row>
    <row r="19" spans="1:18">
      <c r="A19" s="4" t="s">
        <v>279</v>
      </c>
      <c r="B19" s="15" t="s">
        <v>104</v>
      </c>
      <c r="C19" s="4">
        <v>129</v>
      </c>
      <c r="D19" s="4">
        <v>130</v>
      </c>
      <c r="E19" s="4">
        <f>SUM(D19-C19)</f>
        <v>1</v>
      </c>
      <c r="F19" s="27">
        <v>8.15</v>
      </c>
      <c r="G19" s="4">
        <f>E19*F19</f>
        <v>8.15</v>
      </c>
      <c r="H19" s="4">
        <v>27386</v>
      </c>
      <c r="I19" s="4">
        <v>27965</v>
      </c>
      <c r="J19" s="4">
        <f t="shared" si="1"/>
        <v>579</v>
      </c>
      <c r="K19" s="4">
        <v>1</v>
      </c>
      <c r="L19" s="4">
        <f t="shared" si="2"/>
        <v>579</v>
      </c>
      <c r="M19" s="6">
        <v>1.03</v>
      </c>
      <c r="N19" s="7">
        <f t="shared" si="3"/>
        <v>596.37</v>
      </c>
      <c r="O19" s="79">
        <v>80</v>
      </c>
      <c r="P19" s="7">
        <f t="shared" si="4"/>
        <v>684.52</v>
      </c>
      <c r="Q19" s="4">
        <v>1</v>
      </c>
      <c r="R19" s="8">
        <f t="shared" si="5"/>
        <v>684.52</v>
      </c>
    </row>
    <row r="20" spans="1:18">
      <c r="A20" s="4" t="s">
        <v>280</v>
      </c>
      <c r="B20" s="15" t="s">
        <v>104</v>
      </c>
      <c r="C20" s="4">
        <v>85</v>
      </c>
      <c r="D20" s="4">
        <v>107</v>
      </c>
      <c r="E20" s="4">
        <f>SUM(D20-C20)</f>
        <v>22</v>
      </c>
      <c r="F20" s="27">
        <v>8.15</v>
      </c>
      <c r="G20" s="4">
        <f>E20*F20</f>
        <v>179.3</v>
      </c>
      <c r="H20" s="4">
        <v>5010</v>
      </c>
      <c r="I20" s="4">
        <v>5061</v>
      </c>
      <c r="J20" s="4">
        <f t="shared" si="1"/>
        <v>51</v>
      </c>
      <c r="K20" s="4">
        <v>1</v>
      </c>
      <c r="L20" s="4">
        <f t="shared" si="2"/>
        <v>51</v>
      </c>
      <c r="M20" s="6">
        <v>1.03</v>
      </c>
      <c r="N20" s="7">
        <f t="shared" si="3"/>
        <v>52.53</v>
      </c>
      <c r="O20" s="79"/>
      <c r="P20" s="7">
        <f t="shared" si="4"/>
        <v>231.83</v>
      </c>
      <c r="Q20" s="4">
        <v>1</v>
      </c>
      <c r="R20" s="8">
        <f t="shared" si="5"/>
        <v>231.83</v>
      </c>
    </row>
    <row r="21" spans="1:18">
      <c r="A21" s="4" t="s">
        <v>273</v>
      </c>
      <c r="B21" s="15" t="s">
        <v>104</v>
      </c>
      <c r="C21" s="4"/>
      <c r="D21" s="4"/>
      <c r="E21" s="4"/>
      <c r="F21" s="27">
        <v>8.15</v>
      </c>
      <c r="G21" s="4"/>
      <c r="H21" s="4">
        <v>4557</v>
      </c>
      <c r="I21" s="4">
        <v>4593</v>
      </c>
      <c r="J21" s="4">
        <f t="shared" si="1"/>
        <v>36</v>
      </c>
      <c r="K21" s="4">
        <v>1</v>
      </c>
      <c r="L21" s="4">
        <f t="shared" si="2"/>
        <v>36</v>
      </c>
      <c r="M21" s="6">
        <v>1.03</v>
      </c>
      <c r="N21" s="7">
        <f t="shared" si="3"/>
        <v>37.08</v>
      </c>
      <c r="O21" s="79">
        <v>60</v>
      </c>
      <c r="P21" s="7">
        <f t="shared" si="4"/>
        <v>97.08</v>
      </c>
      <c r="Q21" s="4">
        <v>1</v>
      </c>
      <c r="R21" s="8">
        <f t="shared" si="5"/>
        <v>97.08</v>
      </c>
    </row>
    <row r="22" spans="1:18">
      <c r="A22" s="4" t="s">
        <v>102</v>
      </c>
      <c r="B22" s="15" t="s">
        <v>104</v>
      </c>
      <c r="C22" s="4">
        <v>56</v>
      </c>
      <c r="D22" s="4">
        <v>56</v>
      </c>
      <c r="E22" s="4">
        <f>SUM(D22-C22)</f>
        <v>0</v>
      </c>
      <c r="F22" s="27">
        <v>8.15</v>
      </c>
      <c r="G22" s="4">
        <f>E22*F22</f>
        <v>0</v>
      </c>
      <c r="H22" s="4">
        <v>27245</v>
      </c>
      <c r="I22" s="4">
        <v>27849</v>
      </c>
      <c r="J22" s="4">
        <f>I22-H22</f>
        <v>604</v>
      </c>
      <c r="K22" s="4">
        <v>1</v>
      </c>
      <c r="L22" s="4">
        <f>K22*J22</f>
        <v>604</v>
      </c>
      <c r="M22" s="6">
        <v>1.03</v>
      </c>
      <c r="N22" s="7">
        <f>M22*L22</f>
        <v>622.12</v>
      </c>
      <c r="O22" s="79">
        <v>40</v>
      </c>
      <c r="P22" s="7">
        <f>G22+N22+O22</f>
        <v>662.12</v>
      </c>
      <c r="Q22" s="4">
        <v>1</v>
      </c>
      <c r="R22" s="8">
        <f>P22*Q22</f>
        <v>662.12</v>
      </c>
    </row>
    <row r="23" spans="1:18">
      <c r="A23" s="4" t="s">
        <v>18</v>
      </c>
      <c r="B23" s="15" t="s">
        <v>104</v>
      </c>
      <c r="C23" s="137" t="s">
        <v>397</v>
      </c>
      <c r="D23" s="4"/>
      <c r="E23" s="4">
        <f>SUM(E15:E22)</f>
        <v>25</v>
      </c>
      <c r="F23" s="27">
        <v>8.15</v>
      </c>
      <c r="G23" s="52">
        <f>SUM(E23*F23)</f>
        <v>203.75</v>
      </c>
      <c r="H23" s="4"/>
      <c r="I23" s="4"/>
      <c r="J23" s="4"/>
      <c r="K23" s="4"/>
      <c r="L23" s="4">
        <f>SUM(L15:L22)</f>
        <v>8724</v>
      </c>
      <c r="M23" s="6">
        <v>1.03</v>
      </c>
      <c r="N23" s="52">
        <f>SUM(L23*M23)</f>
        <v>8985.7199999999993</v>
      </c>
      <c r="O23" s="80">
        <f>SUM(O15:O22)</f>
        <v>220</v>
      </c>
      <c r="P23" s="52">
        <f>SUM(G23+G24+N23)</f>
        <v>9189.4699999999993</v>
      </c>
      <c r="Q23" s="13">
        <v>1</v>
      </c>
      <c r="R23" s="51">
        <f>G23+N23+O23</f>
        <v>9409.4699999999993</v>
      </c>
    </row>
    <row r="24" spans="1:18" hidden="1">
      <c r="A24" s="234"/>
      <c r="B24" s="235"/>
      <c r="C24" s="236"/>
      <c r="D24" s="28"/>
      <c r="E24" s="28"/>
      <c r="F24" s="237"/>
      <c r="G24" s="238"/>
      <c r="H24" s="28"/>
      <c r="I24" s="28"/>
      <c r="J24" s="28"/>
      <c r="K24" s="28"/>
      <c r="L24" s="28"/>
      <c r="M24" s="57"/>
      <c r="N24" s="238"/>
      <c r="O24" s="239"/>
      <c r="P24" s="238"/>
      <c r="Q24" s="13"/>
      <c r="R24" s="51"/>
    </row>
    <row r="25" spans="1:18">
      <c r="A25" s="4" t="s">
        <v>561</v>
      </c>
      <c r="B25" s="4"/>
      <c r="C25" s="4"/>
      <c r="D25" s="15"/>
      <c r="E25" s="4"/>
      <c r="F25" s="8"/>
      <c r="G25" s="4"/>
      <c r="H25" s="4"/>
      <c r="I25" s="4"/>
      <c r="J25" s="4"/>
      <c r="K25" s="4"/>
      <c r="L25" s="4"/>
      <c r="M25" s="6"/>
      <c r="N25" s="7"/>
      <c r="O25" s="4"/>
      <c r="P25" s="7"/>
      <c r="Q25" s="4"/>
      <c r="R25" s="240">
        <v>170868.33</v>
      </c>
    </row>
    <row r="26" spans="1:18">
      <c r="A26" s="76" t="s">
        <v>560</v>
      </c>
      <c r="B26" s="4"/>
      <c r="C26" s="4"/>
      <c r="D26" s="15"/>
      <c r="E26" s="4"/>
      <c r="F26" s="8"/>
      <c r="G26" s="4"/>
      <c r="H26" s="4"/>
      <c r="I26" s="4"/>
      <c r="J26" s="4"/>
      <c r="K26" s="4"/>
      <c r="L26" s="4"/>
      <c r="M26" s="6"/>
      <c r="N26" s="7"/>
      <c r="O26" s="4"/>
      <c r="P26" s="7"/>
      <c r="Q26" s="4"/>
      <c r="R26" s="8">
        <v>62000</v>
      </c>
    </row>
    <row r="27" spans="1:18">
      <c r="A27" s="76" t="s">
        <v>396</v>
      </c>
      <c r="B27" s="4"/>
      <c r="C27" s="4"/>
      <c r="D27" s="15"/>
      <c r="E27" s="4"/>
      <c r="F27" s="8"/>
      <c r="G27" s="4"/>
      <c r="H27" s="4"/>
      <c r="I27" s="4"/>
      <c r="J27" s="4"/>
      <c r="K27" s="4"/>
      <c r="L27" s="4"/>
      <c r="M27" s="6"/>
      <c r="N27" s="7"/>
      <c r="O27" s="4"/>
      <c r="P27" s="7"/>
      <c r="Q27" s="4"/>
      <c r="R27" s="8">
        <v>48000</v>
      </c>
    </row>
    <row r="28" spans="1:18">
      <c r="A28" s="76" t="s">
        <v>847</v>
      </c>
      <c r="B28" s="4"/>
      <c r="C28" s="4"/>
      <c r="D28" s="15"/>
      <c r="E28" s="4"/>
      <c r="F28" s="8"/>
      <c r="G28" s="4"/>
      <c r="H28" s="4"/>
      <c r="I28" s="4"/>
      <c r="J28" s="4"/>
      <c r="K28" s="4"/>
      <c r="L28" s="29"/>
      <c r="M28" s="6"/>
      <c r="N28" s="7"/>
      <c r="O28" s="4"/>
      <c r="P28" s="7"/>
      <c r="Q28" s="4"/>
      <c r="R28" s="8">
        <v>15365.29</v>
      </c>
    </row>
    <row r="29" spans="1:18">
      <c r="A29" s="76" t="s">
        <v>958</v>
      </c>
      <c r="B29" s="15"/>
      <c r="C29" s="15"/>
      <c r="D29" s="15"/>
      <c r="E29" s="15"/>
      <c r="F29" s="3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8">
        <f>SUM(R25:R28)</f>
        <v>296233.61999999994</v>
      </c>
    </row>
    <row r="30" spans="1:18">
      <c r="A30" s="76" t="s">
        <v>981</v>
      </c>
      <c r="B30" s="15"/>
      <c r="C30" s="15"/>
      <c r="D30" s="15"/>
      <c r="E30" s="15"/>
      <c r="F30" s="3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8">
        <f>R29-R23</f>
        <v>286824.14999999997</v>
      </c>
    </row>
    <row r="31" spans="1:18">
      <c r="A31" s="223"/>
      <c r="R31" s="138"/>
    </row>
    <row r="32" spans="1:18">
      <c r="A32" s="223"/>
      <c r="R32" s="138"/>
    </row>
    <row r="33" spans="1:18">
      <c r="A33" s="223"/>
      <c r="R33" s="138"/>
    </row>
    <row r="34" spans="1:18">
      <c r="A34" s="4" t="s">
        <v>0</v>
      </c>
      <c r="B34" s="4"/>
      <c r="C34" s="4" t="s">
        <v>1</v>
      </c>
      <c r="D34" s="4" t="s">
        <v>2</v>
      </c>
      <c r="E34" s="4" t="s">
        <v>3</v>
      </c>
      <c r="F34" s="8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6"/>
      <c r="N34" s="7" t="s">
        <v>12</v>
      </c>
      <c r="O34" s="4" t="s">
        <v>13</v>
      </c>
      <c r="P34" s="7" t="s">
        <v>14</v>
      </c>
      <c r="Q34" s="4" t="s">
        <v>15</v>
      </c>
      <c r="R34" s="8" t="s">
        <v>16</v>
      </c>
    </row>
    <row r="35" spans="1:18">
      <c r="A35" s="191" t="s">
        <v>747</v>
      </c>
      <c r="B35" s="30"/>
      <c r="C35" s="30"/>
      <c r="D35" s="30"/>
      <c r="E35" s="30"/>
      <c r="F35" s="33"/>
      <c r="G35" s="30"/>
      <c r="H35" s="30"/>
      <c r="I35" s="30"/>
      <c r="J35" s="30"/>
      <c r="K35" s="30"/>
      <c r="L35" s="30"/>
      <c r="M35" s="31">
        <v>1.03</v>
      </c>
      <c r="N35" s="32"/>
      <c r="O35" s="30"/>
      <c r="P35" s="32"/>
      <c r="Q35" s="30"/>
      <c r="R35" s="33"/>
    </row>
    <row r="36" spans="1:18">
      <c r="A36" s="30" t="s">
        <v>748</v>
      </c>
      <c r="B36" s="24" t="s">
        <v>749</v>
      </c>
      <c r="C36" s="30"/>
      <c r="D36" s="30"/>
      <c r="E36" s="30"/>
      <c r="F36" s="33"/>
      <c r="G36" s="30"/>
      <c r="H36" s="30">
        <v>13365</v>
      </c>
      <c r="I36" s="30">
        <v>13365</v>
      </c>
      <c r="J36" s="30">
        <f>I36-H36</f>
        <v>0</v>
      </c>
      <c r="K36" s="30">
        <v>1</v>
      </c>
      <c r="L36" s="30">
        <f t="shared" ref="L36:L41" si="6">K36*J36</f>
        <v>0</v>
      </c>
      <c r="M36" s="31">
        <v>1.03</v>
      </c>
      <c r="N36" s="32">
        <f t="shared" ref="N36:N41" si="7">M36*L36</f>
        <v>0</v>
      </c>
      <c r="O36" s="30">
        <v>80</v>
      </c>
      <c r="P36" s="32">
        <f t="shared" ref="P36:P41" si="8">G36+N36+O36</f>
        <v>80</v>
      </c>
      <c r="Q36" s="30">
        <v>1</v>
      </c>
      <c r="R36" s="33">
        <f t="shared" ref="R36:R41" si="9">P36*Q36</f>
        <v>80</v>
      </c>
    </row>
    <row r="37" spans="1:18">
      <c r="A37" s="30" t="s">
        <v>750</v>
      </c>
      <c r="B37" s="24" t="s">
        <v>749</v>
      </c>
      <c r="C37" s="30"/>
      <c r="D37" s="30"/>
      <c r="E37" s="30"/>
      <c r="F37" s="33"/>
      <c r="G37" s="30"/>
      <c r="H37" s="30">
        <v>9883</v>
      </c>
      <c r="I37" s="30">
        <v>9883</v>
      </c>
      <c r="J37" s="30">
        <f>I37-H37</f>
        <v>0</v>
      </c>
      <c r="K37" s="30">
        <v>1</v>
      </c>
      <c r="L37" s="30">
        <f t="shared" si="6"/>
        <v>0</v>
      </c>
      <c r="M37" s="31">
        <v>1.03</v>
      </c>
      <c r="N37" s="32">
        <f t="shared" si="7"/>
        <v>0</v>
      </c>
      <c r="O37" s="30">
        <v>40</v>
      </c>
      <c r="P37" s="32">
        <f t="shared" si="8"/>
        <v>40</v>
      </c>
      <c r="Q37" s="30">
        <v>1</v>
      </c>
      <c r="R37" s="33">
        <f t="shared" si="9"/>
        <v>40</v>
      </c>
    </row>
    <row r="38" spans="1:18">
      <c r="A38" s="30" t="s">
        <v>751</v>
      </c>
      <c r="B38" s="24" t="s">
        <v>749</v>
      </c>
      <c r="C38" s="30"/>
      <c r="D38" s="30"/>
      <c r="E38" s="30"/>
      <c r="F38" s="33"/>
      <c r="G38" s="30"/>
      <c r="H38" s="30">
        <v>21111</v>
      </c>
      <c r="I38" s="30">
        <v>22000</v>
      </c>
      <c r="J38" s="30">
        <f>I38-H38</f>
        <v>889</v>
      </c>
      <c r="K38" s="30">
        <v>1</v>
      </c>
      <c r="L38" s="30">
        <f t="shared" si="6"/>
        <v>889</v>
      </c>
      <c r="M38" s="31">
        <v>1.03</v>
      </c>
      <c r="N38" s="32">
        <f t="shared" si="7"/>
        <v>915.67000000000007</v>
      </c>
      <c r="O38" s="30">
        <v>40</v>
      </c>
      <c r="P38" s="32">
        <f t="shared" si="8"/>
        <v>955.67000000000007</v>
      </c>
      <c r="Q38" s="30">
        <v>1</v>
      </c>
      <c r="R38" s="33">
        <f t="shared" si="9"/>
        <v>955.67000000000007</v>
      </c>
    </row>
    <row r="39" spans="1:18">
      <c r="A39" s="30" t="s">
        <v>752</v>
      </c>
      <c r="B39" s="24" t="s">
        <v>749</v>
      </c>
      <c r="C39" s="30"/>
      <c r="D39" s="30"/>
      <c r="E39" s="30"/>
      <c r="F39" s="33"/>
      <c r="G39" s="30"/>
      <c r="H39" s="30">
        <v>9800</v>
      </c>
      <c r="I39" s="30">
        <v>9800</v>
      </c>
      <c r="J39" s="30">
        <f>I39-H39</f>
        <v>0</v>
      </c>
      <c r="K39" s="30">
        <v>1</v>
      </c>
      <c r="L39" s="30">
        <f t="shared" si="6"/>
        <v>0</v>
      </c>
      <c r="M39" s="31">
        <v>1.03</v>
      </c>
      <c r="N39" s="32">
        <f t="shared" si="7"/>
        <v>0</v>
      </c>
      <c r="O39" s="30">
        <v>40</v>
      </c>
      <c r="P39" s="32">
        <f t="shared" si="8"/>
        <v>40</v>
      </c>
      <c r="Q39" s="30">
        <v>1</v>
      </c>
      <c r="R39" s="33">
        <f t="shared" si="9"/>
        <v>40</v>
      </c>
    </row>
    <row r="40" spans="1:18">
      <c r="A40" s="30" t="s">
        <v>753</v>
      </c>
      <c r="B40" s="24" t="s">
        <v>749</v>
      </c>
      <c r="C40" s="30">
        <v>121</v>
      </c>
      <c r="D40" s="30">
        <v>122</v>
      </c>
      <c r="E40" s="30">
        <f>SUM(D40-C40)</f>
        <v>1</v>
      </c>
      <c r="F40" s="145">
        <v>7.15</v>
      </c>
      <c r="G40" s="30">
        <f>E40*F40</f>
        <v>7.15</v>
      </c>
      <c r="H40" s="30">
        <v>73382</v>
      </c>
      <c r="I40" s="30">
        <v>74896</v>
      </c>
      <c r="J40" s="30">
        <f>I40-H40</f>
        <v>1514</v>
      </c>
      <c r="K40" s="30">
        <v>1</v>
      </c>
      <c r="L40" s="30">
        <f t="shared" si="6"/>
        <v>1514</v>
      </c>
      <c r="M40" s="31">
        <v>1.03</v>
      </c>
      <c r="N40" s="32">
        <f t="shared" si="7"/>
        <v>1559.42</v>
      </c>
      <c r="O40" s="30">
        <v>40</v>
      </c>
      <c r="P40" s="32">
        <f t="shared" si="8"/>
        <v>1606.5700000000002</v>
      </c>
      <c r="Q40" s="30">
        <v>1</v>
      </c>
      <c r="R40" s="33">
        <f t="shared" si="9"/>
        <v>1606.5700000000002</v>
      </c>
    </row>
    <row r="41" spans="1:18">
      <c r="A41" s="30" t="s">
        <v>754</v>
      </c>
      <c r="B41" s="24" t="s">
        <v>749</v>
      </c>
      <c r="C41" s="30"/>
      <c r="D41" s="30"/>
      <c r="E41" s="30">
        <f>SUM(E36:E40)</f>
        <v>1</v>
      </c>
      <c r="F41" s="145">
        <v>7.15</v>
      </c>
      <c r="G41" s="30">
        <f>E41*F41</f>
        <v>7.15</v>
      </c>
      <c r="H41" s="30"/>
      <c r="I41" s="30"/>
      <c r="J41" s="30">
        <f>SUM(J36:J40)</f>
        <v>2403</v>
      </c>
      <c r="K41" s="30">
        <v>1</v>
      </c>
      <c r="L41" s="30">
        <f t="shared" si="6"/>
        <v>2403</v>
      </c>
      <c r="M41" s="31">
        <v>1.03</v>
      </c>
      <c r="N41" s="32">
        <f t="shared" si="7"/>
        <v>2475.09</v>
      </c>
      <c r="O41" s="30">
        <f>SUM(O36:O40)</f>
        <v>240</v>
      </c>
      <c r="P41" s="32">
        <f t="shared" si="8"/>
        <v>2722.2400000000002</v>
      </c>
      <c r="Q41" s="30">
        <v>1</v>
      </c>
      <c r="R41" s="33">
        <f t="shared" si="9"/>
        <v>2722.2400000000002</v>
      </c>
    </row>
  </sheetData>
  <phoneticPr fontId="2" type="noConversion"/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rgb="FF00B0F0"/>
  </sheetPr>
  <dimension ref="A1:R103"/>
  <sheetViews>
    <sheetView topLeftCell="A16" workbookViewId="0">
      <selection activeCell="G32" sqref="G32"/>
    </sheetView>
  </sheetViews>
  <sheetFormatPr defaultRowHeight="14.25"/>
  <cols>
    <col min="1" max="2" width="9" style="16"/>
    <col min="3" max="3" width="6.25" style="16" customWidth="1"/>
    <col min="4" max="4" width="6" style="16" customWidth="1"/>
    <col min="5" max="5" width="9.875" style="16" customWidth="1"/>
    <col min="6" max="6" width="5.75" style="16" customWidth="1"/>
    <col min="7" max="7" width="9.375" style="16" bestFit="1" customWidth="1"/>
    <col min="8" max="9" width="6.875" style="16" customWidth="1"/>
    <col min="10" max="10" width="6" style="16" customWidth="1"/>
    <col min="11" max="11" width="3.25" style="16" customWidth="1"/>
    <col min="12" max="12" width="12.75" style="16" customWidth="1"/>
    <col min="13" max="13" width="4.375" style="16" customWidth="1"/>
    <col min="14" max="14" width="14.25" style="16" customWidth="1"/>
    <col min="15" max="15" width="3.625" style="16" customWidth="1"/>
    <col min="16" max="16" width="13.75" style="16" customWidth="1"/>
    <col min="17" max="17" width="5.25" style="16" customWidth="1"/>
    <col min="18" max="18" width="15.5" style="16" customWidth="1"/>
    <col min="19" max="16384" width="9" style="16"/>
  </cols>
  <sheetData>
    <row r="1" spans="1:18" ht="25.5">
      <c r="A1" s="247" t="s">
        <v>956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9"/>
    </row>
    <row r="2" spans="1:18" ht="20.25">
      <c r="A2" s="1" t="s">
        <v>957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3"/>
      <c r="O2" s="1"/>
      <c r="P2" s="3"/>
      <c r="Q2" s="1"/>
      <c r="R2" s="2"/>
    </row>
    <row r="3" spans="1:18">
      <c r="A3" s="4" t="s">
        <v>0</v>
      </c>
      <c r="B3" s="4"/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145</v>
      </c>
      <c r="M3" s="6" t="s">
        <v>214</v>
      </c>
      <c r="N3" s="7" t="s">
        <v>12</v>
      </c>
      <c r="O3" s="4" t="s">
        <v>13</v>
      </c>
      <c r="P3" s="7" t="s">
        <v>14</v>
      </c>
      <c r="Q3" s="4" t="s">
        <v>113</v>
      </c>
      <c r="R3" s="8" t="s">
        <v>114</v>
      </c>
    </row>
    <row r="4" spans="1:18">
      <c r="A4" s="4" t="s">
        <v>215</v>
      </c>
      <c r="B4" s="4" t="s">
        <v>216</v>
      </c>
      <c r="C4" s="4"/>
      <c r="D4" s="4"/>
      <c r="E4" s="4"/>
      <c r="F4" s="5"/>
      <c r="G4" s="4"/>
      <c r="H4" s="4">
        <v>48573</v>
      </c>
      <c r="I4" s="4">
        <v>51365</v>
      </c>
      <c r="J4" s="4">
        <f>I4-H4</f>
        <v>2792</v>
      </c>
      <c r="K4" s="4">
        <v>400</v>
      </c>
      <c r="L4" s="4">
        <f>K4*J4</f>
        <v>1116800</v>
      </c>
      <c r="M4" s="6">
        <v>1.03</v>
      </c>
      <c r="N4" s="7">
        <f>M4*L4</f>
        <v>1150304</v>
      </c>
      <c r="O4" s="4"/>
      <c r="P4" s="7">
        <f>G4+N4+O4</f>
        <v>1150304</v>
      </c>
      <c r="Q4" s="4">
        <v>1</v>
      </c>
      <c r="R4" s="8">
        <f>P4*Q4</f>
        <v>1150304</v>
      </c>
    </row>
    <row r="5" spans="1:18">
      <c r="A5" s="4" t="s">
        <v>217</v>
      </c>
      <c r="B5" s="4" t="s">
        <v>17</v>
      </c>
      <c r="C5" s="4"/>
      <c r="D5" s="4"/>
      <c r="E5" s="4"/>
      <c r="F5" s="5"/>
      <c r="G5" s="4"/>
      <c r="H5" s="4">
        <v>76391</v>
      </c>
      <c r="I5" s="4">
        <v>80154</v>
      </c>
      <c r="J5" s="4">
        <f>I5-H5</f>
        <v>3763</v>
      </c>
      <c r="K5" s="4">
        <v>400</v>
      </c>
      <c r="L5" s="4">
        <f>K5*J5</f>
        <v>1505200</v>
      </c>
      <c r="M5" s="6">
        <v>1.03</v>
      </c>
      <c r="N5" s="7">
        <f>M5*L5</f>
        <v>1550356</v>
      </c>
      <c r="O5" s="4"/>
      <c r="P5" s="7">
        <f>G5+N5+O5</f>
        <v>1550356</v>
      </c>
      <c r="Q5" s="4">
        <v>1</v>
      </c>
      <c r="R5" s="8">
        <f>P5*Q5</f>
        <v>1550356</v>
      </c>
    </row>
    <row r="6" spans="1:18">
      <c r="A6" s="4" t="s">
        <v>218</v>
      </c>
      <c r="B6" s="4"/>
      <c r="C6" s="4"/>
      <c r="D6" s="4"/>
      <c r="E6" s="4"/>
      <c r="F6" s="5"/>
      <c r="G6" s="4"/>
      <c r="H6" s="4"/>
      <c r="I6" s="4"/>
      <c r="J6" s="4">
        <f>SUM(J4:J5)</f>
        <v>6555</v>
      </c>
      <c r="K6" s="4">
        <v>400</v>
      </c>
      <c r="L6" s="4">
        <f>K6*J6</f>
        <v>2622000</v>
      </c>
      <c r="M6" s="6">
        <v>1.03</v>
      </c>
      <c r="N6" s="7">
        <f>M6*L6</f>
        <v>2700660</v>
      </c>
      <c r="O6" s="4"/>
      <c r="P6" s="7">
        <f>G6+N6+O6</f>
        <v>2700660</v>
      </c>
      <c r="Q6" s="4">
        <v>1</v>
      </c>
      <c r="R6" s="8">
        <f>P6*Q6</f>
        <v>2700660</v>
      </c>
    </row>
    <row r="7" spans="1:18">
      <c r="A7" s="4" t="s">
        <v>219</v>
      </c>
      <c r="B7" s="4"/>
      <c r="C7" s="4">
        <v>110509</v>
      </c>
      <c r="D7" s="4">
        <v>116917</v>
      </c>
      <c r="E7" s="4">
        <f>SUM(D7-C7)</f>
        <v>6408</v>
      </c>
      <c r="F7" s="27">
        <v>9.5</v>
      </c>
      <c r="G7" s="10">
        <f>E7*F7</f>
        <v>60876</v>
      </c>
      <c r="H7" s="4"/>
      <c r="I7" s="4"/>
      <c r="J7" s="4"/>
      <c r="K7" s="4"/>
      <c r="L7" s="4"/>
      <c r="M7" s="6"/>
      <c r="N7" s="7"/>
      <c r="O7" s="4"/>
      <c r="P7" s="7"/>
      <c r="Q7" s="4"/>
      <c r="R7" s="8">
        <f>G7</f>
        <v>60876</v>
      </c>
    </row>
    <row r="8" spans="1:18">
      <c r="A8" s="4" t="s">
        <v>220</v>
      </c>
      <c r="B8" s="4"/>
      <c r="C8" s="4">
        <v>5637</v>
      </c>
      <c r="D8" s="4">
        <v>5637</v>
      </c>
      <c r="E8" s="4">
        <f>SUM(D8-C8)</f>
        <v>0</v>
      </c>
      <c r="F8" s="27">
        <v>9.5</v>
      </c>
      <c r="G8" s="10">
        <f>E8*F8</f>
        <v>0</v>
      </c>
      <c r="H8" s="4"/>
      <c r="I8" s="4"/>
      <c r="J8" s="4"/>
      <c r="K8" s="4"/>
      <c r="L8" s="4"/>
      <c r="M8" s="6"/>
      <c r="N8" s="7"/>
      <c r="O8" s="4"/>
      <c r="P8" s="7"/>
      <c r="Q8" s="4"/>
      <c r="R8" s="8"/>
    </row>
    <row r="9" spans="1:18">
      <c r="A9" s="4" t="s">
        <v>221</v>
      </c>
      <c r="B9" s="4"/>
      <c r="C9" s="4"/>
      <c r="D9" s="4"/>
      <c r="E9" s="4"/>
      <c r="F9" s="5"/>
      <c r="G9" s="10"/>
      <c r="H9" s="4"/>
      <c r="I9" s="4"/>
      <c r="J9" s="4"/>
      <c r="K9" s="4"/>
      <c r="L9" s="4"/>
      <c r="M9" s="6"/>
      <c r="N9" s="7"/>
      <c r="O9" s="4"/>
      <c r="P9" s="9"/>
      <c r="Q9" s="4"/>
      <c r="R9" s="8"/>
    </row>
    <row r="10" spans="1:18">
      <c r="A10" s="4" t="s">
        <v>109</v>
      </c>
      <c r="B10" s="4"/>
      <c r="C10" s="4"/>
      <c r="D10" s="4"/>
      <c r="E10" s="4"/>
      <c r="F10" s="27"/>
      <c r="G10" s="10">
        <f>SUM(G7:G9)</f>
        <v>60876</v>
      </c>
      <c r="H10" s="4"/>
      <c r="I10" s="4"/>
      <c r="J10" s="4"/>
      <c r="K10" s="4"/>
      <c r="L10" s="4">
        <f>SUM(L6:L9)</f>
        <v>2622000</v>
      </c>
      <c r="M10" s="6">
        <v>1.03</v>
      </c>
      <c r="N10" s="7">
        <f>M10*L10</f>
        <v>2700660</v>
      </c>
      <c r="O10" s="4"/>
      <c r="P10" s="7">
        <f>G10+N10+O10</f>
        <v>2761536</v>
      </c>
      <c r="Q10" s="4">
        <v>1</v>
      </c>
      <c r="R10" s="8">
        <f>P10*Q10</f>
        <v>2761536</v>
      </c>
    </row>
    <row r="11" spans="1:18">
      <c r="A11" s="4"/>
      <c r="B11" s="4"/>
      <c r="C11" s="4"/>
      <c r="D11" s="4"/>
      <c r="E11" s="4"/>
      <c r="F11" s="5"/>
      <c r="G11" s="10"/>
      <c r="H11" s="4"/>
      <c r="I11" s="4"/>
      <c r="J11" s="4"/>
      <c r="K11" s="4"/>
      <c r="L11" s="4"/>
      <c r="M11" s="6"/>
      <c r="N11" s="7"/>
      <c r="O11" s="4"/>
      <c r="P11" s="9"/>
      <c r="Q11" s="4"/>
      <c r="R11" s="8"/>
    </row>
    <row r="12" spans="1:18">
      <c r="A12" s="4" t="s">
        <v>0</v>
      </c>
      <c r="B12" s="4"/>
      <c r="C12" s="4" t="s">
        <v>1</v>
      </c>
      <c r="D12" s="4" t="s">
        <v>2</v>
      </c>
      <c r="E12" s="4" t="s">
        <v>3</v>
      </c>
      <c r="F12" s="5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145</v>
      </c>
      <c r="M12" s="6"/>
      <c r="N12" s="7" t="s">
        <v>12</v>
      </c>
      <c r="O12" s="4" t="s">
        <v>13</v>
      </c>
      <c r="P12" s="7" t="s">
        <v>14</v>
      </c>
      <c r="Q12" s="4" t="s">
        <v>113</v>
      </c>
      <c r="R12" s="8" t="s">
        <v>114</v>
      </c>
    </row>
    <row r="13" spans="1:18" ht="15" customHeight="1">
      <c r="A13" s="4" t="s">
        <v>19</v>
      </c>
      <c r="B13" s="15" t="s">
        <v>20</v>
      </c>
      <c r="C13" s="4"/>
      <c r="D13" s="4"/>
      <c r="E13" s="4"/>
      <c r="F13" s="5"/>
      <c r="G13" s="4"/>
      <c r="H13" s="4">
        <v>2422</v>
      </c>
      <c r="I13" s="4">
        <v>3483</v>
      </c>
      <c r="J13" s="4">
        <f t="shared" ref="J13:J21" si="0">I13-H13</f>
        <v>1061</v>
      </c>
      <c r="K13" s="4">
        <v>60</v>
      </c>
      <c r="L13" s="4">
        <f t="shared" ref="L13:L21" si="1">K13*J13</f>
        <v>63660</v>
      </c>
      <c r="M13" s="6">
        <v>1.03</v>
      </c>
      <c r="N13" s="7">
        <f t="shared" ref="N13:N22" si="2">M13*L13</f>
        <v>65569.8</v>
      </c>
      <c r="O13" s="4"/>
      <c r="P13" s="7">
        <f t="shared" ref="P13:P22" si="3">G13+N13+O13</f>
        <v>65569.8</v>
      </c>
      <c r="Q13" s="4">
        <v>1</v>
      </c>
      <c r="R13" s="8">
        <f t="shared" ref="R13:R22" si="4">P13*Q13</f>
        <v>65569.8</v>
      </c>
    </row>
    <row r="14" spans="1:18" ht="15" customHeight="1">
      <c r="A14" s="4" t="s">
        <v>21</v>
      </c>
      <c r="B14" s="15" t="s">
        <v>20</v>
      </c>
      <c r="C14" s="4"/>
      <c r="D14" s="4"/>
      <c r="E14" s="4"/>
      <c r="F14" s="5"/>
      <c r="G14" s="4"/>
      <c r="H14" s="4">
        <v>8395</v>
      </c>
      <c r="I14" s="4">
        <v>8395</v>
      </c>
      <c r="J14" s="4">
        <f t="shared" si="0"/>
        <v>0</v>
      </c>
      <c r="K14" s="4">
        <v>120</v>
      </c>
      <c r="L14" s="4">
        <f t="shared" si="1"/>
        <v>0</v>
      </c>
      <c r="M14" s="6">
        <v>1.03</v>
      </c>
      <c r="N14" s="7">
        <f t="shared" si="2"/>
        <v>0</v>
      </c>
      <c r="O14" s="4"/>
      <c r="P14" s="7">
        <f t="shared" si="3"/>
        <v>0</v>
      </c>
      <c r="Q14" s="4">
        <v>1</v>
      </c>
      <c r="R14" s="8">
        <f t="shared" si="4"/>
        <v>0</v>
      </c>
    </row>
    <row r="15" spans="1:18" ht="16.5" customHeight="1">
      <c r="A15" s="4" t="s">
        <v>22</v>
      </c>
      <c r="B15" s="15" t="s">
        <v>20</v>
      </c>
      <c r="C15" s="4"/>
      <c r="D15" s="4"/>
      <c r="E15" s="4"/>
      <c r="F15" s="5"/>
      <c r="G15" s="4"/>
      <c r="H15" s="4">
        <v>3271</v>
      </c>
      <c r="I15" s="4">
        <v>3271</v>
      </c>
      <c r="J15" s="4">
        <f t="shared" si="0"/>
        <v>0</v>
      </c>
      <c r="K15" s="4">
        <v>240</v>
      </c>
      <c r="L15" s="4">
        <f t="shared" si="1"/>
        <v>0</v>
      </c>
      <c r="M15" s="6">
        <v>1.03</v>
      </c>
      <c r="N15" s="7">
        <f t="shared" si="2"/>
        <v>0</v>
      </c>
      <c r="O15" s="4"/>
      <c r="P15" s="7">
        <f t="shared" si="3"/>
        <v>0</v>
      </c>
      <c r="Q15" s="4">
        <v>1</v>
      </c>
      <c r="R15" s="8">
        <f t="shared" si="4"/>
        <v>0</v>
      </c>
    </row>
    <row r="16" spans="1:18" ht="18" customHeight="1">
      <c r="A16" s="4" t="s">
        <v>23</v>
      </c>
      <c r="B16" s="15" t="s">
        <v>20</v>
      </c>
      <c r="C16" s="4"/>
      <c r="D16" s="4"/>
      <c r="E16" s="4"/>
      <c r="F16" s="5"/>
      <c r="G16" s="4"/>
      <c r="H16" s="4">
        <v>264</v>
      </c>
      <c r="I16" s="4">
        <v>346</v>
      </c>
      <c r="J16" s="4">
        <f t="shared" si="0"/>
        <v>82</v>
      </c>
      <c r="K16" s="4">
        <v>120</v>
      </c>
      <c r="L16" s="4">
        <f t="shared" si="1"/>
        <v>9840</v>
      </c>
      <c r="M16" s="6">
        <v>1.03</v>
      </c>
      <c r="N16" s="7">
        <f t="shared" si="2"/>
        <v>10135.200000000001</v>
      </c>
      <c r="O16" s="4"/>
      <c r="P16" s="7">
        <f t="shared" si="3"/>
        <v>10135.200000000001</v>
      </c>
      <c r="Q16" s="4">
        <v>1</v>
      </c>
      <c r="R16" s="8">
        <f t="shared" si="4"/>
        <v>10135.200000000001</v>
      </c>
    </row>
    <row r="17" spans="1:18" ht="18.75" customHeight="1">
      <c r="A17" s="4" t="s">
        <v>24</v>
      </c>
      <c r="B17" s="15" t="s">
        <v>20</v>
      </c>
      <c r="C17" s="4"/>
      <c r="D17" s="4"/>
      <c r="E17" s="4"/>
      <c r="F17" s="5"/>
      <c r="G17" s="4"/>
      <c r="H17" s="4">
        <v>6386</v>
      </c>
      <c r="I17" s="4">
        <v>6720</v>
      </c>
      <c r="J17" s="4">
        <f t="shared" si="0"/>
        <v>334</v>
      </c>
      <c r="K17" s="4">
        <v>300</v>
      </c>
      <c r="L17" s="4">
        <f t="shared" si="1"/>
        <v>100200</v>
      </c>
      <c r="M17" s="6">
        <v>1.03</v>
      </c>
      <c r="N17" s="7">
        <f t="shared" si="2"/>
        <v>103206</v>
      </c>
      <c r="O17" s="4"/>
      <c r="P17" s="7">
        <f t="shared" si="3"/>
        <v>103206</v>
      </c>
      <c r="Q17" s="4">
        <v>1</v>
      </c>
      <c r="R17" s="8">
        <f t="shared" si="4"/>
        <v>103206</v>
      </c>
    </row>
    <row r="18" spans="1:18" ht="13.5" customHeight="1">
      <c r="A18" s="4" t="s">
        <v>25</v>
      </c>
      <c r="B18" s="15" t="s">
        <v>20</v>
      </c>
      <c r="C18" s="4"/>
      <c r="D18" s="4"/>
      <c r="E18" s="4"/>
      <c r="F18" s="5"/>
      <c r="G18" s="4"/>
      <c r="H18" s="4">
        <v>3740</v>
      </c>
      <c r="I18" s="4">
        <v>4154</v>
      </c>
      <c r="J18" s="4">
        <f t="shared" si="0"/>
        <v>414</v>
      </c>
      <c r="K18" s="4">
        <v>60</v>
      </c>
      <c r="L18" s="4">
        <f t="shared" si="1"/>
        <v>24840</v>
      </c>
      <c r="M18" s="6">
        <v>1.03</v>
      </c>
      <c r="N18" s="7">
        <f t="shared" si="2"/>
        <v>25585.200000000001</v>
      </c>
      <c r="O18" s="4"/>
      <c r="P18" s="7">
        <f t="shared" si="3"/>
        <v>25585.200000000001</v>
      </c>
      <c r="Q18" s="4">
        <v>1</v>
      </c>
      <c r="R18" s="8">
        <f t="shared" si="4"/>
        <v>25585.200000000001</v>
      </c>
    </row>
    <row r="19" spans="1:18" ht="16.5" customHeight="1">
      <c r="A19" s="4" t="s">
        <v>26</v>
      </c>
      <c r="B19" s="15" t="s">
        <v>20</v>
      </c>
      <c r="C19" s="4"/>
      <c r="D19" s="4"/>
      <c r="E19" s="4"/>
      <c r="F19" s="5"/>
      <c r="G19" s="4"/>
      <c r="H19" s="4">
        <v>8600</v>
      </c>
      <c r="I19" s="4">
        <v>9009</v>
      </c>
      <c r="J19" s="4">
        <f t="shared" si="0"/>
        <v>409</v>
      </c>
      <c r="K19" s="4">
        <v>120</v>
      </c>
      <c r="L19" s="4">
        <f t="shared" si="1"/>
        <v>49080</v>
      </c>
      <c r="M19" s="6">
        <v>1.03</v>
      </c>
      <c r="N19" s="7">
        <f t="shared" si="2"/>
        <v>50552.4</v>
      </c>
      <c r="O19" s="4"/>
      <c r="P19" s="7">
        <f t="shared" si="3"/>
        <v>50552.4</v>
      </c>
      <c r="Q19" s="4">
        <v>1</v>
      </c>
      <c r="R19" s="8">
        <f t="shared" si="4"/>
        <v>50552.4</v>
      </c>
    </row>
    <row r="20" spans="1:18" ht="19.5" customHeight="1">
      <c r="A20" s="4" t="s">
        <v>27</v>
      </c>
      <c r="B20" s="15" t="s">
        <v>20</v>
      </c>
      <c r="C20" s="4"/>
      <c r="D20" s="4"/>
      <c r="E20" s="4"/>
      <c r="F20" s="5"/>
      <c r="G20" s="4"/>
      <c r="H20" s="4">
        <v>4177</v>
      </c>
      <c r="I20" s="4">
        <v>4364</v>
      </c>
      <c r="J20" s="4">
        <f t="shared" si="0"/>
        <v>187</v>
      </c>
      <c r="K20" s="4">
        <v>60</v>
      </c>
      <c r="L20" s="4">
        <f t="shared" si="1"/>
        <v>11220</v>
      </c>
      <c r="M20" s="6">
        <v>1.03</v>
      </c>
      <c r="N20" s="7">
        <f t="shared" si="2"/>
        <v>11556.6</v>
      </c>
      <c r="O20" s="4"/>
      <c r="P20" s="7">
        <f t="shared" si="3"/>
        <v>11556.6</v>
      </c>
      <c r="Q20" s="4">
        <v>1</v>
      </c>
      <c r="R20" s="8">
        <f t="shared" si="4"/>
        <v>11556.6</v>
      </c>
    </row>
    <row r="21" spans="1:18" ht="19.5" customHeight="1">
      <c r="A21" s="4" t="s">
        <v>28</v>
      </c>
      <c r="B21" s="15" t="s">
        <v>20</v>
      </c>
      <c r="C21" s="4"/>
      <c r="D21" s="4"/>
      <c r="E21" s="4"/>
      <c r="F21" s="5"/>
      <c r="G21" s="4"/>
      <c r="H21" s="4">
        <v>2227</v>
      </c>
      <c r="I21" s="4">
        <v>2401</v>
      </c>
      <c r="J21" s="4">
        <f t="shared" si="0"/>
        <v>174</v>
      </c>
      <c r="K21" s="4">
        <v>120</v>
      </c>
      <c r="L21" s="4">
        <f t="shared" si="1"/>
        <v>20880</v>
      </c>
      <c r="M21" s="6">
        <v>1.03</v>
      </c>
      <c r="N21" s="7">
        <f t="shared" si="2"/>
        <v>21506.400000000001</v>
      </c>
      <c r="O21" s="4"/>
      <c r="P21" s="7">
        <f t="shared" si="3"/>
        <v>21506.400000000001</v>
      </c>
      <c r="Q21" s="4">
        <v>1</v>
      </c>
      <c r="R21" s="8">
        <f t="shared" si="4"/>
        <v>21506.400000000001</v>
      </c>
    </row>
    <row r="22" spans="1:18" ht="14.25" customHeight="1">
      <c r="A22" s="4" t="s">
        <v>18</v>
      </c>
      <c r="B22" s="15" t="s">
        <v>20</v>
      </c>
      <c r="C22" s="4"/>
      <c r="D22" s="4"/>
      <c r="E22" s="4"/>
      <c r="F22" s="5"/>
      <c r="G22" s="4"/>
      <c r="H22" s="4"/>
      <c r="I22" s="4"/>
      <c r="J22" s="4"/>
      <c r="K22" s="4"/>
      <c r="L22" s="4">
        <f>SUM(L13:L21)</f>
        <v>279720</v>
      </c>
      <c r="M22" s="6">
        <v>1.03</v>
      </c>
      <c r="N22" s="7">
        <f t="shared" si="2"/>
        <v>288111.60000000003</v>
      </c>
      <c r="O22" s="4"/>
      <c r="P22" s="7">
        <f t="shared" si="3"/>
        <v>288111.60000000003</v>
      </c>
      <c r="Q22" s="4">
        <v>1</v>
      </c>
      <c r="R22" s="8">
        <f t="shared" si="4"/>
        <v>288111.60000000003</v>
      </c>
    </row>
    <row r="23" spans="1:18" s="47" customFormat="1" ht="14.25" customHeight="1"/>
    <row r="24" spans="1:18" s="47" customFormat="1" ht="14.25" customHeight="1">
      <c r="A24" s="30"/>
      <c r="B24" s="30"/>
      <c r="C24" s="30"/>
      <c r="D24" s="30"/>
      <c r="E24" s="30"/>
      <c r="F24" s="71"/>
      <c r="G24" s="30"/>
      <c r="H24" s="70"/>
      <c r="I24" s="70"/>
      <c r="J24" s="70"/>
      <c r="K24" s="70"/>
      <c r="L24" s="70"/>
      <c r="M24" s="31"/>
      <c r="N24" s="70"/>
      <c r="O24" s="70"/>
      <c r="P24" s="70"/>
      <c r="Q24" s="70"/>
      <c r="R24" s="70"/>
    </row>
    <row r="25" spans="1:18" ht="14.25" customHeight="1">
      <c r="A25" s="4" t="s">
        <v>144</v>
      </c>
      <c r="B25" s="4"/>
      <c r="C25" s="4" t="s">
        <v>1</v>
      </c>
      <c r="D25" s="4" t="s">
        <v>2</v>
      </c>
      <c r="E25" s="4" t="s">
        <v>3</v>
      </c>
      <c r="F25" s="5" t="s">
        <v>4</v>
      </c>
      <c r="G25" s="4" t="s">
        <v>5</v>
      </c>
      <c r="H25" s="4" t="s">
        <v>6</v>
      </c>
      <c r="I25" s="4" t="s">
        <v>7</v>
      </c>
      <c r="J25" s="4" t="s">
        <v>8</v>
      </c>
      <c r="K25" s="4" t="s">
        <v>9</v>
      </c>
      <c r="L25" s="4" t="s">
        <v>145</v>
      </c>
      <c r="M25" s="6">
        <v>1.03</v>
      </c>
      <c r="N25" s="7" t="s">
        <v>12</v>
      </c>
      <c r="O25" s="4" t="s">
        <v>13</v>
      </c>
      <c r="P25" s="7" t="s">
        <v>14</v>
      </c>
      <c r="Q25" s="4" t="s">
        <v>113</v>
      </c>
      <c r="R25" s="8" t="s">
        <v>114</v>
      </c>
    </row>
    <row r="26" spans="1:18" ht="15.75" customHeight="1">
      <c r="A26" s="4" t="s">
        <v>223</v>
      </c>
      <c r="B26" s="15" t="s">
        <v>222</v>
      </c>
      <c r="C26" s="4"/>
      <c r="D26" s="4"/>
      <c r="E26" s="4"/>
      <c r="F26" s="5"/>
      <c r="G26" s="4"/>
      <c r="H26" s="4">
        <v>273</v>
      </c>
      <c r="I26" s="4">
        <v>280</v>
      </c>
      <c r="J26" s="4">
        <f>I26-H26</f>
        <v>7</v>
      </c>
      <c r="K26" s="4">
        <v>120</v>
      </c>
      <c r="L26" s="4">
        <f>K26*J26</f>
        <v>840</v>
      </c>
      <c r="M26" s="6">
        <v>1.03</v>
      </c>
      <c r="N26" s="7">
        <f>M26*L26</f>
        <v>865.2</v>
      </c>
      <c r="O26" s="4"/>
      <c r="P26" s="7">
        <f>G26+N26+O26</f>
        <v>865.2</v>
      </c>
      <c r="Q26" s="4">
        <v>1</v>
      </c>
      <c r="R26" s="8">
        <f>P26*Q26</f>
        <v>865.2</v>
      </c>
    </row>
    <row r="27" spans="1:18" ht="15.75" customHeight="1">
      <c r="A27" s="4" t="s">
        <v>224</v>
      </c>
      <c r="B27" s="15" t="s">
        <v>222</v>
      </c>
      <c r="C27" s="4"/>
      <c r="D27" s="4"/>
      <c r="E27" s="4"/>
      <c r="F27" s="5"/>
      <c r="G27" s="4"/>
      <c r="H27" s="4">
        <v>9820</v>
      </c>
      <c r="I27" s="4">
        <v>9969</v>
      </c>
      <c r="J27" s="4">
        <f>I27-H27</f>
        <v>149</v>
      </c>
      <c r="K27" s="4">
        <v>150</v>
      </c>
      <c r="L27" s="4">
        <f>K27*J27</f>
        <v>22350</v>
      </c>
      <c r="M27" s="6">
        <v>1.03</v>
      </c>
      <c r="N27" s="7">
        <f>M27*L27</f>
        <v>23020.5</v>
      </c>
      <c r="O27" s="4"/>
      <c r="P27" s="7">
        <f>G27+N27+O27</f>
        <v>23020.5</v>
      </c>
      <c r="Q27" s="4">
        <v>1</v>
      </c>
      <c r="R27" s="8">
        <f>P27*Q27</f>
        <v>23020.5</v>
      </c>
    </row>
    <row r="28" spans="1:18" ht="15.75" customHeight="1">
      <c r="A28" s="4" t="s">
        <v>225</v>
      </c>
      <c r="B28" s="15" t="s">
        <v>222</v>
      </c>
      <c r="C28" s="4"/>
      <c r="D28" s="4"/>
      <c r="E28" s="4"/>
      <c r="F28" s="5"/>
      <c r="G28" s="4"/>
      <c r="H28" s="4"/>
      <c r="I28" s="4"/>
      <c r="J28" s="4"/>
      <c r="K28" s="4"/>
      <c r="L28" s="4">
        <f>SUM(L26:L27)</f>
        <v>23190</v>
      </c>
      <c r="M28" s="6">
        <v>1.03</v>
      </c>
      <c r="N28" s="7">
        <f>M28*L28</f>
        <v>23885.7</v>
      </c>
      <c r="O28" s="4"/>
      <c r="P28" s="7">
        <f>G28+N28+O28</f>
        <v>23885.7</v>
      </c>
      <c r="Q28" s="4">
        <v>1</v>
      </c>
      <c r="R28" s="8">
        <f>P28*Q28</f>
        <v>23885.7</v>
      </c>
    </row>
    <row r="29" spans="1:18" ht="12.75" customHeight="1">
      <c r="A29" s="4"/>
      <c r="B29" s="15"/>
      <c r="C29" s="4"/>
      <c r="D29" s="4"/>
      <c r="E29" s="4"/>
      <c r="F29" s="5"/>
      <c r="G29" s="4"/>
      <c r="H29" s="4"/>
      <c r="I29" s="4"/>
      <c r="J29" s="4"/>
      <c r="K29" s="4"/>
      <c r="L29" s="4"/>
      <c r="M29" s="6"/>
      <c r="N29" s="7"/>
      <c r="O29" s="4"/>
      <c r="P29" s="7"/>
      <c r="Q29" s="4"/>
      <c r="R29" s="8"/>
    </row>
    <row r="30" spans="1:18" ht="14.25" customHeight="1">
      <c r="A30" s="4"/>
      <c r="B30" s="15"/>
      <c r="C30" s="4"/>
      <c r="D30" s="4"/>
      <c r="E30" s="4"/>
      <c r="F30" s="5"/>
      <c r="G30" s="4"/>
      <c r="H30" s="4"/>
      <c r="I30" s="4"/>
      <c r="J30" s="4"/>
      <c r="K30" s="4"/>
      <c r="L30" s="4"/>
      <c r="M30" s="6"/>
      <c r="N30" s="7"/>
      <c r="O30" s="4"/>
      <c r="P30" s="7"/>
      <c r="Q30" s="4"/>
      <c r="R30" s="8"/>
    </row>
    <row r="31" spans="1:18" ht="15" customHeight="1">
      <c r="A31" s="4" t="s">
        <v>0</v>
      </c>
      <c r="B31" s="4"/>
      <c r="C31" s="4" t="s">
        <v>1</v>
      </c>
      <c r="D31" s="4" t="s">
        <v>2</v>
      </c>
      <c r="E31" s="4" t="s">
        <v>3</v>
      </c>
      <c r="F31" s="5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145</v>
      </c>
      <c r="M31" s="6">
        <v>1.03</v>
      </c>
      <c r="N31" s="7" t="s">
        <v>12</v>
      </c>
      <c r="O31" s="4" t="s">
        <v>13</v>
      </c>
      <c r="P31" s="7" t="s">
        <v>14</v>
      </c>
      <c r="Q31" s="4" t="s">
        <v>113</v>
      </c>
      <c r="R31" s="8" t="s">
        <v>114</v>
      </c>
    </row>
    <row r="32" spans="1:18" ht="21" customHeight="1">
      <c r="A32" s="4" t="s">
        <v>226</v>
      </c>
      <c r="B32" s="15" t="s">
        <v>227</v>
      </c>
      <c r="C32" s="4"/>
      <c r="D32" s="4"/>
      <c r="E32" s="4"/>
      <c r="F32" s="5"/>
      <c r="G32" s="4"/>
      <c r="H32" s="4">
        <v>7465</v>
      </c>
      <c r="I32" s="4">
        <v>6837</v>
      </c>
      <c r="J32" s="4">
        <f>H32-I32</f>
        <v>628</v>
      </c>
      <c r="K32" s="4">
        <v>240</v>
      </c>
      <c r="L32" s="4">
        <f t="shared" ref="L32:L38" si="5">K32*J32</f>
        <v>150720</v>
      </c>
      <c r="M32" s="6">
        <v>1.03</v>
      </c>
      <c r="N32" s="7">
        <f t="shared" ref="N32:N39" si="6">M32*L32</f>
        <v>155241.60000000001</v>
      </c>
      <c r="O32" s="4"/>
      <c r="P32" s="7">
        <f t="shared" ref="P32:P39" si="7">G32+N32+O32</f>
        <v>155241.60000000001</v>
      </c>
      <c r="Q32" s="4">
        <v>1</v>
      </c>
      <c r="R32" s="8">
        <f t="shared" ref="R32:R39" si="8">P32*Q32</f>
        <v>155241.60000000001</v>
      </c>
    </row>
    <row r="33" spans="1:18" ht="14.25" customHeight="1">
      <c r="A33" s="4" t="s">
        <v>32</v>
      </c>
      <c r="B33" s="15" t="s">
        <v>227</v>
      </c>
      <c r="C33" s="4"/>
      <c r="D33" s="4"/>
      <c r="E33" s="4"/>
      <c r="F33" s="5"/>
      <c r="G33" s="4"/>
      <c r="H33" s="4">
        <v>1235</v>
      </c>
      <c r="I33" s="4">
        <v>1300</v>
      </c>
      <c r="J33" s="4">
        <f t="shared" ref="J33:J38" si="9">I33-H33</f>
        <v>65</v>
      </c>
      <c r="K33" s="4">
        <v>240</v>
      </c>
      <c r="L33" s="4">
        <f t="shared" si="5"/>
        <v>15600</v>
      </c>
      <c r="M33" s="6">
        <v>1.03</v>
      </c>
      <c r="N33" s="7">
        <f t="shared" si="6"/>
        <v>16068</v>
      </c>
      <c r="O33" s="4"/>
      <c r="P33" s="7">
        <f t="shared" si="7"/>
        <v>16068</v>
      </c>
      <c r="Q33" s="4">
        <v>1</v>
      </c>
      <c r="R33" s="8">
        <f t="shared" si="8"/>
        <v>16068</v>
      </c>
    </row>
    <row r="34" spans="1:18" ht="18.75" customHeight="1">
      <c r="A34" s="4" t="s">
        <v>33</v>
      </c>
      <c r="B34" s="15" t="s">
        <v>227</v>
      </c>
      <c r="C34" s="4"/>
      <c r="D34" s="4"/>
      <c r="E34" s="4"/>
      <c r="F34" s="5"/>
      <c r="G34" s="4"/>
      <c r="H34" s="4">
        <v>3681</v>
      </c>
      <c r="I34" s="4">
        <v>4006</v>
      </c>
      <c r="J34" s="4">
        <f t="shared" si="9"/>
        <v>325</v>
      </c>
      <c r="K34" s="4">
        <v>300</v>
      </c>
      <c r="L34" s="4">
        <f t="shared" si="5"/>
        <v>97500</v>
      </c>
      <c r="M34" s="6">
        <v>1.03</v>
      </c>
      <c r="N34" s="7">
        <f t="shared" si="6"/>
        <v>100425</v>
      </c>
      <c r="O34" s="4"/>
      <c r="P34" s="7">
        <f t="shared" si="7"/>
        <v>100425</v>
      </c>
      <c r="Q34" s="4">
        <v>1</v>
      </c>
      <c r="R34" s="8">
        <f t="shared" si="8"/>
        <v>100425</v>
      </c>
    </row>
    <row r="35" spans="1:18" ht="19.5" customHeight="1">
      <c r="A35" s="4" t="s">
        <v>34</v>
      </c>
      <c r="B35" s="15" t="s">
        <v>227</v>
      </c>
      <c r="C35" s="4"/>
      <c r="D35" s="4"/>
      <c r="E35" s="4"/>
      <c r="F35" s="5"/>
      <c r="G35" s="4"/>
      <c r="H35" s="4">
        <v>780</v>
      </c>
      <c r="I35" s="4">
        <v>782</v>
      </c>
      <c r="J35" s="4">
        <f t="shared" si="9"/>
        <v>2</v>
      </c>
      <c r="K35" s="4">
        <v>120</v>
      </c>
      <c r="L35" s="4">
        <f t="shared" si="5"/>
        <v>240</v>
      </c>
      <c r="M35" s="6">
        <v>1.03</v>
      </c>
      <c r="N35" s="7">
        <f t="shared" si="6"/>
        <v>247.20000000000002</v>
      </c>
      <c r="O35" s="4"/>
      <c r="P35" s="7">
        <f t="shared" si="7"/>
        <v>247.20000000000002</v>
      </c>
      <c r="Q35" s="4">
        <v>1</v>
      </c>
      <c r="R35" s="8">
        <f t="shared" si="8"/>
        <v>247.20000000000002</v>
      </c>
    </row>
    <row r="36" spans="1:18" ht="21.75" customHeight="1">
      <c r="A36" s="4" t="s">
        <v>35</v>
      </c>
      <c r="B36" s="15" t="s">
        <v>227</v>
      </c>
      <c r="C36" s="4"/>
      <c r="D36" s="4"/>
      <c r="E36" s="4"/>
      <c r="F36" s="5"/>
      <c r="G36" s="4"/>
      <c r="H36" s="4">
        <v>7851</v>
      </c>
      <c r="I36" s="4">
        <v>9358</v>
      </c>
      <c r="J36" s="4">
        <f t="shared" si="9"/>
        <v>1507</v>
      </c>
      <c r="K36" s="4">
        <v>120</v>
      </c>
      <c r="L36" s="4">
        <f t="shared" si="5"/>
        <v>180840</v>
      </c>
      <c r="M36" s="6">
        <v>1.03</v>
      </c>
      <c r="N36" s="7">
        <f t="shared" si="6"/>
        <v>186265.2</v>
      </c>
      <c r="O36" s="4"/>
      <c r="P36" s="7">
        <f t="shared" si="7"/>
        <v>186265.2</v>
      </c>
      <c r="Q36" s="4">
        <v>1</v>
      </c>
      <c r="R36" s="8">
        <f t="shared" si="8"/>
        <v>186265.2</v>
      </c>
    </row>
    <row r="37" spans="1:18" ht="14.25" customHeight="1">
      <c r="A37" s="4" t="s">
        <v>228</v>
      </c>
      <c r="B37" s="15" t="s">
        <v>227</v>
      </c>
      <c r="C37" s="4"/>
      <c r="D37" s="4"/>
      <c r="E37" s="4"/>
      <c r="F37" s="5"/>
      <c r="G37" s="4"/>
      <c r="H37" s="4">
        <v>9820</v>
      </c>
      <c r="I37" s="4">
        <v>9820</v>
      </c>
      <c r="J37" s="4">
        <f t="shared" si="9"/>
        <v>0</v>
      </c>
      <c r="K37" s="4">
        <v>120</v>
      </c>
      <c r="L37" s="4">
        <f t="shared" si="5"/>
        <v>0</v>
      </c>
      <c r="M37" s="6">
        <v>1.03</v>
      </c>
      <c r="N37" s="7">
        <f t="shared" si="6"/>
        <v>0</v>
      </c>
      <c r="O37" s="4"/>
      <c r="P37" s="7">
        <f t="shared" si="7"/>
        <v>0</v>
      </c>
      <c r="Q37" s="4">
        <v>1</v>
      </c>
      <c r="R37" s="8">
        <f t="shared" si="8"/>
        <v>0</v>
      </c>
    </row>
    <row r="38" spans="1:18" ht="13.5" customHeight="1">
      <c r="A38" s="4" t="s">
        <v>229</v>
      </c>
      <c r="B38" s="15" t="s">
        <v>227</v>
      </c>
      <c r="C38" s="4"/>
      <c r="D38" s="4"/>
      <c r="E38" s="4"/>
      <c r="F38" s="5"/>
      <c r="G38" s="4"/>
      <c r="H38" s="4">
        <v>3208</v>
      </c>
      <c r="I38" s="4">
        <v>3208</v>
      </c>
      <c r="J38" s="4">
        <f t="shared" si="9"/>
        <v>0</v>
      </c>
      <c r="K38" s="4">
        <v>120</v>
      </c>
      <c r="L38" s="4">
        <f t="shared" si="5"/>
        <v>0</v>
      </c>
      <c r="M38" s="6">
        <v>1.03</v>
      </c>
      <c r="N38" s="7">
        <f t="shared" si="6"/>
        <v>0</v>
      </c>
      <c r="O38" s="4"/>
      <c r="P38" s="7">
        <f t="shared" si="7"/>
        <v>0</v>
      </c>
      <c r="Q38" s="4">
        <v>1</v>
      </c>
      <c r="R38" s="8">
        <f t="shared" si="8"/>
        <v>0</v>
      </c>
    </row>
    <row r="39" spans="1:18" ht="19.5" customHeight="1">
      <c r="A39" s="4" t="s">
        <v>109</v>
      </c>
      <c r="B39" s="15" t="s">
        <v>227</v>
      </c>
      <c r="C39" s="4"/>
      <c r="D39" s="4"/>
      <c r="E39" s="4"/>
      <c r="F39" s="5"/>
      <c r="G39" s="4"/>
      <c r="H39" s="4"/>
      <c r="I39" s="4"/>
      <c r="J39" s="4" t="s">
        <v>230</v>
      </c>
      <c r="K39" s="4"/>
      <c r="L39" s="4">
        <f>SUM(L32:L38)</f>
        <v>444900</v>
      </c>
      <c r="M39" s="6">
        <v>1.03</v>
      </c>
      <c r="N39" s="7">
        <f t="shared" si="6"/>
        <v>458247</v>
      </c>
      <c r="O39" s="4"/>
      <c r="P39" s="7">
        <f t="shared" si="7"/>
        <v>458247</v>
      </c>
      <c r="Q39" s="4">
        <v>1</v>
      </c>
      <c r="R39" s="8">
        <f t="shared" si="8"/>
        <v>458247</v>
      </c>
    </row>
    <row r="40" spans="1:18">
      <c r="A40" s="4"/>
      <c r="B40" s="15"/>
      <c r="C40" s="4"/>
      <c r="D40" s="4"/>
      <c r="E40" s="4"/>
      <c r="F40" s="5"/>
      <c r="G40" s="4"/>
      <c r="H40" s="4"/>
      <c r="I40" s="4"/>
      <c r="J40" s="4"/>
      <c r="K40" s="4"/>
      <c r="L40" s="4"/>
      <c r="M40" s="6"/>
      <c r="N40" s="7"/>
      <c r="O40" s="4"/>
      <c r="P40" s="7"/>
      <c r="Q40" s="4"/>
      <c r="R40" s="8"/>
    </row>
    <row r="41" spans="1:18">
      <c r="A41" s="4" t="s">
        <v>37</v>
      </c>
      <c r="B41" s="15" t="s">
        <v>45</v>
      </c>
      <c r="C41" s="4"/>
      <c r="D41" s="4"/>
      <c r="E41" s="4"/>
      <c r="F41" s="5"/>
      <c r="G41" s="4"/>
      <c r="H41" s="4">
        <v>3050</v>
      </c>
      <c r="I41" s="4">
        <v>3313</v>
      </c>
      <c r="J41" s="4">
        <f>I41-H41</f>
        <v>263</v>
      </c>
      <c r="K41" s="4">
        <v>240</v>
      </c>
      <c r="L41" s="4">
        <f>K41*J41</f>
        <v>63120</v>
      </c>
      <c r="M41" s="6">
        <v>1.03</v>
      </c>
      <c r="N41" s="7">
        <f t="shared" ref="N41:N46" si="10">M41*L41</f>
        <v>65013.599999999999</v>
      </c>
      <c r="O41" s="4"/>
      <c r="P41" s="7">
        <f t="shared" ref="P41:P46" si="11">G41+N41+O41</f>
        <v>65013.599999999999</v>
      </c>
      <c r="Q41" s="4">
        <v>1</v>
      </c>
      <c r="R41" s="8">
        <f t="shared" ref="R41:R46" si="12">P41*Q41</f>
        <v>65013.599999999999</v>
      </c>
    </row>
    <row r="42" spans="1:18">
      <c r="A42" s="4" t="s">
        <v>38</v>
      </c>
      <c r="B42" s="15" t="s">
        <v>45</v>
      </c>
      <c r="C42" s="4"/>
      <c r="D42" s="4"/>
      <c r="E42" s="4"/>
      <c r="F42" s="5"/>
      <c r="G42" s="4"/>
      <c r="H42" s="4">
        <v>34</v>
      </c>
      <c r="I42" s="4">
        <v>55</v>
      </c>
      <c r="J42" s="4">
        <f>I42-H42</f>
        <v>21</v>
      </c>
      <c r="K42" s="4">
        <v>240</v>
      </c>
      <c r="L42" s="4">
        <f>K42*J42</f>
        <v>5040</v>
      </c>
      <c r="M42" s="6">
        <v>1.03</v>
      </c>
      <c r="N42" s="7">
        <f t="shared" si="10"/>
        <v>5191.2</v>
      </c>
      <c r="O42" s="4"/>
      <c r="P42" s="7">
        <f t="shared" si="11"/>
        <v>5191.2</v>
      </c>
      <c r="Q42" s="4">
        <v>1</v>
      </c>
      <c r="R42" s="8">
        <f t="shared" si="12"/>
        <v>5191.2</v>
      </c>
    </row>
    <row r="43" spans="1:18">
      <c r="A43" s="4" t="s">
        <v>39</v>
      </c>
      <c r="B43" s="15" t="s">
        <v>45</v>
      </c>
      <c r="C43" s="4"/>
      <c r="D43" s="4"/>
      <c r="E43" s="4"/>
      <c r="F43" s="5"/>
      <c r="G43" s="4"/>
      <c r="H43" s="4">
        <v>563</v>
      </c>
      <c r="I43" s="4">
        <v>663</v>
      </c>
      <c r="J43" s="4">
        <f>I43-H43</f>
        <v>100</v>
      </c>
      <c r="K43" s="4">
        <v>120</v>
      </c>
      <c r="L43" s="4">
        <f>K43*J43</f>
        <v>12000</v>
      </c>
      <c r="M43" s="6">
        <v>1.03</v>
      </c>
      <c r="N43" s="7">
        <f t="shared" si="10"/>
        <v>12360</v>
      </c>
      <c r="O43" s="4"/>
      <c r="P43" s="7">
        <f t="shared" si="11"/>
        <v>12360</v>
      </c>
      <c r="Q43" s="4">
        <v>1</v>
      </c>
      <c r="R43" s="8">
        <f t="shared" si="12"/>
        <v>12360</v>
      </c>
    </row>
    <row r="44" spans="1:18">
      <c r="A44" s="4" t="s">
        <v>40</v>
      </c>
      <c r="B44" s="15" t="s">
        <v>45</v>
      </c>
      <c r="C44" s="4"/>
      <c r="D44" s="4"/>
      <c r="E44" s="4"/>
      <c r="F44" s="5"/>
      <c r="G44" s="4"/>
      <c r="H44" s="4">
        <v>7764</v>
      </c>
      <c r="I44" s="4">
        <v>8806</v>
      </c>
      <c r="J44" s="4">
        <f>I44-H44</f>
        <v>1042</v>
      </c>
      <c r="K44" s="4">
        <v>60</v>
      </c>
      <c r="L44" s="4">
        <f>K44*J44</f>
        <v>62520</v>
      </c>
      <c r="M44" s="6">
        <v>1.03</v>
      </c>
      <c r="N44" s="7">
        <f t="shared" si="10"/>
        <v>64395.6</v>
      </c>
      <c r="O44" s="4"/>
      <c r="P44" s="7">
        <f t="shared" si="11"/>
        <v>64395.6</v>
      </c>
      <c r="Q44" s="4">
        <v>1</v>
      </c>
      <c r="R44" s="8">
        <f t="shared" si="12"/>
        <v>64395.6</v>
      </c>
    </row>
    <row r="45" spans="1:18">
      <c r="A45" s="4" t="s">
        <v>41</v>
      </c>
      <c r="B45" s="15" t="s">
        <v>45</v>
      </c>
      <c r="C45" s="4"/>
      <c r="D45" s="4"/>
      <c r="E45" s="4"/>
      <c r="F45" s="5"/>
      <c r="G45" s="4"/>
      <c r="H45" s="4">
        <v>563</v>
      </c>
      <c r="I45" s="4">
        <v>572</v>
      </c>
      <c r="J45" s="4">
        <f>I45-H45</f>
        <v>9</v>
      </c>
      <c r="K45" s="4">
        <v>60</v>
      </c>
      <c r="L45" s="4">
        <f>K45*J45</f>
        <v>540</v>
      </c>
      <c r="M45" s="6">
        <v>1.03</v>
      </c>
      <c r="N45" s="7">
        <f t="shared" si="10"/>
        <v>556.20000000000005</v>
      </c>
      <c r="O45" s="4"/>
      <c r="P45" s="7">
        <f t="shared" si="11"/>
        <v>556.20000000000005</v>
      </c>
      <c r="Q45" s="4">
        <v>1</v>
      </c>
      <c r="R45" s="8">
        <f t="shared" si="12"/>
        <v>556.20000000000005</v>
      </c>
    </row>
    <row r="46" spans="1:18">
      <c r="A46" s="4" t="s">
        <v>109</v>
      </c>
      <c r="B46" s="15"/>
      <c r="C46" s="4"/>
      <c r="D46" s="4"/>
      <c r="E46" s="4"/>
      <c r="F46" s="5"/>
      <c r="G46" s="4"/>
      <c r="H46" s="4"/>
      <c r="I46" s="4"/>
      <c r="J46" s="4"/>
      <c r="K46" s="4"/>
      <c r="L46" s="4">
        <f>SUM(L41:L45)</f>
        <v>143220</v>
      </c>
      <c r="M46" s="6">
        <v>1.03</v>
      </c>
      <c r="N46" s="7">
        <f t="shared" si="10"/>
        <v>147516.6</v>
      </c>
      <c r="O46" s="4"/>
      <c r="P46" s="7">
        <f t="shared" si="11"/>
        <v>147516.6</v>
      </c>
      <c r="Q46" s="4">
        <v>1</v>
      </c>
      <c r="R46" s="8">
        <f t="shared" si="12"/>
        <v>147516.6</v>
      </c>
    </row>
    <row r="47" spans="1:18">
      <c r="A47" s="4"/>
      <c r="B47" s="15"/>
      <c r="C47" s="4"/>
      <c r="D47" s="4"/>
      <c r="E47" s="4"/>
      <c r="F47" s="5"/>
      <c r="G47" s="4"/>
      <c r="H47" s="4"/>
      <c r="I47" s="4"/>
      <c r="J47" s="4"/>
      <c r="K47" s="4"/>
      <c r="L47" s="4"/>
      <c r="M47" s="6"/>
      <c r="N47" s="7"/>
      <c r="O47" s="4"/>
      <c r="P47" s="7"/>
      <c r="Q47" s="4"/>
      <c r="R47" s="8"/>
    </row>
    <row r="48" spans="1:18">
      <c r="A48" s="4" t="s">
        <v>231</v>
      </c>
      <c r="B48" s="15"/>
      <c r="C48" s="4"/>
      <c r="D48" s="4"/>
      <c r="E48" s="4"/>
      <c r="F48" s="5"/>
      <c r="G48" s="4"/>
      <c r="H48" s="4"/>
      <c r="I48" s="4"/>
      <c r="J48" s="4"/>
      <c r="K48" s="4"/>
      <c r="L48" s="4"/>
      <c r="M48" s="6"/>
      <c r="N48" s="7">
        <f>N22+N28+N39+N46</f>
        <v>917760.9</v>
      </c>
      <c r="O48" s="4"/>
      <c r="P48" s="7"/>
      <c r="Q48" s="4"/>
      <c r="R48" s="8">
        <f>N48</f>
        <v>917760.9</v>
      </c>
    </row>
    <row r="49" spans="1:18">
      <c r="A49" s="4"/>
      <c r="B49" s="15"/>
      <c r="C49" s="4"/>
      <c r="D49" s="4"/>
      <c r="E49" s="4"/>
      <c r="F49" s="27">
        <v>9.5</v>
      </c>
      <c r="G49" s="4"/>
      <c r="H49" s="4"/>
      <c r="I49" s="4"/>
      <c r="J49" s="4"/>
      <c r="K49" s="4"/>
      <c r="L49" s="4"/>
      <c r="M49" s="6"/>
      <c r="N49" s="7"/>
      <c r="O49" s="4"/>
      <c r="P49" s="7"/>
      <c r="Q49" s="4"/>
      <c r="R49" s="8"/>
    </row>
    <row r="50" spans="1:18">
      <c r="A50" s="4" t="s">
        <v>232</v>
      </c>
      <c r="B50" s="15"/>
      <c r="C50" s="4"/>
      <c r="D50" s="4"/>
      <c r="E50" s="4">
        <f>G50/F49</f>
        <v>6408</v>
      </c>
      <c r="F50" s="27">
        <v>9.5</v>
      </c>
      <c r="G50" s="10">
        <f>G10</f>
        <v>60876</v>
      </c>
      <c r="H50" s="4"/>
      <c r="I50" s="4"/>
      <c r="J50" s="4"/>
      <c r="K50" s="4"/>
      <c r="L50" s="14">
        <f>N50/M50</f>
        <v>1730970</v>
      </c>
      <c r="M50" s="6">
        <v>1.03</v>
      </c>
      <c r="N50" s="7">
        <f>R50-G50</f>
        <v>1782899.1</v>
      </c>
      <c r="O50" s="4"/>
      <c r="P50" s="7">
        <f>G50+N50</f>
        <v>1843775.1</v>
      </c>
      <c r="Q50" s="4">
        <v>1</v>
      </c>
      <c r="R50" s="8">
        <f>R10-R48</f>
        <v>1843775.1</v>
      </c>
    </row>
    <row r="51" spans="1:18">
      <c r="A51" s="4"/>
      <c r="B51" s="15"/>
      <c r="C51" s="4"/>
      <c r="D51" s="4"/>
      <c r="E51" s="4"/>
      <c r="F51" s="5"/>
      <c r="G51" s="4"/>
      <c r="H51" s="4"/>
      <c r="I51" s="4"/>
      <c r="J51" s="4"/>
      <c r="K51" s="4"/>
      <c r="L51" s="4"/>
      <c r="M51" s="6"/>
      <c r="N51" s="7"/>
      <c r="O51" s="4"/>
      <c r="P51" s="7"/>
      <c r="Q51" s="4"/>
      <c r="R51" s="8"/>
    </row>
    <row r="52" spans="1:18">
      <c r="A52" s="4" t="s">
        <v>0</v>
      </c>
      <c r="B52" s="4"/>
      <c r="C52" s="4" t="s">
        <v>1</v>
      </c>
      <c r="D52" s="4" t="s">
        <v>2</v>
      </c>
      <c r="E52" s="4" t="s">
        <v>3</v>
      </c>
      <c r="F52" s="5" t="s">
        <v>4</v>
      </c>
      <c r="G52" s="4" t="s">
        <v>5</v>
      </c>
      <c r="H52" s="4" t="s">
        <v>6</v>
      </c>
      <c r="I52" s="4" t="s">
        <v>7</v>
      </c>
      <c r="J52" s="4" t="s">
        <v>8</v>
      </c>
      <c r="K52" s="4" t="s">
        <v>9</v>
      </c>
      <c r="L52" s="4" t="s">
        <v>145</v>
      </c>
      <c r="M52" s="6"/>
      <c r="N52" s="7" t="s">
        <v>12</v>
      </c>
      <c r="O52" s="4" t="s">
        <v>13</v>
      </c>
      <c r="P52" s="7" t="s">
        <v>14</v>
      </c>
      <c r="Q52" s="4" t="s">
        <v>113</v>
      </c>
      <c r="R52" s="8" t="s">
        <v>114</v>
      </c>
    </row>
    <row r="53" spans="1:18">
      <c r="A53" s="15" t="s">
        <v>233</v>
      </c>
      <c r="B53" s="15"/>
      <c r="C53" s="4"/>
      <c r="D53" s="4"/>
      <c r="E53" s="4"/>
      <c r="F53" s="5"/>
      <c r="G53" s="10"/>
      <c r="H53" s="4"/>
      <c r="I53" s="4"/>
      <c r="J53" s="4"/>
      <c r="K53" s="4"/>
      <c r="L53" s="4"/>
      <c r="M53" s="6"/>
      <c r="N53" s="7"/>
      <c r="O53" s="4"/>
      <c r="P53" s="9"/>
      <c r="Q53" s="4">
        <v>0.46816400000000002</v>
      </c>
      <c r="R53" s="8">
        <f>R50*Q53</f>
        <v>863189.12591640011</v>
      </c>
    </row>
    <row r="54" spans="1:18">
      <c r="A54" s="15" t="s">
        <v>234</v>
      </c>
      <c r="B54" s="15"/>
      <c r="C54" s="4"/>
      <c r="D54" s="4"/>
      <c r="E54" s="4">
        <f>E50*Q54</f>
        <v>438.24312000000003</v>
      </c>
      <c r="F54" s="5">
        <v>9.5</v>
      </c>
      <c r="G54" s="10">
        <f>E54*F54</f>
        <v>4163.3096400000004</v>
      </c>
      <c r="H54" s="4"/>
      <c r="I54" s="4"/>
      <c r="J54" s="4"/>
      <c r="K54" s="4"/>
      <c r="L54" s="4"/>
      <c r="M54" s="6"/>
      <c r="N54" s="7"/>
      <c r="O54" s="4"/>
      <c r="P54" s="7"/>
      <c r="Q54" s="4">
        <v>6.8390000000000006E-2</v>
      </c>
      <c r="R54" s="8">
        <f>R50*Q54</f>
        <v>126095.77908900002</v>
      </c>
    </row>
    <row r="55" spans="1:18">
      <c r="A55" s="15" t="s">
        <v>235</v>
      </c>
      <c r="B55" s="15"/>
      <c r="C55" s="4"/>
      <c r="D55" s="4"/>
      <c r="E55" s="10"/>
      <c r="F55" s="5"/>
      <c r="G55" s="10"/>
      <c r="H55" s="4"/>
      <c r="I55" s="4"/>
      <c r="J55" s="4"/>
      <c r="K55" s="4"/>
      <c r="L55" s="10"/>
      <c r="M55" s="6"/>
      <c r="N55" s="7"/>
      <c r="O55" s="4"/>
      <c r="P55" s="7"/>
      <c r="Q55" s="4">
        <v>0.35042299999999998</v>
      </c>
      <c r="R55" s="8">
        <f>R50*Q55</f>
        <v>646101.20186729997</v>
      </c>
    </row>
    <row r="56" spans="1:18">
      <c r="A56" s="15" t="s">
        <v>236</v>
      </c>
      <c r="B56" s="15"/>
      <c r="C56" s="4"/>
      <c r="D56" s="4"/>
      <c r="E56" s="4"/>
      <c r="F56" s="5"/>
      <c r="G56" s="10"/>
      <c r="H56" s="4"/>
      <c r="I56" s="4"/>
      <c r="J56" s="4"/>
      <c r="K56" s="4"/>
      <c r="L56" s="4"/>
      <c r="M56" s="6"/>
      <c r="N56" s="7"/>
      <c r="O56" s="4"/>
      <c r="P56" s="7"/>
      <c r="Q56" s="4">
        <v>0.113023</v>
      </c>
      <c r="R56" s="8">
        <f>R50*Q56</f>
        <v>208388.9931273</v>
      </c>
    </row>
    <row r="57" spans="1:18">
      <c r="A57" s="15"/>
      <c r="B57" s="15"/>
      <c r="C57" s="4"/>
      <c r="D57" s="4"/>
      <c r="E57" s="4"/>
      <c r="F57" s="5"/>
      <c r="G57" s="10"/>
      <c r="H57" s="4"/>
      <c r="I57" s="4"/>
      <c r="J57" s="4"/>
      <c r="K57" s="4"/>
      <c r="L57" s="4"/>
      <c r="M57" s="6"/>
      <c r="N57" s="7"/>
      <c r="O57" s="4"/>
      <c r="P57" s="7"/>
      <c r="Q57" s="4"/>
      <c r="R57" s="8"/>
    </row>
    <row r="58" spans="1:18">
      <c r="A58" s="4" t="s">
        <v>0</v>
      </c>
      <c r="B58" s="4"/>
      <c r="C58" s="4" t="s">
        <v>1</v>
      </c>
      <c r="D58" s="4" t="s">
        <v>2</v>
      </c>
      <c r="E58" s="4" t="s">
        <v>3</v>
      </c>
      <c r="F58" s="5" t="s">
        <v>4</v>
      </c>
      <c r="G58" s="4" t="s">
        <v>5</v>
      </c>
      <c r="H58" s="4" t="s">
        <v>6</v>
      </c>
      <c r="I58" s="4" t="s">
        <v>7</v>
      </c>
      <c r="J58" s="4" t="s">
        <v>8</v>
      </c>
      <c r="K58" s="4" t="s">
        <v>9</v>
      </c>
      <c r="L58" s="4" t="s">
        <v>145</v>
      </c>
      <c r="M58" s="6"/>
      <c r="N58" s="7" t="s">
        <v>12</v>
      </c>
      <c r="O58" s="4" t="s">
        <v>13</v>
      </c>
      <c r="P58" s="7" t="s">
        <v>14</v>
      </c>
      <c r="Q58" s="4" t="s">
        <v>113</v>
      </c>
      <c r="R58" s="8" t="s">
        <v>114</v>
      </c>
    </row>
    <row r="59" spans="1:18">
      <c r="A59" s="15" t="s">
        <v>237</v>
      </c>
      <c r="B59" s="4"/>
      <c r="C59" s="4"/>
      <c r="D59" s="4"/>
      <c r="E59" s="8">
        <f>G59/F59</f>
        <v>2999.9949120000001</v>
      </c>
      <c r="F59" s="5">
        <v>9.5</v>
      </c>
      <c r="G59" s="8">
        <f>G50*Q53</f>
        <v>28499.951664</v>
      </c>
      <c r="H59" s="4"/>
      <c r="I59" s="4"/>
      <c r="J59" s="4"/>
      <c r="K59" s="4"/>
      <c r="L59" s="8">
        <f>N59/M59</f>
        <v>1117767.695064466</v>
      </c>
      <c r="M59" s="6">
        <v>1.03</v>
      </c>
      <c r="N59" s="7">
        <f>R53+N22</f>
        <v>1151300.7259164001</v>
      </c>
      <c r="O59" s="4"/>
      <c r="P59" s="7">
        <f>G59+N59</f>
        <v>1179800.6775804001</v>
      </c>
      <c r="Q59" s="4"/>
      <c r="R59" s="8">
        <f>P59</f>
        <v>1179800.6775804001</v>
      </c>
    </row>
    <row r="60" spans="1:18">
      <c r="A60" s="4" t="s">
        <v>29</v>
      </c>
      <c r="B60" s="15" t="s">
        <v>20</v>
      </c>
      <c r="C60" s="4">
        <v>0</v>
      </c>
      <c r="D60" s="4">
        <v>0</v>
      </c>
      <c r="E60" s="4">
        <f>SUM(D60-C60)</f>
        <v>0</v>
      </c>
      <c r="F60" s="5">
        <v>9.5</v>
      </c>
      <c r="G60" s="10">
        <f>E60*F60</f>
        <v>0</v>
      </c>
      <c r="H60" s="4">
        <v>1303</v>
      </c>
      <c r="I60" s="4">
        <v>1303</v>
      </c>
      <c r="J60" s="4">
        <f>I60-H60</f>
        <v>0</v>
      </c>
      <c r="K60" s="4">
        <v>1</v>
      </c>
      <c r="L60" s="4">
        <f>K60*J60</f>
        <v>0</v>
      </c>
      <c r="M60" s="6">
        <v>1.03</v>
      </c>
      <c r="N60" s="7">
        <f>M60*L60</f>
        <v>0</v>
      </c>
      <c r="O60" s="4">
        <v>40</v>
      </c>
      <c r="P60" s="7">
        <f>'3#楼'!G84+N60+O60</f>
        <v>40</v>
      </c>
      <c r="Q60" s="4">
        <v>1</v>
      </c>
      <c r="R60" s="8">
        <f>P60*Q60</f>
        <v>40</v>
      </c>
    </row>
    <row r="61" spans="1:18">
      <c r="A61" s="4" t="s">
        <v>391</v>
      </c>
      <c r="B61" s="4"/>
      <c r="C61" s="17"/>
      <c r="D61" s="17"/>
      <c r="E61" s="17"/>
      <c r="F61" s="17"/>
      <c r="G61" s="17"/>
      <c r="H61" s="4">
        <v>98</v>
      </c>
      <c r="I61" s="4">
        <v>98</v>
      </c>
      <c r="J61" s="4">
        <f>I61-H61</f>
        <v>0</v>
      </c>
      <c r="K61" s="4">
        <v>100</v>
      </c>
      <c r="L61" s="4">
        <f>K61*J61</f>
        <v>0</v>
      </c>
      <c r="M61" s="6">
        <v>1.03</v>
      </c>
      <c r="N61" s="7">
        <f>M61*L61</f>
        <v>0</v>
      </c>
      <c r="O61" s="17"/>
      <c r="P61" s="49">
        <f>N61</f>
        <v>0</v>
      </c>
      <c r="Q61" s="4">
        <v>1</v>
      </c>
      <c r="R61" s="49">
        <f>P61*Q61</f>
        <v>0</v>
      </c>
    </row>
    <row r="62" spans="1:18">
      <c r="A62" s="4" t="s">
        <v>390</v>
      </c>
      <c r="B62" s="4"/>
      <c r="C62" s="17"/>
      <c r="D62" s="17"/>
      <c r="E62" s="17"/>
      <c r="F62" s="17"/>
      <c r="G62" s="17"/>
      <c r="H62" s="4">
        <v>1140</v>
      </c>
      <c r="I62" s="4">
        <v>1241</v>
      </c>
      <c r="J62" s="4">
        <f>I62-H62</f>
        <v>101</v>
      </c>
      <c r="K62" s="4">
        <v>30</v>
      </c>
      <c r="L62" s="4">
        <f>K62*J62</f>
        <v>3030</v>
      </c>
      <c r="M62" s="6">
        <v>1.03</v>
      </c>
      <c r="N62" s="7">
        <f>M62*L62</f>
        <v>3120.9</v>
      </c>
      <c r="O62" s="17"/>
      <c r="P62" s="49">
        <f>N62</f>
        <v>3120.9</v>
      </c>
      <c r="Q62" s="4">
        <v>1</v>
      </c>
      <c r="R62" s="49">
        <f>P62*Q62</f>
        <v>3120.9</v>
      </c>
    </row>
    <row r="63" spans="1:18">
      <c r="A63" s="17" t="s">
        <v>988</v>
      </c>
      <c r="B63" s="15"/>
      <c r="C63" s="4"/>
      <c r="D63" s="4"/>
      <c r="E63" s="8">
        <f>SUM(E59:E60)</f>
        <v>2999.9949120000001</v>
      </c>
      <c r="F63" s="5">
        <v>9.5</v>
      </c>
      <c r="G63" s="8">
        <f>SUM(G59:G60)</f>
        <v>28499.951664</v>
      </c>
      <c r="H63" s="4"/>
      <c r="I63" s="4"/>
      <c r="J63" s="4"/>
      <c r="K63" s="4"/>
      <c r="L63" s="8">
        <f>SUM(L59:L62)</f>
        <v>1120797.695064466</v>
      </c>
      <c r="M63" s="6">
        <v>1.03</v>
      </c>
      <c r="N63" s="7">
        <f>L63*M63</f>
        <v>1154421.6259164</v>
      </c>
      <c r="O63" s="4">
        <f>SUM(O59:O60)</f>
        <v>40</v>
      </c>
      <c r="P63" s="7">
        <f>G63+N63+O63</f>
        <v>1182961.5775804</v>
      </c>
      <c r="Q63" s="4">
        <v>1</v>
      </c>
      <c r="R63" s="8">
        <f>P63*Q63</f>
        <v>1182961.5775804</v>
      </c>
    </row>
    <row r="64" spans="1:18">
      <c r="A64" s="15"/>
      <c r="B64" s="15"/>
      <c r="C64" s="4"/>
      <c r="D64" s="4"/>
      <c r="E64" s="8"/>
      <c r="F64" s="5"/>
      <c r="G64" s="8"/>
      <c r="H64" s="4"/>
      <c r="I64" s="4"/>
      <c r="J64" s="4"/>
      <c r="K64" s="4"/>
      <c r="L64" s="8"/>
      <c r="M64" s="6"/>
      <c r="N64" s="7"/>
      <c r="O64" s="4"/>
      <c r="P64" s="7"/>
      <c r="Q64" s="4"/>
      <c r="R64" s="8"/>
    </row>
    <row r="65" spans="1:18">
      <c r="A65" s="15"/>
      <c r="B65" s="15"/>
      <c r="C65" s="4"/>
      <c r="D65" s="4"/>
      <c r="E65" s="8"/>
      <c r="F65" s="5"/>
      <c r="G65" s="8"/>
      <c r="H65" s="4"/>
      <c r="I65" s="4"/>
      <c r="J65" s="4"/>
      <c r="K65" s="4"/>
      <c r="L65" s="8"/>
      <c r="M65" s="6"/>
      <c r="N65" s="7"/>
      <c r="O65" s="4"/>
      <c r="P65" s="7"/>
      <c r="Q65" s="4"/>
      <c r="R65" s="8"/>
    </row>
    <row r="66" spans="1:18">
      <c r="A66" s="15" t="s">
        <v>238</v>
      </c>
      <c r="B66" s="15"/>
      <c r="C66" s="4"/>
      <c r="D66" s="4"/>
      <c r="E66" s="8">
        <f>G66/F66</f>
        <v>2245.5105839999997</v>
      </c>
      <c r="F66" s="5">
        <v>9.5</v>
      </c>
      <c r="G66" s="8">
        <f>G50*Q55</f>
        <v>21332.350547999999</v>
      </c>
      <c r="H66" s="4"/>
      <c r="I66" s="4"/>
      <c r="J66" s="4"/>
      <c r="K66" s="4"/>
      <c r="L66" s="8">
        <f>N66/M66</f>
        <v>1051471.70031</v>
      </c>
      <c r="M66" s="6">
        <v>1.03</v>
      </c>
      <c r="N66" s="7">
        <f>R66-G66</f>
        <v>1083015.8513193</v>
      </c>
      <c r="O66" s="4"/>
      <c r="P66" s="7">
        <f>G66+N66</f>
        <v>1104348.2018673001</v>
      </c>
      <c r="Q66" s="4"/>
      <c r="R66" s="8">
        <f>R39+R55</f>
        <v>1104348.2018673001</v>
      </c>
    </row>
    <row r="67" spans="1:18">
      <c r="A67" s="15" t="s">
        <v>257</v>
      </c>
      <c r="B67" s="17" t="s">
        <v>991</v>
      </c>
      <c r="C67" s="15"/>
      <c r="D67" s="15"/>
      <c r="E67" s="4">
        <v>1121</v>
      </c>
      <c r="F67" s="5">
        <v>9.5</v>
      </c>
      <c r="G67" s="4">
        <f>E67*F67</f>
        <v>10649.5</v>
      </c>
      <c r="H67" s="4"/>
      <c r="I67" s="4"/>
      <c r="J67" s="4"/>
      <c r="K67" s="4"/>
      <c r="L67" s="8">
        <v>404416</v>
      </c>
      <c r="M67" s="6">
        <v>1.03</v>
      </c>
      <c r="N67" s="7">
        <f>L67*M67</f>
        <v>416548.48000000004</v>
      </c>
      <c r="O67" s="4"/>
      <c r="P67" s="9">
        <f>G67+N67</f>
        <v>427197.98000000004</v>
      </c>
      <c r="Q67" s="4"/>
      <c r="R67" s="8">
        <v>427197.98</v>
      </c>
    </row>
    <row r="68" spans="1:18">
      <c r="A68" s="15" t="s">
        <v>258</v>
      </c>
      <c r="B68" s="15"/>
      <c r="C68" s="4"/>
      <c r="D68" s="4"/>
      <c r="E68" s="8">
        <f>SUM(E66:E67)</f>
        <v>3366.5105839999997</v>
      </c>
      <c r="F68" s="5">
        <v>9.5</v>
      </c>
      <c r="G68" s="4">
        <f>E68*F68</f>
        <v>31981.850547999995</v>
      </c>
      <c r="H68" s="4"/>
      <c r="I68" s="4"/>
      <c r="J68" s="4"/>
      <c r="K68" s="4"/>
      <c r="L68" s="8">
        <f>M68*M68</f>
        <v>1.0609</v>
      </c>
      <c r="M68" s="6">
        <v>1.03</v>
      </c>
      <c r="N68" s="7">
        <f>R68-G68</f>
        <v>1499564.3313193</v>
      </c>
      <c r="O68" s="4"/>
      <c r="P68" s="9">
        <f>G68+N68</f>
        <v>1531546.1818673001</v>
      </c>
      <c r="Q68" s="4"/>
      <c r="R68" s="8">
        <f>SUM(R66:R67)</f>
        <v>1531546.1818673001</v>
      </c>
    </row>
    <row r="69" spans="1:18">
      <c r="A69" s="235"/>
      <c r="B69" s="235"/>
      <c r="C69" s="20"/>
      <c r="D69" s="20"/>
      <c r="E69" s="23"/>
      <c r="F69" s="244"/>
      <c r="G69" s="20"/>
      <c r="H69" s="20"/>
      <c r="I69" s="20"/>
      <c r="J69" s="20"/>
      <c r="K69" s="20"/>
      <c r="L69" s="23"/>
      <c r="M69" s="21"/>
      <c r="N69" s="22"/>
      <c r="O69" s="20"/>
      <c r="P69" s="245"/>
      <c r="Q69" s="20"/>
      <c r="R69" s="59"/>
    </row>
    <row r="70" spans="1:18" ht="22.5" customHeight="1">
      <c r="A70" s="15" t="s">
        <v>239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8">
        <f>R54+R28</f>
        <v>149981.47908900003</v>
      </c>
    </row>
    <row r="71" spans="1:18" ht="22.5" customHeight="1">
      <c r="A71" s="76" t="s">
        <v>281</v>
      </c>
      <c r="B71" s="15"/>
      <c r="C71" s="15"/>
      <c r="D71" s="15"/>
      <c r="E71" s="17" t="s">
        <v>990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83">
        <v>11231.36</v>
      </c>
    </row>
    <row r="72" spans="1:18" ht="21.75" customHeight="1">
      <c r="A72" s="76" t="s">
        <v>282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83">
        <f>SUM(R70:R71)</f>
        <v>161212.83908900002</v>
      </c>
    </row>
    <row r="73" spans="1:18" ht="24.75" customHeight="1">
      <c r="R73" s="69"/>
    </row>
    <row r="74" spans="1:18" ht="21" customHeight="1">
      <c r="R74" s="69"/>
    </row>
    <row r="75" spans="1:18">
      <c r="A75" s="24" t="s">
        <v>240</v>
      </c>
      <c r="B75" s="30"/>
      <c r="C75" s="30"/>
      <c r="D75" s="30"/>
      <c r="E75" s="165">
        <f>G75/F75</f>
        <v>724.25138400000003</v>
      </c>
      <c r="F75" s="145">
        <v>9.5</v>
      </c>
      <c r="G75" s="33">
        <f>G50*Q56</f>
        <v>6880.388148</v>
      </c>
      <c r="H75" s="30"/>
      <c r="I75" s="30">
        <f>E75*K75</f>
        <v>724.25138400000003</v>
      </c>
      <c r="J75" s="30">
        <f>L75*K75</f>
        <v>338859.42231000005</v>
      </c>
      <c r="K75" s="30">
        <v>1</v>
      </c>
      <c r="L75" s="165">
        <f>N75/M75</f>
        <v>338859.42231000005</v>
      </c>
      <c r="M75" s="30">
        <v>1.03</v>
      </c>
      <c r="N75" s="33">
        <f>P75-G75</f>
        <v>349025.20497930003</v>
      </c>
      <c r="O75" s="30"/>
      <c r="P75" s="33">
        <f>R75</f>
        <v>355905.59312730003</v>
      </c>
      <c r="Q75" s="30">
        <v>1</v>
      </c>
      <c r="R75" s="33">
        <f>R56+R46</f>
        <v>355905.59312730003</v>
      </c>
    </row>
    <row r="76" spans="1:18" ht="15" customHeight="1">
      <c r="A76" s="30" t="s">
        <v>0</v>
      </c>
      <c r="B76" s="30" t="s">
        <v>590</v>
      </c>
      <c r="C76" s="30" t="s">
        <v>591</v>
      </c>
      <c r="D76" s="150" t="s">
        <v>592</v>
      </c>
      <c r="E76" s="30" t="s">
        <v>3</v>
      </c>
      <c r="F76" s="33" t="s">
        <v>4</v>
      </c>
      <c r="G76" s="30" t="s">
        <v>5</v>
      </c>
      <c r="H76" s="30" t="s">
        <v>6</v>
      </c>
      <c r="I76" s="30" t="s">
        <v>7</v>
      </c>
      <c r="J76" s="30" t="s">
        <v>8</v>
      </c>
      <c r="K76" s="30" t="s">
        <v>9</v>
      </c>
      <c r="L76" s="30" t="s">
        <v>3</v>
      </c>
      <c r="M76" s="31"/>
      <c r="N76" s="32" t="s">
        <v>12</v>
      </c>
      <c r="O76" s="30" t="s">
        <v>13</v>
      </c>
      <c r="P76" s="32" t="s">
        <v>14</v>
      </c>
      <c r="Q76" s="30" t="s">
        <v>593</v>
      </c>
      <c r="R76" s="33" t="s">
        <v>594</v>
      </c>
    </row>
    <row r="77" spans="1:18">
      <c r="A77" s="30"/>
      <c r="B77" s="30"/>
      <c r="C77" s="30"/>
      <c r="D77" s="150"/>
      <c r="E77" s="30"/>
      <c r="F77" s="33"/>
      <c r="G77" s="30"/>
      <c r="H77" s="30"/>
      <c r="I77" s="30"/>
      <c r="J77" s="30"/>
      <c r="K77" s="30"/>
      <c r="L77" s="30"/>
      <c r="M77" s="31"/>
      <c r="N77" s="32"/>
      <c r="O77" s="30"/>
      <c r="P77" s="32"/>
      <c r="Q77" s="30"/>
      <c r="R77" s="33"/>
    </row>
    <row r="78" spans="1:18">
      <c r="A78" s="30" t="s">
        <v>241</v>
      </c>
      <c r="B78" s="30" t="s">
        <v>47</v>
      </c>
      <c r="C78" s="24"/>
      <c r="D78" s="24"/>
      <c r="E78" s="149">
        <f>E75*Q78</f>
        <v>289.70055360000003</v>
      </c>
      <c r="F78" s="145">
        <v>9.5</v>
      </c>
      <c r="G78" s="146">
        <f>E78*F78</f>
        <v>2752.1552592000003</v>
      </c>
      <c r="H78" s="24"/>
      <c r="I78" s="24"/>
      <c r="J78" s="24"/>
      <c r="K78" s="24"/>
      <c r="L78" s="24">
        <f>N78/M78</f>
        <v>135543.768924</v>
      </c>
      <c r="M78" s="30">
        <v>1.03</v>
      </c>
      <c r="N78" s="146">
        <f>R78-G78</f>
        <v>139610.08199172001</v>
      </c>
      <c r="O78" s="24"/>
      <c r="P78" s="146">
        <f>G78+N78</f>
        <v>142362.23725092001</v>
      </c>
      <c r="Q78" s="24">
        <v>0.4</v>
      </c>
      <c r="R78" s="146">
        <f>R75*Q78</f>
        <v>142362.23725092001</v>
      </c>
    </row>
    <row r="79" spans="1:18">
      <c r="A79" s="30" t="s">
        <v>46</v>
      </c>
      <c r="B79" s="30" t="s">
        <v>47</v>
      </c>
      <c r="C79" s="30">
        <v>132</v>
      </c>
      <c r="D79" s="30">
        <v>134</v>
      </c>
      <c r="E79" s="30">
        <f>SUM(D79-C79)</f>
        <v>2</v>
      </c>
      <c r="F79" s="145">
        <v>9.5</v>
      </c>
      <c r="G79" s="33">
        <f>E79*F79</f>
        <v>19</v>
      </c>
      <c r="H79" s="30">
        <v>19301</v>
      </c>
      <c r="I79" s="30">
        <v>19925</v>
      </c>
      <c r="J79" s="30">
        <f>I79-H79</f>
        <v>624</v>
      </c>
      <c r="K79" s="30">
        <v>1</v>
      </c>
      <c r="L79" s="30">
        <f>K79*J79</f>
        <v>624</v>
      </c>
      <c r="M79" s="31">
        <v>1.03</v>
      </c>
      <c r="N79" s="32">
        <f>M79*L79</f>
        <v>642.72</v>
      </c>
      <c r="O79" s="30">
        <v>80</v>
      </c>
      <c r="P79" s="32">
        <f>G79+N79+O79</f>
        <v>741.72</v>
      </c>
      <c r="Q79" s="30">
        <v>1</v>
      </c>
      <c r="R79" s="33">
        <f>P79*Q79</f>
        <v>741.72</v>
      </c>
    </row>
    <row r="80" spans="1:18">
      <c r="A80" s="30" t="s">
        <v>242</v>
      </c>
      <c r="B80" s="30" t="s">
        <v>47</v>
      </c>
      <c r="C80" s="30"/>
      <c r="D80" s="30"/>
      <c r="E80" s="165">
        <f>SUM(E78:E79)</f>
        <v>291.70055360000003</v>
      </c>
      <c r="F80" s="145">
        <v>9.5</v>
      </c>
      <c r="G80" s="33">
        <f>E80*F80</f>
        <v>2771.1552592000003</v>
      </c>
      <c r="H80" s="30"/>
      <c r="I80" s="30"/>
      <c r="J80" s="30"/>
      <c r="K80" s="30"/>
      <c r="L80" s="165">
        <f>SUM(L78:L79)</f>
        <v>136167.768924</v>
      </c>
      <c r="M80" s="31">
        <v>1.03</v>
      </c>
      <c r="N80" s="32">
        <f>M80*L80</f>
        <v>140252.80199172001</v>
      </c>
      <c r="O80" s="30">
        <f>SUM(O79:O79)</f>
        <v>80</v>
      </c>
      <c r="P80" s="32">
        <f>G80 +N80+O80</f>
        <v>143103.95725092001</v>
      </c>
      <c r="Q80" s="30">
        <v>1</v>
      </c>
      <c r="R80" s="33">
        <f>P80*Q80</f>
        <v>143103.95725092001</v>
      </c>
    </row>
    <row r="81" spans="1:18">
      <c r="A81" s="106" t="s">
        <v>300</v>
      </c>
      <c r="B81" s="30"/>
      <c r="C81" s="30"/>
      <c r="D81" s="30"/>
      <c r="E81" s="165"/>
      <c r="F81" s="163"/>
      <c r="G81" s="33"/>
      <c r="H81" s="30"/>
      <c r="I81" s="30"/>
      <c r="J81" s="30"/>
      <c r="K81" s="30"/>
      <c r="L81" s="165"/>
      <c r="M81" s="31">
        <v>1.03</v>
      </c>
      <c r="N81" s="32"/>
      <c r="O81" s="30"/>
      <c r="P81" s="32"/>
      <c r="Q81" s="30"/>
      <c r="R81" s="33">
        <v>50000</v>
      </c>
    </row>
    <row r="82" spans="1:18">
      <c r="A82" s="106" t="s">
        <v>301</v>
      </c>
      <c r="B82" s="30"/>
      <c r="C82" s="30"/>
      <c r="D82" s="30"/>
      <c r="E82" s="165"/>
      <c r="F82" s="163"/>
      <c r="G82" s="33"/>
      <c r="H82" s="30"/>
      <c r="I82" s="30"/>
      <c r="J82" s="30"/>
      <c r="K82" s="30"/>
      <c r="L82" s="165"/>
      <c r="M82" s="31"/>
      <c r="N82" s="32"/>
      <c r="O82" s="30"/>
      <c r="P82" s="32"/>
      <c r="Q82" s="30"/>
      <c r="R82" s="33">
        <v>30000</v>
      </c>
    </row>
    <row r="83" spans="1:18">
      <c r="A83" s="106" t="s">
        <v>409</v>
      </c>
      <c r="B83" s="30"/>
      <c r="C83" s="30"/>
      <c r="D83" s="30"/>
      <c r="E83" s="165"/>
      <c r="F83" s="163"/>
      <c r="G83" s="47"/>
      <c r="H83" s="30"/>
      <c r="I83" s="30"/>
      <c r="J83" s="30"/>
      <c r="K83" s="30"/>
      <c r="L83" s="165">
        <f>N83/M83</f>
        <v>58497.866011378646</v>
      </c>
      <c r="M83" s="31">
        <v>1.03</v>
      </c>
      <c r="N83" s="32">
        <f>R83-G80-O80</f>
        <v>60252.801991720007</v>
      </c>
      <c r="O83" s="30">
        <v>80</v>
      </c>
      <c r="P83" s="32"/>
      <c r="Q83" s="30"/>
      <c r="R83" s="33">
        <f>R80-R81-R82</f>
        <v>63103.957250920008</v>
      </c>
    </row>
    <row r="84" spans="1:18">
      <c r="A84" s="24"/>
      <c r="B84" s="24"/>
      <c r="C84" s="24"/>
      <c r="D84" s="24"/>
      <c r="E84" s="24"/>
      <c r="F84" s="163"/>
      <c r="G84" s="146"/>
      <c r="H84" s="24"/>
      <c r="I84" s="24"/>
      <c r="J84" s="24"/>
      <c r="K84" s="24"/>
      <c r="L84" s="24"/>
      <c r="M84" s="31"/>
      <c r="N84" s="146"/>
      <c r="O84" s="24"/>
      <c r="P84" s="24"/>
      <c r="Q84" s="24"/>
      <c r="R84" s="146"/>
    </row>
    <row r="85" spans="1:18">
      <c r="A85" s="148" t="s">
        <v>586</v>
      </c>
      <c r="B85" s="24" t="s">
        <v>587</v>
      </c>
      <c r="C85" s="24"/>
      <c r="D85" s="24"/>
      <c r="E85" s="149">
        <f>G85/F85</f>
        <v>434.5508304</v>
      </c>
      <c r="F85" s="145">
        <v>9.5</v>
      </c>
      <c r="G85" s="146">
        <f>G75*Q85</f>
        <v>4128.2328888000002</v>
      </c>
      <c r="H85" s="24"/>
      <c r="I85" s="24"/>
      <c r="J85" s="24"/>
      <c r="K85" s="24"/>
      <c r="L85" s="24">
        <f>N85/M85</f>
        <v>203315.65338600002</v>
      </c>
      <c r="M85" s="31">
        <v>1.03</v>
      </c>
      <c r="N85" s="146">
        <f>R85-G85</f>
        <v>209415.12298758002</v>
      </c>
      <c r="O85" s="24"/>
      <c r="P85" s="146">
        <f>G85+N85+O85</f>
        <v>213543.35587638002</v>
      </c>
      <c r="Q85" s="24">
        <v>0.6</v>
      </c>
      <c r="R85" s="149">
        <f>R75*Q85</f>
        <v>213543.35587638002</v>
      </c>
    </row>
    <row r="86" spans="1:18">
      <c r="A86" s="148" t="s">
        <v>588</v>
      </c>
      <c r="B86" s="24" t="s">
        <v>587</v>
      </c>
      <c r="C86" s="24"/>
      <c r="D86" s="24"/>
      <c r="E86" s="24">
        <v>2</v>
      </c>
      <c r="F86" s="145">
        <v>9.5</v>
      </c>
      <c r="G86" s="146">
        <f>E86*F86</f>
        <v>19</v>
      </c>
      <c r="H86" s="24"/>
      <c r="I86" s="24"/>
      <c r="J86" s="24"/>
      <c r="K86" s="24"/>
      <c r="L86" s="246">
        <f>L103</f>
        <v>4569.3592233009704</v>
      </c>
      <c r="M86" s="31">
        <v>1.03</v>
      </c>
      <c r="N86" s="149">
        <f>L86*M86</f>
        <v>4706.4399999999996</v>
      </c>
      <c r="O86" s="24">
        <v>310</v>
      </c>
      <c r="P86" s="149">
        <f>G86+N86+O86</f>
        <v>5035.4399999999996</v>
      </c>
      <c r="Q86" s="148">
        <v>1</v>
      </c>
      <c r="R86" s="149">
        <f>P86*Q86</f>
        <v>5035.4399999999996</v>
      </c>
    </row>
    <row r="87" spans="1:18">
      <c r="A87" s="30" t="s">
        <v>589</v>
      </c>
      <c r="B87" s="24" t="s">
        <v>587</v>
      </c>
      <c r="C87" s="24"/>
      <c r="D87" s="24"/>
      <c r="E87" s="149">
        <f>SUM(E85:E86)</f>
        <v>436.5508304</v>
      </c>
      <c r="F87" s="145">
        <v>9.5</v>
      </c>
      <c r="G87" s="146">
        <f>E87*F87</f>
        <v>4147.2328888000002</v>
      </c>
      <c r="H87" s="24"/>
      <c r="I87" s="24"/>
      <c r="J87" s="24"/>
      <c r="K87" s="24"/>
      <c r="L87" s="24">
        <f>N87/M87</f>
        <v>207885.01260930099</v>
      </c>
      <c r="M87" s="31">
        <v>1.03</v>
      </c>
      <c r="N87" s="149">
        <f>R87-O87-G87</f>
        <v>214121.56298758002</v>
      </c>
      <c r="O87" s="24">
        <f>SUM(O85:O86)</f>
        <v>310</v>
      </c>
      <c r="P87" s="149">
        <f>G87+N87+O87</f>
        <v>218578.79587638003</v>
      </c>
      <c r="Q87" s="24"/>
      <c r="R87" s="149">
        <f>SUM(R85:R86)</f>
        <v>218578.79587638003</v>
      </c>
    </row>
    <row r="88" spans="1:18">
      <c r="A88" s="24"/>
      <c r="B88" s="24"/>
      <c r="C88" s="24"/>
      <c r="D88" s="24"/>
      <c r="E88" s="24"/>
      <c r="F88" s="24"/>
      <c r="G88" s="146"/>
      <c r="H88" s="24"/>
      <c r="I88" s="24"/>
      <c r="J88" s="24"/>
      <c r="K88" s="24"/>
      <c r="L88" s="24">
        <f>N88/M87</f>
        <v>207885.01260930099</v>
      </c>
      <c r="M88" s="24"/>
      <c r="N88" s="149">
        <f>R87-G87-O87</f>
        <v>214121.56298758002</v>
      </c>
      <c r="O88" s="24"/>
      <c r="P88" s="24"/>
      <c r="Q88" s="24"/>
      <c r="R88" s="24"/>
    </row>
    <row r="89" spans="1:18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1:18">
      <c r="A90" s="30" t="s">
        <v>0</v>
      </c>
      <c r="B90" s="30" t="s">
        <v>590</v>
      </c>
      <c r="C90" s="30" t="s">
        <v>591</v>
      </c>
      <c r="D90" s="150" t="s">
        <v>592</v>
      </c>
      <c r="E90" s="30" t="s">
        <v>3</v>
      </c>
      <c r="F90" s="33" t="s">
        <v>4</v>
      </c>
      <c r="G90" s="30" t="s">
        <v>5</v>
      </c>
      <c r="H90" s="30" t="s">
        <v>6</v>
      </c>
      <c r="I90" s="30" t="s">
        <v>7</v>
      </c>
      <c r="J90" s="30" t="s">
        <v>8</v>
      </c>
      <c r="K90" s="30" t="s">
        <v>9</v>
      </c>
      <c r="L90" s="30" t="s">
        <v>3</v>
      </c>
      <c r="M90" s="31"/>
      <c r="N90" s="32" t="s">
        <v>12</v>
      </c>
      <c r="O90" s="30" t="s">
        <v>13</v>
      </c>
      <c r="P90" s="32" t="s">
        <v>14</v>
      </c>
      <c r="Q90" s="30" t="s">
        <v>593</v>
      </c>
      <c r="R90" s="33" t="s">
        <v>594</v>
      </c>
    </row>
    <row r="91" spans="1:18">
      <c r="A91" s="30" t="s">
        <v>595</v>
      </c>
      <c r="B91" s="30"/>
      <c r="C91" s="30"/>
      <c r="D91" s="150"/>
      <c r="E91" s="30"/>
      <c r="F91" s="33"/>
      <c r="G91" s="30"/>
      <c r="H91" s="30"/>
      <c r="I91" s="30"/>
      <c r="J91" s="30"/>
      <c r="K91" s="30"/>
      <c r="L91" s="30"/>
      <c r="M91" s="31"/>
      <c r="N91" s="32"/>
      <c r="O91" s="30"/>
      <c r="P91" s="32"/>
      <c r="Q91" s="30"/>
      <c r="R91" s="33"/>
    </row>
    <row r="92" spans="1:18">
      <c r="A92" s="30" t="s">
        <v>596</v>
      </c>
      <c r="B92" s="30" t="s">
        <v>587</v>
      </c>
      <c r="C92" s="30"/>
      <c r="D92" s="30"/>
      <c r="E92" s="30"/>
      <c r="F92" s="33"/>
      <c r="G92" s="30"/>
      <c r="H92" s="30">
        <v>103568</v>
      </c>
      <c r="I92" s="30">
        <v>104290</v>
      </c>
      <c r="J92" s="30">
        <f>I92-H92</f>
        <v>722</v>
      </c>
      <c r="K92" s="30">
        <v>1</v>
      </c>
      <c r="L92" s="30">
        <f>K92*J92</f>
        <v>722</v>
      </c>
      <c r="M92" s="31">
        <v>1.03</v>
      </c>
      <c r="N92" s="32">
        <f>M92*L92</f>
        <v>743.66</v>
      </c>
      <c r="O92" s="30">
        <v>50</v>
      </c>
      <c r="P92" s="32">
        <f>G92+N92+O92</f>
        <v>793.66</v>
      </c>
      <c r="Q92" s="30">
        <v>1</v>
      </c>
      <c r="R92" s="33">
        <f>P92*Q92</f>
        <v>793.66</v>
      </c>
    </row>
    <row r="93" spans="1:18">
      <c r="A93" s="30" t="s">
        <v>597</v>
      </c>
      <c r="B93" s="30" t="s">
        <v>587</v>
      </c>
      <c r="C93" s="24">
        <v>2</v>
      </c>
      <c r="D93" s="24">
        <v>2</v>
      </c>
      <c r="E93" s="30">
        <f>D93-C93</f>
        <v>0</v>
      </c>
      <c r="F93" s="145">
        <v>9.5</v>
      </c>
      <c r="G93" s="30">
        <f>E93*F93</f>
        <v>0</v>
      </c>
      <c r="H93" s="30">
        <v>296</v>
      </c>
      <c r="I93" s="30">
        <v>396</v>
      </c>
      <c r="J93" s="30">
        <f t="shared" ref="J93:J101" si="13">I93-H93</f>
        <v>100</v>
      </c>
      <c r="K93" s="30">
        <v>1</v>
      </c>
      <c r="L93" s="30">
        <f t="shared" ref="L93:L101" si="14">K93*J93</f>
        <v>100</v>
      </c>
      <c r="M93" s="31">
        <v>1.03</v>
      </c>
      <c r="N93" s="32">
        <f t="shared" ref="N93:N101" si="15">M93*L93</f>
        <v>103</v>
      </c>
      <c r="O93" s="30">
        <v>40</v>
      </c>
      <c r="P93" s="32">
        <f t="shared" ref="P93:P102" si="16">G93+N93+O93</f>
        <v>143</v>
      </c>
      <c r="Q93" s="30">
        <v>1</v>
      </c>
      <c r="R93" s="33">
        <f t="shared" ref="R93:R101" si="17">P93*Q93</f>
        <v>143</v>
      </c>
    </row>
    <row r="94" spans="1:18">
      <c r="A94" s="30" t="s">
        <v>598</v>
      </c>
      <c r="B94" s="30" t="s">
        <v>587</v>
      </c>
      <c r="C94" s="24"/>
      <c r="D94" s="24"/>
      <c r="E94" s="30"/>
      <c r="F94" s="145">
        <v>9.5</v>
      </c>
      <c r="G94" s="30"/>
      <c r="H94" s="30">
        <v>14466</v>
      </c>
      <c r="I94" s="30">
        <v>15689</v>
      </c>
      <c r="J94" s="30">
        <f t="shared" si="13"/>
        <v>1223</v>
      </c>
      <c r="K94" s="30">
        <v>1</v>
      </c>
      <c r="L94" s="30">
        <f t="shared" si="14"/>
        <v>1223</v>
      </c>
      <c r="M94" s="31">
        <v>1.03</v>
      </c>
      <c r="N94" s="32">
        <f t="shared" si="15"/>
        <v>1259.69</v>
      </c>
      <c r="O94" s="30">
        <v>40</v>
      </c>
      <c r="P94" s="32">
        <f t="shared" si="16"/>
        <v>1299.69</v>
      </c>
      <c r="Q94" s="30">
        <v>1</v>
      </c>
      <c r="R94" s="33">
        <f t="shared" si="17"/>
        <v>1299.69</v>
      </c>
    </row>
    <row r="95" spans="1:18">
      <c r="A95" s="30" t="s">
        <v>599</v>
      </c>
      <c r="B95" s="30" t="s">
        <v>587</v>
      </c>
      <c r="C95" s="24">
        <v>0</v>
      </c>
      <c r="D95" s="24">
        <v>0</v>
      </c>
      <c r="E95" s="30">
        <f>D95-C95</f>
        <v>0</v>
      </c>
      <c r="F95" s="145">
        <v>9.5</v>
      </c>
      <c r="G95" s="30">
        <f>E95*F95</f>
        <v>0</v>
      </c>
      <c r="H95" s="30">
        <v>21621</v>
      </c>
      <c r="I95" s="30">
        <v>23010</v>
      </c>
      <c r="J95" s="30">
        <f t="shared" si="13"/>
        <v>1389</v>
      </c>
      <c r="K95" s="30">
        <v>1</v>
      </c>
      <c r="L95" s="30">
        <f t="shared" si="14"/>
        <v>1389</v>
      </c>
      <c r="M95" s="31">
        <v>1.03</v>
      </c>
      <c r="N95" s="32">
        <f t="shared" si="15"/>
        <v>1430.67</v>
      </c>
      <c r="O95" s="30">
        <v>40</v>
      </c>
      <c r="P95" s="32">
        <f t="shared" si="16"/>
        <v>1470.67</v>
      </c>
      <c r="Q95" s="30">
        <v>1</v>
      </c>
      <c r="R95" s="33">
        <f t="shared" si="17"/>
        <v>1470.67</v>
      </c>
    </row>
    <row r="96" spans="1:18">
      <c r="A96" s="30" t="s">
        <v>600</v>
      </c>
      <c r="B96" s="30" t="s">
        <v>587</v>
      </c>
      <c r="C96" s="24">
        <v>17</v>
      </c>
      <c r="D96" s="24">
        <v>19</v>
      </c>
      <c r="E96" s="30">
        <f>D96-C96</f>
        <v>2</v>
      </c>
      <c r="F96" s="145">
        <v>9.5</v>
      </c>
      <c r="G96" s="30">
        <f>E96*F96</f>
        <v>19</v>
      </c>
      <c r="H96" s="30">
        <v>45678</v>
      </c>
      <c r="I96" s="30">
        <v>46307</v>
      </c>
      <c r="J96" s="30">
        <f t="shared" si="13"/>
        <v>629</v>
      </c>
      <c r="K96" s="30">
        <v>1</v>
      </c>
      <c r="L96" s="30">
        <f t="shared" si="14"/>
        <v>629</v>
      </c>
      <c r="M96" s="31">
        <v>1.03</v>
      </c>
      <c r="N96" s="32">
        <f t="shared" si="15"/>
        <v>647.87</v>
      </c>
      <c r="O96" s="30">
        <v>40</v>
      </c>
      <c r="P96" s="32">
        <f t="shared" si="16"/>
        <v>706.87</v>
      </c>
      <c r="Q96" s="30">
        <v>0.5</v>
      </c>
      <c r="R96" s="33">
        <f t="shared" si="17"/>
        <v>353.435</v>
      </c>
    </row>
    <row r="97" spans="1:18">
      <c r="A97" s="30" t="s">
        <v>600</v>
      </c>
      <c r="B97" s="30" t="s">
        <v>587</v>
      </c>
      <c r="C97" s="30" t="s">
        <v>601</v>
      </c>
      <c r="D97" s="24"/>
      <c r="E97" s="30"/>
      <c r="F97" s="145">
        <v>9.5</v>
      </c>
      <c r="G97" s="30"/>
      <c r="H97" s="30">
        <v>4472</v>
      </c>
      <c r="I97" s="30">
        <v>4953</v>
      </c>
      <c r="J97" s="30">
        <f t="shared" si="13"/>
        <v>481</v>
      </c>
      <c r="K97" s="30">
        <v>1</v>
      </c>
      <c r="L97" s="30">
        <f t="shared" si="14"/>
        <v>481</v>
      </c>
      <c r="M97" s="31">
        <v>1.03</v>
      </c>
      <c r="N97" s="32">
        <f t="shared" si="15"/>
        <v>495.43</v>
      </c>
      <c r="O97" s="30"/>
      <c r="P97" s="32">
        <f t="shared" si="16"/>
        <v>495.43</v>
      </c>
      <c r="Q97" s="30">
        <v>0.5</v>
      </c>
      <c r="R97" s="33">
        <f t="shared" si="17"/>
        <v>247.715</v>
      </c>
    </row>
    <row r="98" spans="1:18">
      <c r="A98" s="30" t="s">
        <v>600</v>
      </c>
      <c r="B98" s="30" t="s">
        <v>587</v>
      </c>
      <c r="C98" s="30" t="s">
        <v>602</v>
      </c>
      <c r="D98" s="24"/>
      <c r="E98" s="30"/>
      <c r="F98" s="145">
        <v>9.5</v>
      </c>
      <c r="G98" s="30"/>
      <c r="H98" s="30">
        <v>1556</v>
      </c>
      <c r="I98" s="30">
        <v>1768</v>
      </c>
      <c r="J98" s="30">
        <f t="shared" si="13"/>
        <v>212</v>
      </c>
      <c r="K98" s="30">
        <v>1</v>
      </c>
      <c r="L98" s="30">
        <f t="shared" si="14"/>
        <v>212</v>
      </c>
      <c r="M98" s="31">
        <v>1.03</v>
      </c>
      <c r="N98" s="32">
        <f t="shared" si="15"/>
        <v>218.36</v>
      </c>
      <c r="O98" s="30"/>
      <c r="P98" s="32">
        <f t="shared" si="16"/>
        <v>218.36</v>
      </c>
      <c r="Q98" s="30">
        <v>0.5</v>
      </c>
      <c r="R98" s="33">
        <f t="shared" si="17"/>
        <v>109.18</v>
      </c>
    </row>
    <row r="99" spans="1:18">
      <c r="A99" s="30" t="s">
        <v>603</v>
      </c>
      <c r="B99" s="30" t="s">
        <v>587</v>
      </c>
      <c r="C99" s="30">
        <v>62</v>
      </c>
      <c r="D99" s="30">
        <v>62</v>
      </c>
      <c r="E99" s="30">
        <f>SUM(D99-C99)</f>
        <v>0</v>
      </c>
      <c r="F99" s="145">
        <v>9.5</v>
      </c>
      <c r="G99" s="30">
        <f>E99*F99</f>
        <v>0</v>
      </c>
      <c r="H99" s="30">
        <v>16336</v>
      </c>
      <c r="I99" s="30">
        <v>16659</v>
      </c>
      <c r="J99" s="30">
        <f t="shared" si="13"/>
        <v>323</v>
      </c>
      <c r="K99" s="30">
        <v>1</v>
      </c>
      <c r="L99" s="30">
        <f t="shared" si="14"/>
        <v>323</v>
      </c>
      <c r="M99" s="31">
        <v>1.03</v>
      </c>
      <c r="N99" s="32">
        <f t="shared" si="15"/>
        <v>332.69</v>
      </c>
      <c r="O99" s="30">
        <v>60</v>
      </c>
      <c r="P99" s="32">
        <f t="shared" si="16"/>
        <v>392.69</v>
      </c>
      <c r="Q99" s="30">
        <v>1</v>
      </c>
      <c r="R99" s="33">
        <f t="shared" si="17"/>
        <v>392.69</v>
      </c>
    </row>
    <row r="100" spans="1:18">
      <c r="A100" s="30" t="s">
        <v>604</v>
      </c>
      <c r="B100" s="30" t="s">
        <v>587</v>
      </c>
      <c r="C100" s="30">
        <v>25</v>
      </c>
      <c r="D100" s="30">
        <v>25</v>
      </c>
      <c r="E100" s="30">
        <f>SUM(D100-C100)</f>
        <v>0</v>
      </c>
      <c r="F100" s="145">
        <v>9.5</v>
      </c>
      <c r="G100" s="30">
        <f>E100*F100</f>
        <v>0</v>
      </c>
      <c r="H100" s="30">
        <v>15457</v>
      </c>
      <c r="I100" s="30">
        <v>15537</v>
      </c>
      <c r="J100" s="30">
        <f t="shared" si="13"/>
        <v>80</v>
      </c>
      <c r="K100" s="30">
        <v>1</v>
      </c>
      <c r="L100" s="30">
        <f t="shared" si="14"/>
        <v>80</v>
      </c>
      <c r="M100" s="31">
        <v>1.03</v>
      </c>
      <c r="N100" s="32">
        <f t="shared" si="15"/>
        <v>82.4</v>
      </c>
      <c r="O100" s="30">
        <v>40</v>
      </c>
      <c r="P100" s="32">
        <f t="shared" si="16"/>
        <v>122.4</v>
      </c>
      <c r="Q100" s="30">
        <v>1</v>
      </c>
      <c r="R100" s="33">
        <f t="shared" si="17"/>
        <v>122.4</v>
      </c>
    </row>
    <row r="101" spans="1:18">
      <c r="A101" s="30" t="s">
        <v>605</v>
      </c>
      <c r="B101" s="30" t="s">
        <v>587</v>
      </c>
      <c r="C101" s="30">
        <v>152</v>
      </c>
      <c r="D101" s="30">
        <v>152</v>
      </c>
      <c r="E101" s="30">
        <f>SUM(D101-C101)</f>
        <v>0</v>
      </c>
      <c r="F101" s="145">
        <v>9.5</v>
      </c>
      <c r="G101" s="30">
        <f>E101*F101</f>
        <v>0</v>
      </c>
      <c r="H101" s="30">
        <v>70000</v>
      </c>
      <c r="I101" s="30">
        <v>70100</v>
      </c>
      <c r="J101" s="30">
        <f t="shared" si="13"/>
        <v>100</v>
      </c>
      <c r="K101" s="30">
        <v>1</v>
      </c>
      <c r="L101" s="30">
        <f t="shared" si="14"/>
        <v>100</v>
      </c>
      <c r="M101" s="31">
        <v>1.03</v>
      </c>
      <c r="N101" s="32">
        <f t="shared" si="15"/>
        <v>103</v>
      </c>
      <c r="O101" s="30"/>
      <c r="P101" s="32">
        <f t="shared" si="16"/>
        <v>103</v>
      </c>
      <c r="Q101" s="30">
        <v>1</v>
      </c>
      <c r="R101" s="33">
        <f t="shared" si="17"/>
        <v>103</v>
      </c>
    </row>
    <row r="102" spans="1:18">
      <c r="A102" s="30" t="s">
        <v>606</v>
      </c>
      <c r="B102" s="30" t="s">
        <v>587</v>
      </c>
      <c r="C102" s="30"/>
      <c r="D102" s="30"/>
      <c r="E102" s="30">
        <f>SUM(E92:E101)</f>
        <v>2</v>
      </c>
      <c r="F102" s="145">
        <v>9.5</v>
      </c>
      <c r="G102" s="30">
        <f>E102*F102</f>
        <v>19</v>
      </c>
      <c r="H102" s="30"/>
      <c r="I102" s="30"/>
      <c r="J102" s="30"/>
      <c r="K102" s="30"/>
      <c r="L102" s="30">
        <f>SUM(L92:L101)</f>
        <v>5259</v>
      </c>
      <c r="M102" s="31">
        <v>1.03</v>
      </c>
      <c r="N102" s="32">
        <f>M102*L102</f>
        <v>5416.77</v>
      </c>
      <c r="O102" s="30">
        <f>SUM(O92:O101)</f>
        <v>310</v>
      </c>
      <c r="P102" s="32">
        <f t="shared" si="16"/>
        <v>5745.77</v>
      </c>
      <c r="Q102" s="30">
        <v>1</v>
      </c>
      <c r="R102" s="33">
        <f>SUM(R92:R101)</f>
        <v>5035.4399999999996</v>
      </c>
    </row>
    <row r="103" spans="1:18">
      <c r="A103" s="30"/>
      <c r="B103" s="30"/>
      <c r="C103" s="30"/>
      <c r="D103" s="30"/>
      <c r="E103" s="30"/>
      <c r="F103" s="33"/>
      <c r="G103" s="30"/>
      <c r="H103" s="30"/>
      <c r="I103" s="30"/>
      <c r="J103" s="30"/>
      <c r="K103" s="30"/>
      <c r="L103" s="147">
        <f>N103/M102</f>
        <v>4569.3592233009704</v>
      </c>
      <c r="M103" s="31"/>
      <c r="N103" s="32">
        <f>R102-O102-G102</f>
        <v>4706.4399999999996</v>
      </c>
      <c r="O103" s="30"/>
      <c r="P103" s="32">
        <f>R102-G102</f>
        <v>5016.4399999999996</v>
      </c>
      <c r="Q103" s="30"/>
      <c r="R103" s="33"/>
    </row>
  </sheetData>
  <mergeCells count="1">
    <mergeCell ref="A1:R1"/>
  </mergeCells>
  <phoneticPr fontId="2" type="noConversion"/>
  <pageMargins left="0.75" right="0.75" top="1" bottom="1" header="0.5" footer="0.5"/>
  <pageSetup paperSize="9" orientation="landscape" horizontalDpi="200" verticalDpi="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8"/>
  </sheetPr>
  <dimension ref="A1:T20"/>
  <sheetViews>
    <sheetView workbookViewId="0">
      <selection activeCell="N24" sqref="N24"/>
    </sheetView>
  </sheetViews>
  <sheetFormatPr defaultRowHeight="14.25"/>
  <cols>
    <col min="1" max="1" width="9" style="16"/>
    <col min="2" max="2" width="6.125" style="16" customWidth="1"/>
    <col min="3" max="3" width="6.875" style="16" customWidth="1"/>
    <col min="4" max="4" width="6.75" style="16" customWidth="1"/>
    <col min="5" max="5" width="9.125" style="16" customWidth="1"/>
    <col min="6" max="6" width="5.25" style="16" customWidth="1"/>
    <col min="7" max="7" width="9.5" style="16" bestFit="1" customWidth="1"/>
    <col min="8" max="9" width="7" style="16" customWidth="1"/>
    <col min="10" max="10" width="5.125" style="16" customWidth="1"/>
    <col min="11" max="11" width="3.5" style="16" customWidth="1"/>
    <col min="12" max="12" width="12.25" style="16" customWidth="1"/>
    <col min="13" max="13" width="4.75" style="16" customWidth="1"/>
    <col min="14" max="14" width="12.375" style="16" customWidth="1"/>
    <col min="15" max="15" width="4.125" style="16" customWidth="1"/>
    <col min="16" max="16" width="11.75" style="16" customWidth="1"/>
    <col min="17" max="17" width="3.875" style="16" customWidth="1"/>
    <col min="18" max="18" width="13.875" style="16" bestFit="1" customWidth="1"/>
    <col min="19" max="16384" width="9" style="16"/>
  </cols>
  <sheetData>
    <row r="1" spans="1:20">
      <c r="A1" s="16" t="s">
        <v>562</v>
      </c>
    </row>
    <row r="2" spans="1:20">
      <c r="A2" s="4" t="s">
        <v>0</v>
      </c>
      <c r="B2" s="4"/>
      <c r="C2" s="4" t="s">
        <v>1</v>
      </c>
      <c r="D2" s="4" t="s">
        <v>2</v>
      </c>
      <c r="E2" s="4" t="s">
        <v>3</v>
      </c>
      <c r="F2" s="5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6"/>
      <c r="N2" s="7" t="s">
        <v>12</v>
      </c>
      <c r="O2" s="4" t="s">
        <v>13</v>
      </c>
      <c r="P2" s="7" t="s">
        <v>14</v>
      </c>
      <c r="Q2" s="4" t="s">
        <v>15</v>
      </c>
      <c r="R2" s="8" t="s">
        <v>16</v>
      </c>
    </row>
    <row r="3" spans="1:20" s="70" customFormat="1" ht="12">
      <c r="A3" s="4" t="s">
        <v>265</v>
      </c>
      <c r="B3" s="4" t="s">
        <v>30</v>
      </c>
      <c r="C3" s="4">
        <v>12</v>
      </c>
      <c r="D3" s="4">
        <v>14</v>
      </c>
      <c r="E3" s="4">
        <f>SUM(D3-C3)</f>
        <v>2</v>
      </c>
      <c r="F3" s="27">
        <v>9.5</v>
      </c>
      <c r="G3" s="4">
        <f>E3*F3</f>
        <v>19</v>
      </c>
      <c r="H3" s="4">
        <v>16910</v>
      </c>
      <c r="I3" s="4">
        <v>18497</v>
      </c>
      <c r="J3" s="4">
        <f t="shared" ref="J3:J9" si="0">I3-H3</f>
        <v>1587</v>
      </c>
      <c r="K3" s="4">
        <v>1</v>
      </c>
      <c r="L3" s="4">
        <f t="shared" ref="L3:L9" si="1">K3*J3</f>
        <v>1587</v>
      </c>
      <c r="M3" s="6">
        <v>1.03</v>
      </c>
      <c r="N3" s="7">
        <f>M3*L3</f>
        <v>1634.6100000000001</v>
      </c>
      <c r="O3" s="4">
        <v>80</v>
      </c>
      <c r="P3" s="7">
        <f t="shared" ref="P3:P9" si="2">G3+N3+O3</f>
        <v>1733.6100000000001</v>
      </c>
      <c r="Q3" s="50">
        <v>1</v>
      </c>
      <c r="R3" s="8">
        <f t="shared" ref="R3:R9" si="3">P3*Q3</f>
        <v>1733.6100000000001</v>
      </c>
    </row>
    <row r="4" spans="1:20" s="47" customFormat="1">
      <c r="A4" s="4" t="s">
        <v>42</v>
      </c>
      <c r="B4" s="4" t="s">
        <v>30</v>
      </c>
      <c r="C4" s="4">
        <v>107</v>
      </c>
      <c r="D4" s="4">
        <v>110</v>
      </c>
      <c r="E4" s="4">
        <f>SUM(D4-C4)</f>
        <v>3</v>
      </c>
      <c r="F4" s="27">
        <v>9.5</v>
      </c>
      <c r="G4" s="4">
        <f>E4*F4</f>
        <v>28.5</v>
      </c>
      <c r="H4" s="4">
        <v>69943</v>
      </c>
      <c r="I4" s="4">
        <v>74416</v>
      </c>
      <c r="J4" s="4">
        <f t="shared" si="0"/>
        <v>4473</v>
      </c>
      <c r="K4" s="4">
        <v>1</v>
      </c>
      <c r="L4" s="4">
        <f t="shared" si="1"/>
        <v>4473</v>
      </c>
      <c r="M4" s="6">
        <v>1.03</v>
      </c>
      <c r="N4" s="7">
        <f>M4*L4</f>
        <v>4607.1900000000005</v>
      </c>
      <c r="O4" s="4">
        <v>80</v>
      </c>
      <c r="P4" s="7">
        <f t="shared" si="2"/>
        <v>4715.6900000000005</v>
      </c>
      <c r="Q4" s="50">
        <v>1</v>
      </c>
      <c r="R4" s="8">
        <f t="shared" si="3"/>
        <v>4715.6900000000005</v>
      </c>
    </row>
    <row r="5" spans="1:20" s="47" customFormat="1">
      <c r="A5" s="4" t="s">
        <v>43</v>
      </c>
      <c r="B5" s="4" t="s">
        <v>30</v>
      </c>
      <c r="C5" s="4">
        <v>449</v>
      </c>
      <c r="D5" s="4">
        <v>461</v>
      </c>
      <c r="E5" s="4">
        <f>SUM(D5-C5)</f>
        <v>12</v>
      </c>
      <c r="F5" s="27">
        <v>9.5</v>
      </c>
      <c r="G5" s="4">
        <f>E5*F5</f>
        <v>114</v>
      </c>
      <c r="H5" s="4">
        <v>60516</v>
      </c>
      <c r="I5" s="4">
        <v>63035</v>
      </c>
      <c r="J5" s="4">
        <f t="shared" si="0"/>
        <v>2519</v>
      </c>
      <c r="K5" s="4">
        <v>1</v>
      </c>
      <c r="L5" s="4">
        <f t="shared" si="1"/>
        <v>2519</v>
      </c>
      <c r="M5" s="6">
        <v>1.03</v>
      </c>
      <c r="N5" s="7">
        <f t="shared" ref="N5:N10" si="4">M5*L5</f>
        <v>2594.5700000000002</v>
      </c>
      <c r="O5" s="4">
        <v>80</v>
      </c>
      <c r="P5" s="7">
        <f t="shared" si="2"/>
        <v>2788.57</v>
      </c>
      <c r="Q5" s="50">
        <v>1</v>
      </c>
      <c r="R5" s="8">
        <f t="shared" si="3"/>
        <v>2788.57</v>
      </c>
      <c r="S5" s="70"/>
      <c r="T5" s="70"/>
    </row>
    <row r="6" spans="1:20" s="47" customFormat="1">
      <c r="A6" s="4" t="s">
        <v>44</v>
      </c>
      <c r="B6" s="4" t="s">
        <v>30</v>
      </c>
      <c r="C6" s="4">
        <v>47</v>
      </c>
      <c r="D6" s="4">
        <v>47</v>
      </c>
      <c r="E6" s="4">
        <f>SUM(D6-C6)</f>
        <v>0</v>
      </c>
      <c r="F6" s="27">
        <v>9.5</v>
      </c>
      <c r="G6" s="4">
        <f>E6*F6</f>
        <v>0</v>
      </c>
      <c r="H6" s="4">
        <v>6194</v>
      </c>
      <c r="I6" s="4">
        <v>6197</v>
      </c>
      <c r="J6" s="4">
        <f t="shared" si="0"/>
        <v>3</v>
      </c>
      <c r="K6" s="4">
        <v>1</v>
      </c>
      <c r="L6" s="4">
        <f t="shared" si="1"/>
        <v>3</v>
      </c>
      <c r="M6" s="6">
        <v>1.03</v>
      </c>
      <c r="N6" s="7">
        <f t="shared" si="4"/>
        <v>3.09</v>
      </c>
      <c r="O6" s="4">
        <v>40</v>
      </c>
      <c r="P6" s="7">
        <f t="shared" si="2"/>
        <v>43.09</v>
      </c>
      <c r="Q6" s="50">
        <v>1</v>
      </c>
      <c r="R6" s="8">
        <f t="shared" si="3"/>
        <v>43.09</v>
      </c>
    </row>
    <row r="7" spans="1:20" s="47" customFormat="1">
      <c r="A7" s="4" t="s">
        <v>100</v>
      </c>
      <c r="B7" s="4" t="s">
        <v>30</v>
      </c>
      <c r="C7" s="4">
        <v>4</v>
      </c>
      <c r="D7" s="4">
        <v>4</v>
      </c>
      <c r="E7" s="4">
        <f>SUM(D7-C7)</f>
        <v>0</v>
      </c>
      <c r="F7" s="27">
        <v>9.5</v>
      </c>
      <c r="G7" s="4">
        <f>E7*F7</f>
        <v>0</v>
      </c>
      <c r="H7" s="4">
        <v>24592</v>
      </c>
      <c r="I7" s="4">
        <v>24592</v>
      </c>
      <c r="J7" s="4">
        <f t="shared" si="0"/>
        <v>0</v>
      </c>
      <c r="K7" s="4">
        <v>1</v>
      </c>
      <c r="L7" s="4">
        <f t="shared" si="1"/>
        <v>0</v>
      </c>
      <c r="M7" s="6">
        <v>1.03</v>
      </c>
      <c r="N7" s="7">
        <f t="shared" si="4"/>
        <v>0</v>
      </c>
      <c r="O7" s="4">
        <v>160</v>
      </c>
      <c r="P7" s="7">
        <f t="shared" si="2"/>
        <v>160</v>
      </c>
      <c r="Q7" s="4">
        <v>1</v>
      </c>
      <c r="R7" s="8">
        <f t="shared" si="3"/>
        <v>160</v>
      </c>
    </row>
    <row r="8" spans="1:20">
      <c r="A8" s="4" t="s">
        <v>151</v>
      </c>
      <c r="B8" s="4" t="s">
        <v>30</v>
      </c>
      <c r="C8" s="4"/>
      <c r="D8" s="4"/>
      <c r="E8" s="4"/>
      <c r="F8" s="27"/>
      <c r="G8" s="4"/>
      <c r="H8" s="4">
        <v>4588</v>
      </c>
      <c r="I8" s="4">
        <v>4588</v>
      </c>
      <c r="J8" s="4">
        <f t="shared" si="0"/>
        <v>0</v>
      </c>
      <c r="K8" s="4">
        <v>1</v>
      </c>
      <c r="L8" s="4">
        <f t="shared" si="1"/>
        <v>0</v>
      </c>
      <c r="M8" s="6">
        <v>1.03</v>
      </c>
      <c r="N8" s="7">
        <f>M8*L8</f>
        <v>0</v>
      </c>
      <c r="O8" s="4">
        <v>60</v>
      </c>
      <c r="P8" s="7">
        <f t="shared" si="2"/>
        <v>60</v>
      </c>
      <c r="Q8" s="4">
        <v>1</v>
      </c>
      <c r="R8" s="8">
        <f t="shared" si="3"/>
        <v>60</v>
      </c>
    </row>
    <row r="9" spans="1:20">
      <c r="A9" s="4" t="s">
        <v>31</v>
      </c>
      <c r="B9" s="4" t="s">
        <v>30</v>
      </c>
      <c r="C9" s="4"/>
      <c r="D9" s="4"/>
      <c r="E9" s="4"/>
      <c r="F9" s="27"/>
      <c r="G9" s="4"/>
      <c r="H9" s="4">
        <v>523</v>
      </c>
      <c r="I9" s="4">
        <v>565</v>
      </c>
      <c r="J9" s="4">
        <f t="shared" si="0"/>
        <v>42</v>
      </c>
      <c r="K9" s="4">
        <v>40</v>
      </c>
      <c r="L9" s="4">
        <f t="shared" si="1"/>
        <v>1680</v>
      </c>
      <c r="M9" s="6">
        <v>1.03</v>
      </c>
      <c r="N9" s="7">
        <f t="shared" si="4"/>
        <v>1730.4</v>
      </c>
      <c r="O9" s="4"/>
      <c r="P9" s="7">
        <f t="shared" si="2"/>
        <v>1730.4</v>
      </c>
      <c r="Q9" s="50">
        <v>1</v>
      </c>
      <c r="R9" s="8">
        <f t="shared" si="3"/>
        <v>1730.4</v>
      </c>
    </row>
    <row r="10" spans="1:20">
      <c r="A10" s="4" t="s">
        <v>18</v>
      </c>
      <c r="B10" s="4"/>
      <c r="C10" s="4"/>
      <c r="D10" s="4"/>
      <c r="E10" s="4">
        <f>SUM(E3:E9)</f>
        <v>17</v>
      </c>
      <c r="F10" s="27">
        <v>9.5</v>
      </c>
      <c r="G10" s="4">
        <f>E10*F10</f>
        <v>161.5</v>
      </c>
      <c r="H10" s="4"/>
      <c r="I10" s="4"/>
      <c r="J10" s="4"/>
      <c r="K10" s="4"/>
      <c r="L10" s="4">
        <f>SUM(L3:L9)</f>
        <v>10262</v>
      </c>
      <c r="M10" s="6">
        <v>1.03</v>
      </c>
      <c r="N10" s="7">
        <f t="shared" si="4"/>
        <v>10569.86</v>
      </c>
      <c r="O10" s="4">
        <f>SUM(O3:O9)</f>
        <v>500</v>
      </c>
      <c r="P10" s="7">
        <f>G10+G11+N10+O10</f>
        <v>11231.36</v>
      </c>
      <c r="Q10" s="50">
        <v>1</v>
      </c>
      <c r="R10" s="8">
        <f>P10*Q10</f>
        <v>11231.36</v>
      </c>
    </row>
    <row r="11" spans="1:20">
      <c r="A11" s="35"/>
      <c r="B11" s="4"/>
      <c r="C11" s="4"/>
      <c r="D11" s="4"/>
      <c r="E11" s="4"/>
      <c r="F11" s="27"/>
      <c r="G11" s="4"/>
      <c r="H11" s="4"/>
      <c r="I11" s="4"/>
      <c r="J11" s="4"/>
      <c r="K11" s="4"/>
      <c r="L11" s="4"/>
      <c r="M11" s="6"/>
      <c r="N11" s="7"/>
      <c r="O11" s="4"/>
      <c r="P11" s="7"/>
      <c r="Q11" s="50"/>
      <c r="R11" s="8"/>
    </row>
    <row r="12" spans="1:20">
      <c r="A12" s="15" t="s">
        <v>36</v>
      </c>
      <c r="B12" s="15"/>
      <c r="C12" s="4"/>
      <c r="D12" s="4"/>
      <c r="E12" s="8">
        <v>438.24</v>
      </c>
      <c r="F12" s="27">
        <v>9.5</v>
      </c>
      <c r="G12" s="8">
        <f>E12*F12</f>
        <v>4163.28</v>
      </c>
      <c r="H12" s="4"/>
      <c r="I12" s="4"/>
      <c r="J12" s="4"/>
      <c r="K12" s="4"/>
      <c r="L12" s="8">
        <v>176129.83</v>
      </c>
      <c r="M12" s="6">
        <v>1.03</v>
      </c>
      <c r="N12" s="7">
        <f>R12-G12</f>
        <v>145226.57</v>
      </c>
      <c r="O12" s="4"/>
      <c r="P12" s="7">
        <f>G12+N12</f>
        <v>149389.85</v>
      </c>
      <c r="Q12" s="4"/>
      <c r="R12" s="8">
        <v>149389.85</v>
      </c>
    </row>
    <row r="13" spans="1:20">
      <c r="A13" s="25" t="s">
        <v>213</v>
      </c>
      <c r="B13" s="15"/>
      <c r="C13" s="24"/>
      <c r="D13" s="15"/>
      <c r="E13" s="34">
        <f>E10+E12</f>
        <v>455.24</v>
      </c>
      <c r="F13" s="27">
        <v>9.5</v>
      </c>
      <c r="G13" s="78">
        <f>E13*F13</f>
        <v>4324.78</v>
      </c>
      <c r="H13" s="15"/>
      <c r="I13" s="15"/>
      <c r="J13" s="15"/>
      <c r="K13" s="15"/>
      <c r="L13" s="78">
        <f>SUM(L10:L12)</f>
        <v>186391.83</v>
      </c>
      <c r="M13" s="6">
        <v>1.03</v>
      </c>
      <c r="N13" s="26">
        <f>L13*M13</f>
        <v>191983.58489999999</v>
      </c>
      <c r="O13" s="15"/>
      <c r="P13" s="29">
        <f>G13+G11+N13+O13</f>
        <v>196308.36489999999</v>
      </c>
      <c r="Q13" s="82">
        <v>1</v>
      </c>
      <c r="R13" s="83">
        <f>SUM(R10:R12)</f>
        <v>160621.21000000002</v>
      </c>
    </row>
    <row r="14" spans="1:20" ht="0.75" customHeight="1">
      <c r="A14" s="13" t="s">
        <v>926</v>
      </c>
      <c r="L14" s="16">
        <f>N14/M14</f>
        <v>41147.533980582521</v>
      </c>
      <c r="M14" s="6">
        <v>1.03</v>
      </c>
      <c r="N14" s="143">
        <f>R14-O13-G13</f>
        <v>42381.96</v>
      </c>
      <c r="R14" s="16">
        <v>46706.74</v>
      </c>
    </row>
    <row r="15" spans="1:20" hidden="1">
      <c r="A15" s="13" t="s">
        <v>401</v>
      </c>
      <c r="E15" s="16" t="s">
        <v>48</v>
      </c>
      <c r="R15" s="16">
        <v>93413.48</v>
      </c>
    </row>
    <row r="16" spans="1:20" hidden="1">
      <c r="A16" s="13" t="s">
        <v>927</v>
      </c>
      <c r="R16" s="16">
        <v>18542.060000000001</v>
      </c>
    </row>
    <row r="17" spans="1:18" hidden="1">
      <c r="A17" s="13" t="s">
        <v>928</v>
      </c>
      <c r="R17" s="223">
        <v>18550</v>
      </c>
    </row>
    <row r="18" spans="1:18" hidden="1">
      <c r="A18" s="13" t="s">
        <v>929</v>
      </c>
      <c r="R18" s="223">
        <v>18550</v>
      </c>
    </row>
    <row r="20" spans="1:18">
      <c r="R20" s="233"/>
    </row>
  </sheetData>
  <phoneticPr fontId="2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58"/>
  </sheetPr>
  <dimension ref="A1:R84"/>
  <sheetViews>
    <sheetView topLeftCell="A40" workbookViewId="0">
      <selection activeCell="R57" sqref="R57"/>
    </sheetView>
  </sheetViews>
  <sheetFormatPr defaultRowHeight="14.25"/>
  <cols>
    <col min="1" max="1" width="10.125" style="16" customWidth="1"/>
    <col min="2" max="2" width="9" style="16"/>
    <col min="3" max="3" width="6.125" style="16" customWidth="1"/>
    <col min="4" max="5" width="5.25" style="16" customWidth="1"/>
    <col min="6" max="6" width="5.875" style="16" customWidth="1"/>
    <col min="7" max="7" width="3.75" style="16" customWidth="1"/>
    <col min="8" max="9" width="6.125" style="16" customWidth="1"/>
    <col min="10" max="10" width="6.625" style="16" customWidth="1"/>
    <col min="11" max="11" width="4.5" style="16" customWidth="1"/>
    <col min="12" max="12" width="11.375" style="16" customWidth="1"/>
    <col min="13" max="13" width="5" style="16" customWidth="1"/>
    <col min="14" max="14" width="14.375" style="16" customWidth="1"/>
    <col min="15" max="15" width="4.375" style="16" customWidth="1"/>
    <col min="16" max="16" width="13.25" style="16" customWidth="1"/>
    <col min="17" max="17" width="5" style="16" customWidth="1"/>
    <col min="18" max="18" width="13.625" style="16" customWidth="1"/>
    <col min="19" max="16384" width="9" style="16"/>
  </cols>
  <sheetData>
    <row r="1" spans="1:18" s="65" customFormat="1" ht="18.75">
      <c r="B1" s="61"/>
      <c r="C1" s="61"/>
      <c r="D1" s="61"/>
      <c r="E1" s="61"/>
      <c r="F1" s="62"/>
      <c r="G1" s="61"/>
      <c r="H1" s="61"/>
      <c r="I1" s="61"/>
      <c r="J1" s="61"/>
      <c r="K1" s="61"/>
      <c r="L1" s="61"/>
      <c r="M1" s="6"/>
      <c r="N1" s="63"/>
      <c r="O1" s="61"/>
      <c r="P1" s="63"/>
      <c r="Q1" s="61"/>
      <c r="R1" s="64"/>
    </row>
    <row r="2" spans="1:18">
      <c r="A2" s="4"/>
      <c r="B2" s="4"/>
      <c r="C2" s="4"/>
      <c r="D2" s="4"/>
      <c r="E2" s="4"/>
      <c r="F2" s="18"/>
      <c r="G2" s="4"/>
      <c r="H2" s="4"/>
      <c r="I2" s="4"/>
      <c r="J2" s="4"/>
      <c r="K2" s="4"/>
      <c r="L2" s="4"/>
      <c r="M2" s="6"/>
      <c r="N2" s="7"/>
      <c r="O2" s="4"/>
      <c r="P2" s="7"/>
      <c r="Q2" s="4"/>
      <c r="R2" s="8"/>
    </row>
    <row r="3" spans="1:18">
      <c r="A3" s="30" t="s">
        <v>0</v>
      </c>
      <c r="B3" s="30"/>
      <c r="C3" s="30" t="s">
        <v>1</v>
      </c>
      <c r="D3" s="30" t="s">
        <v>2</v>
      </c>
      <c r="E3" s="30" t="s">
        <v>3</v>
      </c>
      <c r="F3" s="163" t="s">
        <v>4</v>
      </c>
      <c r="G3" s="30" t="s">
        <v>5</v>
      </c>
      <c r="H3" s="30" t="s">
        <v>6</v>
      </c>
      <c r="I3" s="30" t="s">
        <v>7</v>
      </c>
      <c r="J3" s="30" t="s">
        <v>8</v>
      </c>
      <c r="K3" s="30" t="s">
        <v>9</v>
      </c>
      <c r="L3" s="30" t="s">
        <v>758</v>
      </c>
      <c r="M3" s="31"/>
      <c r="N3" s="32" t="s">
        <v>12</v>
      </c>
      <c r="O3" s="30" t="s">
        <v>13</v>
      </c>
      <c r="P3" s="32" t="s">
        <v>14</v>
      </c>
      <c r="Q3" s="30" t="s">
        <v>759</v>
      </c>
      <c r="R3" s="33" t="s">
        <v>760</v>
      </c>
    </row>
    <row r="4" spans="1:18">
      <c r="A4" s="30" t="s">
        <v>761</v>
      </c>
      <c r="B4" s="24" t="s">
        <v>762</v>
      </c>
      <c r="C4" s="30">
        <v>6</v>
      </c>
      <c r="D4" s="30">
        <v>7</v>
      </c>
      <c r="E4" s="30">
        <f>SUM(D4-C4)</f>
        <v>1</v>
      </c>
      <c r="F4" s="145">
        <v>9.5</v>
      </c>
      <c r="G4" s="30">
        <f>E4*F4</f>
        <v>9.5</v>
      </c>
      <c r="H4" s="30">
        <v>7207</v>
      </c>
      <c r="I4" s="30">
        <v>7687</v>
      </c>
      <c r="J4" s="30">
        <f>I4-H4</f>
        <v>480</v>
      </c>
      <c r="K4" s="30">
        <v>1</v>
      </c>
      <c r="L4" s="30">
        <f>K4*J4</f>
        <v>480</v>
      </c>
      <c r="M4" s="31">
        <v>1.03</v>
      </c>
      <c r="N4" s="32">
        <f>M4*L4</f>
        <v>494.40000000000003</v>
      </c>
      <c r="O4" s="30"/>
      <c r="P4" s="32">
        <f>G4+N4+O4</f>
        <v>503.90000000000003</v>
      </c>
      <c r="Q4" s="30">
        <v>1</v>
      </c>
      <c r="R4" s="33">
        <f>P4*Q4</f>
        <v>503.90000000000003</v>
      </c>
    </row>
    <row r="5" spans="1:18" s="47" customFormat="1">
      <c r="A5" s="30" t="s">
        <v>763</v>
      </c>
      <c r="B5" s="24" t="s">
        <v>764</v>
      </c>
      <c r="C5" s="30"/>
      <c r="D5" s="30"/>
      <c r="E5" s="30"/>
      <c r="F5" s="163"/>
      <c r="G5" s="30"/>
      <c r="H5" s="30">
        <v>2156</v>
      </c>
      <c r="I5" s="30">
        <v>2333</v>
      </c>
      <c r="J5" s="30">
        <f t="shared" ref="J5:J16" si="0">I5-H5</f>
        <v>177</v>
      </c>
      <c r="K5" s="30">
        <v>20</v>
      </c>
      <c r="L5" s="30">
        <f t="shared" ref="L5:L16" si="1">K5*J5</f>
        <v>3540</v>
      </c>
      <c r="M5" s="31">
        <v>1.03</v>
      </c>
      <c r="N5" s="32">
        <f t="shared" ref="N5:N16" si="2">M5*L5</f>
        <v>3646.2000000000003</v>
      </c>
      <c r="O5" s="30"/>
      <c r="P5" s="32">
        <f t="shared" ref="P5:P16" si="3">G5+N5+O5</f>
        <v>3646.2000000000003</v>
      </c>
      <c r="Q5" s="30">
        <v>1</v>
      </c>
      <c r="R5" s="33">
        <f t="shared" ref="R5:R16" si="4">P5*Q5</f>
        <v>3646.2000000000003</v>
      </c>
    </row>
    <row r="6" spans="1:18">
      <c r="A6" s="30" t="s">
        <v>765</v>
      </c>
      <c r="B6" s="24" t="s">
        <v>764</v>
      </c>
      <c r="C6" s="30"/>
      <c r="D6" s="30"/>
      <c r="E6" s="30"/>
      <c r="F6" s="163"/>
      <c r="G6" s="30"/>
      <c r="H6" s="30">
        <v>8031</v>
      </c>
      <c r="I6" s="30">
        <v>8156</v>
      </c>
      <c r="J6" s="30">
        <f t="shared" si="0"/>
        <v>125</v>
      </c>
      <c r="K6" s="30">
        <v>40</v>
      </c>
      <c r="L6" s="30">
        <f t="shared" si="1"/>
        <v>5000</v>
      </c>
      <c r="M6" s="31">
        <v>1.03</v>
      </c>
      <c r="N6" s="32">
        <f t="shared" si="2"/>
        <v>5150</v>
      </c>
      <c r="O6" s="30"/>
      <c r="P6" s="32">
        <f t="shared" si="3"/>
        <v>5150</v>
      </c>
      <c r="Q6" s="30">
        <v>1</v>
      </c>
      <c r="R6" s="33">
        <f t="shared" si="4"/>
        <v>5150</v>
      </c>
    </row>
    <row r="7" spans="1:18">
      <c r="A7" s="30" t="s">
        <v>766</v>
      </c>
      <c r="B7" s="24" t="s">
        <v>764</v>
      </c>
      <c r="C7" s="30"/>
      <c r="D7" s="30"/>
      <c r="E7" s="30"/>
      <c r="F7" s="163"/>
      <c r="G7" s="30"/>
      <c r="H7" s="30">
        <v>20999</v>
      </c>
      <c r="I7" s="30">
        <v>23452</v>
      </c>
      <c r="J7" s="30">
        <f t="shared" si="0"/>
        <v>2453</v>
      </c>
      <c r="K7" s="30">
        <v>30</v>
      </c>
      <c r="L7" s="30">
        <f t="shared" si="1"/>
        <v>73590</v>
      </c>
      <c r="M7" s="31">
        <v>1.03</v>
      </c>
      <c r="N7" s="32">
        <f t="shared" si="2"/>
        <v>75797.7</v>
      </c>
      <c r="O7" s="30"/>
      <c r="P7" s="32">
        <f t="shared" si="3"/>
        <v>75797.7</v>
      </c>
      <c r="Q7" s="30">
        <v>1</v>
      </c>
      <c r="R7" s="33">
        <f t="shared" si="4"/>
        <v>75797.7</v>
      </c>
    </row>
    <row r="8" spans="1:18">
      <c r="A8" s="30" t="s">
        <v>767</v>
      </c>
      <c r="B8" s="24" t="s">
        <v>764</v>
      </c>
      <c r="C8" s="30"/>
      <c r="D8" s="30"/>
      <c r="E8" s="30"/>
      <c r="F8" s="163"/>
      <c r="G8" s="30"/>
      <c r="H8" s="30">
        <v>2557</v>
      </c>
      <c r="I8" s="30">
        <v>2840</v>
      </c>
      <c r="J8" s="30">
        <f t="shared" si="0"/>
        <v>283</v>
      </c>
      <c r="K8" s="30">
        <v>60</v>
      </c>
      <c r="L8" s="30">
        <f t="shared" si="1"/>
        <v>16980</v>
      </c>
      <c r="M8" s="31">
        <v>1.03</v>
      </c>
      <c r="N8" s="32">
        <f t="shared" si="2"/>
        <v>17489.400000000001</v>
      </c>
      <c r="O8" s="30"/>
      <c r="P8" s="32">
        <f t="shared" si="3"/>
        <v>17489.400000000001</v>
      </c>
      <c r="Q8" s="30">
        <v>1</v>
      </c>
      <c r="R8" s="33">
        <f t="shared" si="4"/>
        <v>17489.400000000001</v>
      </c>
    </row>
    <row r="9" spans="1:18">
      <c r="A9" s="30" t="s">
        <v>768</v>
      </c>
      <c r="B9" s="24" t="s">
        <v>764</v>
      </c>
      <c r="C9" s="30"/>
      <c r="D9" s="30"/>
      <c r="E9" s="30"/>
      <c r="F9" s="163"/>
      <c r="G9" s="30"/>
      <c r="H9" s="30">
        <v>3556</v>
      </c>
      <c r="I9" s="30">
        <v>4265</v>
      </c>
      <c r="J9" s="30">
        <f t="shared" si="0"/>
        <v>709</v>
      </c>
      <c r="K9" s="30">
        <v>50</v>
      </c>
      <c r="L9" s="30">
        <f t="shared" si="1"/>
        <v>35450</v>
      </c>
      <c r="M9" s="31">
        <v>1.03</v>
      </c>
      <c r="N9" s="32">
        <f t="shared" si="2"/>
        <v>36513.5</v>
      </c>
      <c r="O9" s="30"/>
      <c r="P9" s="32">
        <f t="shared" si="3"/>
        <v>36513.5</v>
      </c>
      <c r="Q9" s="30">
        <v>1</v>
      </c>
      <c r="R9" s="33">
        <f t="shared" si="4"/>
        <v>36513.5</v>
      </c>
    </row>
    <row r="10" spans="1:18">
      <c r="A10" s="30" t="s">
        <v>769</v>
      </c>
      <c r="B10" s="24" t="s">
        <v>764</v>
      </c>
      <c r="C10" s="30"/>
      <c r="D10" s="30" t="s">
        <v>770</v>
      </c>
      <c r="E10" s="15"/>
      <c r="F10" s="163"/>
      <c r="G10" s="30"/>
      <c r="H10" s="30">
        <v>3774</v>
      </c>
      <c r="I10" s="30">
        <v>5449</v>
      </c>
      <c r="J10" s="30">
        <f t="shared" si="0"/>
        <v>1675</v>
      </c>
      <c r="K10" s="30">
        <v>60</v>
      </c>
      <c r="L10" s="30">
        <f t="shared" si="1"/>
        <v>100500</v>
      </c>
      <c r="M10" s="31">
        <v>1.03</v>
      </c>
      <c r="N10" s="32">
        <f t="shared" si="2"/>
        <v>103515</v>
      </c>
      <c r="O10" s="30"/>
      <c r="P10" s="32">
        <f t="shared" si="3"/>
        <v>103515</v>
      </c>
      <c r="Q10" s="30">
        <v>1</v>
      </c>
      <c r="R10" s="33">
        <f t="shared" si="4"/>
        <v>103515</v>
      </c>
    </row>
    <row r="11" spans="1:18">
      <c r="A11" s="30" t="s">
        <v>771</v>
      </c>
      <c r="B11" s="24" t="s">
        <v>764</v>
      </c>
      <c r="C11" s="30"/>
      <c r="D11" s="30" t="s">
        <v>563</v>
      </c>
      <c r="E11" s="15"/>
      <c r="F11" s="163"/>
      <c r="G11" s="30"/>
      <c r="H11" s="30">
        <v>4656</v>
      </c>
      <c r="I11" s="30">
        <v>5671</v>
      </c>
      <c r="J11" s="30">
        <f t="shared" si="0"/>
        <v>1015</v>
      </c>
      <c r="K11" s="30">
        <v>60</v>
      </c>
      <c r="L11" s="30">
        <f t="shared" si="1"/>
        <v>60900</v>
      </c>
      <c r="M11" s="31">
        <v>1.03</v>
      </c>
      <c r="N11" s="32">
        <f t="shared" si="2"/>
        <v>62727</v>
      </c>
      <c r="O11" s="30"/>
      <c r="P11" s="32">
        <f t="shared" si="3"/>
        <v>62727</v>
      </c>
      <c r="Q11" s="30">
        <v>1</v>
      </c>
      <c r="R11" s="33">
        <f t="shared" si="4"/>
        <v>62727</v>
      </c>
    </row>
    <row r="12" spans="1:18">
      <c r="A12" s="30" t="s">
        <v>772</v>
      </c>
      <c r="B12" s="24" t="s">
        <v>764</v>
      </c>
      <c r="C12" s="30"/>
      <c r="D12" s="30" t="s">
        <v>564</v>
      </c>
      <c r="E12" s="15"/>
      <c r="F12" s="163"/>
      <c r="G12" s="30"/>
      <c r="H12" s="30">
        <v>1854</v>
      </c>
      <c r="I12" s="30">
        <v>2917</v>
      </c>
      <c r="J12" s="30">
        <f>I12-H12</f>
        <v>1063</v>
      </c>
      <c r="K12" s="30">
        <v>80</v>
      </c>
      <c r="L12" s="30">
        <f>K12*J12</f>
        <v>85040</v>
      </c>
      <c r="M12" s="31">
        <v>1.03</v>
      </c>
      <c r="N12" s="32">
        <f>M12*L12</f>
        <v>87591.2</v>
      </c>
      <c r="O12" s="30"/>
      <c r="P12" s="32">
        <f>G12+N12+O12</f>
        <v>87591.2</v>
      </c>
      <c r="Q12" s="30">
        <v>1</v>
      </c>
      <c r="R12" s="33">
        <f>P12*Q12</f>
        <v>87591.2</v>
      </c>
    </row>
    <row r="13" spans="1:18">
      <c r="A13" s="30" t="s">
        <v>773</v>
      </c>
      <c r="B13" s="24" t="s">
        <v>764</v>
      </c>
      <c r="C13" s="30"/>
      <c r="D13" s="30" t="s">
        <v>774</v>
      </c>
      <c r="E13" s="15"/>
      <c r="F13" s="163"/>
      <c r="G13" s="30"/>
      <c r="H13" s="30">
        <v>2064</v>
      </c>
      <c r="I13" s="30">
        <v>3712</v>
      </c>
      <c r="J13" s="30">
        <f t="shared" si="0"/>
        <v>1648</v>
      </c>
      <c r="K13" s="30">
        <v>80</v>
      </c>
      <c r="L13" s="30">
        <f t="shared" si="1"/>
        <v>131840</v>
      </c>
      <c r="M13" s="31">
        <v>1.03</v>
      </c>
      <c r="N13" s="32">
        <f t="shared" si="2"/>
        <v>135795.20000000001</v>
      </c>
      <c r="O13" s="30"/>
      <c r="P13" s="32">
        <f t="shared" si="3"/>
        <v>135795.20000000001</v>
      </c>
      <c r="Q13" s="30">
        <v>1</v>
      </c>
      <c r="R13" s="33">
        <f t="shared" si="4"/>
        <v>135795.20000000001</v>
      </c>
    </row>
    <row r="14" spans="1:18">
      <c r="A14" s="30" t="s">
        <v>775</v>
      </c>
      <c r="B14" s="24" t="s">
        <v>764</v>
      </c>
      <c r="C14" s="30"/>
      <c r="D14" s="30"/>
      <c r="E14" s="30"/>
      <c r="F14" s="163"/>
      <c r="G14" s="30"/>
      <c r="H14" s="30">
        <v>1128</v>
      </c>
      <c r="I14" s="30">
        <v>1410</v>
      </c>
      <c r="J14" s="30">
        <f>I14-H14</f>
        <v>282</v>
      </c>
      <c r="K14" s="30">
        <v>30</v>
      </c>
      <c r="L14" s="30">
        <f>K14*J14</f>
        <v>8460</v>
      </c>
      <c r="M14" s="31">
        <v>1.03</v>
      </c>
      <c r="N14" s="32">
        <f>M14*L14</f>
        <v>8713.8000000000011</v>
      </c>
      <c r="O14" s="30"/>
      <c r="P14" s="32">
        <f>G14+N14+O14</f>
        <v>8713.8000000000011</v>
      </c>
      <c r="Q14" s="30">
        <v>1</v>
      </c>
      <c r="R14" s="33">
        <f>P14*Q14</f>
        <v>8713.8000000000011</v>
      </c>
    </row>
    <row r="15" spans="1:18">
      <c r="A15" s="30" t="s">
        <v>776</v>
      </c>
      <c r="B15" s="24" t="s">
        <v>764</v>
      </c>
      <c r="C15" s="30"/>
      <c r="D15" s="30"/>
      <c r="E15" s="30"/>
      <c r="F15" s="163"/>
      <c r="G15" s="30"/>
      <c r="H15" s="30">
        <v>2384</v>
      </c>
      <c r="I15" s="30">
        <v>2484</v>
      </c>
      <c r="J15" s="30">
        <f t="shared" si="0"/>
        <v>100</v>
      </c>
      <c r="K15" s="30">
        <v>20</v>
      </c>
      <c r="L15" s="30">
        <f t="shared" si="1"/>
        <v>2000</v>
      </c>
      <c r="M15" s="31">
        <v>1.03</v>
      </c>
      <c r="N15" s="32">
        <f t="shared" si="2"/>
        <v>2060</v>
      </c>
      <c r="O15" s="30"/>
      <c r="P15" s="32">
        <f t="shared" si="3"/>
        <v>2060</v>
      </c>
      <c r="Q15" s="30">
        <v>1</v>
      </c>
      <c r="R15" s="33">
        <f t="shared" si="4"/>
        <v>2060</v>
      </c>
    </row>
    <row r="16" spans="1:18">
      <c r="A16" s="30" t="s">
        <v>777</v>
      </c>
      <c r="B16" s="24" t="s">
        <v>764</v>
      </c>
      <c r="C16" s="30"/>
      <c r="D16" s="30"/>
      <c r="E16" s="30"/>
      <c r="F16" s="163"/>
      <c r="G16" s="30"/>
      <c r="H16" s="30">
        <v>1798</v>
      </c>
      <c r="I16" s="30">
        <v>1798</v>
      </c>
      <c r="J16" s="30">
        <f t="shared" si="0"/>
        <v>0</v>
      </c>
      <c r="K16" s="30">
        <v>50</v>
      </c>
      <c r="L16" s="30">
        <f t="shared" si="1"/>
        <v>0</v>
      </c>
      <c r="M16" s="31">
        <v>1.03</v>
      </c>
      <c r="N16" s="32">
        <f t="shared" si="2"/>
        <v>0</v>
      </c>
      <c r="O16" s="30"/>
      <c r="P16" s="32">
        <f t="shared" si="3"/>
        <v>0</v>
      </c>
      <c r="Q16" s="30">
        <v>1</v>
      </c>
      <c r="R16" s="33">
        <f t="shared" si="4"/>
        <v>0</v>
      </c>
    </row>
    <row r="17" spans="1:18">
      <c r="A17" s="30" t="s">
        <v>778</v>
      </c>
      <c r="B17" s="24" t="s">
        <v>764</v>
      </c>
      <c r="C17" s="30"/>
      <c r="D17" s="30"/>
      <c r="E17" s="30">
        <f>SUM(E4:E16)</f>
        <v>1</v>
      </c>
      <c r="F17" s="145">
        <v>9.5</v>
      </c>
      <c r="G17" s="30">
        <f>E17*F17</f>
        <v>9.5</v>
      </c>
      <c r="H17" s="30"/>
      <c r="I17" s="30"/>
      <c r="J17" s="30"/>
      <c r="K17" s="30"/>
      <c r="L17" s="30">
        <f>SUM(L4:L16)</f>
        <v>523780</v>
      </c>
      <c r="M17" s="31">
        <v>1.03</v>
      </c>
      <c r="N17" s="32">
        <f>L17*M17</f>
        <v>539493.4</v>
      </c>
      <c r="O17" s="30"/>
      <c r="P17" s="32">
        <f>G17+N17+O17</f>
        <v>539502.9</v>
      </c>
      <c r="Q17" s="30"/>
      <c r="R17" s="33">
        <f>G17+N17+O17</f>
        <v>539502.9</v>
      </c>
    </row>
    <row r="18" spans="1:18">
      <c r="A18" s="148" t="s">
        <v>428</v>
      </c>
      <c r="B18" s="24" t="s">
        <v>779</v>
      </c>
      <c r="C18" s="148"/>
      <c r="D18" s="148"/>
      <c r="E18" s="148"/>
      <c r="F18" s="145"/>
      <c r="G18" s="148"/>
      <c r="H18" s="148">
        <v>6272</v>
      </c>
      <c r="I18" s="148">
        <v>8151</v>
      </c>
      <c r="J18" s="148">
        <f>I18-H18</f>
        <v>1879</v>
      </c>
      <c r="K18" s="148">
        <v>40</v>
      </c>
      <c r="L18" s="148">
        <f>K18*J18</f>
        <v>75160</v>
      </c>
      <c r="M18" s="31">
        <v>1.03</v>
      </c>
      <c r="N18" s="173">
        <f>M18*L18</f>
        <v>77414.8</v>
      </c>
      <c r="O18" s="148"/>
      <c r="P18" s="173">
        <f>G18+N18+O18</f>
        <v>77414.8</v>
      </c>
      <c r="Q18" s="148">
        <v>1</v>
      </c>
      <c r="R18" s="145">
        <f>P18*Q18</f>
        <v>77414.8</v>
      </c>
    </row>
    <row r="19" spans="1:18">
      <c r="A19" s="148" t="s">
        <v>978</v>
      </c>
      <c r="B19" s="24"/>
      <c r="C19" s="148"/>
      <c r="D19" s="148"/>
      <c r="E19" s="148"/>
      <c r="F19" s="145"/>
      <c r="G19" s="148"/>
      <c r="H19" s="148"/>
      <c r="I19" s="148"/>
      <c r="J19" s="148"/>
      <c r="K19" s="148"/>
      <c r="L19" s="148">
        <f>L17-L18</f>
        <v>448620</v>
      </c>
      <c r="M19" s="31"/>
      <c r="N19" s="173"/>
      <c r="O19" s="148"/>
      <c r="P19" s="173"/>
      <c r="Q19" s="200"/>
      <c r="R19" s="145">
        <f>R17-R18</f>
        <v>462088.10000000003</v>
      </c>
    </row>
    <row r="20" spans="1:18">
      <c r="A20" s="148" t="s">
        <v>817</v>
      </c>
      <c r="B20" s="174"/>
      <c r="C20" s="188" t="s">
        <v>850</v>
      </c>
      <c r="D20" s="188"/>
      <c r="E20" s="188"/>
      <c r="F20" s="189"/>
      <c r="G20" s="188"/>
      <c r="H20" s="188"/>
      <c r="I20" s="188"/>
      <c r="J20" s="188"/>
      <c r="K20" s="188"/>
      <c r="L20" s="188"/>
      <c r="M20" s="199"/>
      <c r="N20" s="190"/>
      <c r="O20" s="188"/>
      <c r="P20" s="190"/>
      <c r="Q20" s="188"/>
      <c r="R20" s="145">
        <v>150000</v>
      </c>
    </row>
    <row r="21" spans="1:18">
      <c r="A21" s="148" t="s">
        <v>818</v>
      </c>
      <c r="B21" s="174"/>
      <c r="C21" s="188" t="s">
        <v>850</v>
      </c>
      <c r="D21" s="188"/>
      <c r="E21" s="188"/>
      <c r="F21" s="189"/>
      <c r="G21" s="188"/>
      <c r="H21" s="188"/>
      <c r="I21" s="188"/>
      <c r="J21" s="188"/>
      <c r="K21" s="188"/>
      <c r="L21" s="188"/>
      <c r="M21" s="199"/>
      <c r="N21" s="190"/>
      <c r="O21" s="188"/>
      <c r="P21" s="190"/>
      <c r="Q21" s="188"/>
      <c r="R21" s="145">
        <v>150000</v>
      </c>
    </row>
    <row r="22" spans="1:18">
      <c r="A22" s="148" t="s">
        <v>819</v>
      </c>
      <c r="B22" s="174"/>
      <c r="C22" s="188" t="s">
        <v>850</v>
      </c>
      <c r="D22" s="188"/>
      <c r="E22" s="188"/>
      <c r="F22" s="189"/>
      <c r="G22" s="188"/>
      <c r="H22" s="188"/>
      <c r="I22" s="188"/>
      <c r="J22" s="188"/>
      <c r="K22" s="188"/>
      <c r="L22" s="188"/>
      <c r="M22" s="199"/>
      <c r="N22" s="190"/>
      <c r="O22" s="188"/>
      <c r="P22" s="190"/>
      <c r="Q22" s="188"/>
      <c r="R22" s="145">
        <v>100000</v>
      </c>
    </row>
    <row r="23" spans="1:18">
      <c r="A23" s="148" t="s">
        <v>820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 s="10">
        <f>SUM(R20:R22)</f>
        <v>400000</v>
      </c>
    </row>
    <row r="24" spans="1:18">
      <c r="A24" s="148" t="s">
        <v>110</v>
      </c>
      <c r="B24" s="150" t="s">
        <v>848</v>
      </c>
      <c r="C24" t="s">
        <v>849</v>
      </c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 s="201">
        <f>R23-R19</f>
        <v>-62088.100000000035</v>
      </c>
    </row>
    <row r="25" spans="1:18">
      <c r="A25" s="148"/>
      <c r="B25" s="150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201"/>
    </row>
    <row r="26" spans="1:18" ht="18.75">
      <c r="A26" s="61" t="s">
        <v>814</v>
      </c>
      <c r="B26" s="150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 s="201"/>
    </row>
    <row r="27" spans="1:18">
      <c r="A27" s="30" t="s">
        <v>769</v>
      </c>
      <c r="B27" s="24" t="s">
        <v>764</v>
      </c>
      <c r="C27" s="30"/>
      <c r="D27" s="30"/>
      <c r="E27" s="30" t="s">
        <v>770</v>
      </c>
      <c r="F27" s="163"/>
      <c r="G27" s="30"/>
      <c r="H27" s="30">
        <v>1870</v>
      </c>
      <c r="I27" s="30">
        <v>3154</v>
      </c>
      <c r="J27" s="30">
        <f>I27-H27</f>
        <v>1284</v>
      </c>
      <c r="K27" s="30">
        <v>60</v>
      </c>
      <c r="L27" s="30">
        <f>K27*J27</f>
        <v>77040</v>
      </c>
      <c r="M27" s="31">
        <v>1.03</v>
      </c>
      <c r="N27" s="32">
        <f>M27*L27</f>
        <v>79351.199999999997</v>
      </c>
      <c r="O27" s="30"/>
      <c r="P27" s="32">
        <f>G27+N27+O27</f>
        <v>79351.199999999997</v>
      </c>
      <c r="Q27" s="30">
        <v>1</v>
      </c>
      <c r="R27" s="33">
        <f>P27*Q27</f>
        <v>79351.199999999997</v>
      </c>
    </row>
    <row r="28" spans="1:18">
      <c r="A28" s="30" t="s">
        <v>771</v>
      </c>
      <c r="B28" s="24" t="s">
        <v>764</v>
      </c>
      <c r="C28" s="30"/>
      <c r="D28" s="30"/>
      <c r="E28" s="30" t="s">
        <v>563</v>
      </c>
      <c r="F28" s="163"/>
      <c r="G28" s="30"/>
      <c r="H28" s="30">
        <v>3705</v>
      </c>
      <c r="I28" s="30">
        <v>4656</v>
      </c>
      <c r="J28" s="30">
        <f>I28-H28</f>
        <v>951</v>
      </c>
      <c r="K28" s="30">
        <v>60</v>
      </c>
      <c r="L28" s="30">
        <f>K28*J28</f>
        <v>57060</v>
      </c>
      <c r="M28" s="31">
        <v>1.03</v>
      </c>
      <c r="N28" s="32">
        <f>M28*L28</f>
        <v>58771.8</v>
      </c>
      <c r="O28" s="30"/>
      <c r="P28" s="32">
        <f>G28+N28+O28</f>
        <v>58771.8</v>
      </c>
      <c r="Q28" s="30">
        <v>1</v>
      </c>
      <c r="R28" s="33">
        <f>P28*Q28</f>
        <v>58771.8</v>
      </c>
    </row>
    <row r="29" spans="1:18">
      <c r="A29" s="30" t="s">
        <v>775</v>
      </c>
      <c r="B29" s="24" t="s">
        <v>764</v>
      </c>
      <c r="C29" s="30"/>
      <c r="D29" s="30"/>
      <c r="E29" s="30"/>
      <c r="F29" s="163"/>
      <c r="G29" s="30"/>
      <c r="H29" s="30">
        <v>832</v>
      </c>
      <c r="I29" s="30">
        <v>1128</v>
      </c>
      <c r="J29" s="30">
        <f>I29-H29</f>
        <v>296</v>
      </c>
      <c r="K29" s="30">
        <v>30</v>
      </c>
      <c r="L29" s="30">
        <f>K29*J29</f>
        <v>8880</v>
      </c>
      <c r="M29" s="31">
        <v>1.03</v>
      </c>
      <c r="N29" s="32">
        <f>M29*L29</f>
        <v>9146.4</v>
      </c>
      <c r="O29" s="30"/>
      <c r="P29" s="32">
        <f>G29+N29+O29</f>
        <v>9146.4</v>
      </c>
      <c r="Q29" s="30">
        <v>1</v>
      </c>
      <c r="R29" s="33">
        <f>P29*Q29</f>
        <v>9146.4</v>
      </c>
    </row>
    <row r="30" spans="1:18">
      <c r="A30" s="30" t="s">
        <v>776</v>
      </c>
      <c r="B30" s="24" t="s">
        <v>764</v>
      </c>
      <c r="C30" s="30"/>
      <c r="D30" s="30"/>
      <c r="E30" s="30"/>
      <c r="F30" s="163"/>
      <c r="G30" s="30"/>
      <c r="H30" s="30">
        <v>2247</v>
      </c>
      <c r="I30" s="30">
        <v>2384</v>
      </c>
      <c r="J30" s="30">
        <f>I30-H30</f>
        <v>137</v>
      </c>
      <c r="K30" s="30">
        <v>20</v>
      </c>
      <c r="L30" s="30">
        <f>K30*J30</f>
        <v>2740</v>
      </c>
      <c r="M30" s="31">
        <v>1.03</v>
      </c>
      <c r="N30" s="32">
        <f>M30*L30</f>
        <v>2822.2000000000003</v>
      </c>
      <c r="O30" s="30"/>
      <c r="P30" s="32">
        <f>G30+N30+O30</f>
        <v>2822.2000000000003</v>
      </c>
      <c r="Q30" s="30">
        <v>1</v>
      </c>
      <c r="R30" s="33">
        <f>P30*Q30</f>
        <v>2822.2000000000003</v>
      </c>
    </row>
    <row r="31" spans="1:18">
      <c r="A31" s="30" t="s">
        <v>18</v>
      </c>
      <c r="B31" s="24" t="s">
        <v>764</v>
      </c>
      <c r="C31" s="30"/>
      <c r="D31" s="30"/>
      <c r="E31" s="30"/>
      <c r="F31" s="145"/>
      <c r="G31" s="30"/>
      <c r="H31" s="30"/>
      <c r="I31" s="30"/>
      <c r="J31" s="30"/>
      <c r="K31" s="30"/>
      <c r="L31" s="30">
        <f>SUM(L27:L30)</f>
        <v>145720</v>
      </c>
      <c r="M31" s="31">
        <v>1.03</v>
      </c>
      <c r="N31" s="32">
        <f>L31*M31</f>
        <v>150091.6</v>
      </c>
      <c r="O31" s="30"/>
      <c r="P31" s="32">
        <f>G31+N31+O31</f>
        <v>150091.6</v>
      </c>
      <c r="Q31" s="30"/>
      <c r="R31" s="33">
        <f>G31+N31+O31</f>
        <v>150091.6</v>
      </c>
    </row>
    <row r="32" spans="1:18">
      <c r="A32" s="30"/>
      <c r="B32" s="24"/>
      <c r="C32" s="30"/>
      <c r="D32" s="30"/>
      <c r="E32" s="30"/>
      <c r="F32" s="145"/>
      <c r="G32" s="30"/>
      <c r="H32" s="30"/>
      <c r="I32" s="30"/>
      <c r="J32" s="30"/>
      <c r="K32" s="30"/>
      <c r="L32" s="30"/>
      <c r="M32" s="31"/>
      <c r="N32" s="32"/>
      <c r="O32" s="30"/>
      <c r="P32" s="32"/>
      <c r="Q32" s="30"/>
      <c r="R32" s="33"/>
    </row>
    <row r="33" spans="1:18" ht="18.75">
      <c r="A33" s="226" t="s">
        <v>948</v>
      </c>
      <c r="B33" s="24"/>
      <c r="C33" s="30"/>
      <c r="D33" s="30"/>
      <c r="E33" s="30"/>
      <c r="F33" s="145"/>
      <c r="G33" s="30"/>
      <c r="H33" s="30"/>
      <c r="I33" s="30"/>
      <c r="J33" s="30"/>
      <c r="K33" s="30"/>
      <c r="L33" s="30"/>
      <c r="M33" s="31"/>
      <c r="N33" s="32"/>
      <c r="O33" s="30"/>
      <c r="P33" s="32"/>
      <c r="Q33" s="30"/>
      <c r="R33" s="33"/>
    </row>
    <row r="34" spans="1:18">
      <c r="A34" s="30" t="s">
        <v>772</v>
      </c>
      <c r="B34" s="24" t="s">
        <v>764</v>
      </c>
      <c r="C34" s="30"/>
      <c r="D34" s="30"/>
      <c r="E34" s="30" t="s">
        <v>564</v>
      </c>
      <c r="F34" s="163"/>
      <c r="G34" s="30"/>
      <c r="H34" s="30">
        <v>1854</v>
      </c>
      <c r="I34" s="30">
        <v>2113</v>
      </c>
      <c r="J34" s="30">
        <f>I34-H34</f>
        <v>259</v>
      </c>
      <c r="K34" s="30">
        <v>80</v>
      </c>
      <c r="L34" s="30">
        <f>K34*J34</f>
        <v>20720</v>
      </c>
      <c r="M34" s="31">
        <v>1.03</v>
      </c>
      <c r="N34" s="32">
        <f>M34*L34</f>
        <v>21341.600000000002</v>
      </c>
      <c r="O34" s="30"/>
      <c r="P34" s="32">
        <f>G34+N34+O34</f>
        <v>21341.600000000002</v>
      </c>
      <c r="Q34" s="30">
        <v>1</v>
      </c>
      <c r="R34" s="33">
        <f>P34*Q34</f>
        <v>21341.600000000002</v>
      </c>
    </row>
    <row r="35" spans="1:18">
      <c r="A35" s="30" t="s">
        <v>773</v>
      </c>
      <c r="B35" s="24" t="s">
        <v>764</v>
      </c>
      <c r="C35" s="30"/>
      <c r="D35" s="30"/>
      <c r="E35" s="30" t="s">
        <v>774</v>
      </c>
      <c r="F35" s="163"/>
      <c r="G35" s="30"/>
      <c r="H35" s="30">
        <v>2064</v>
      </c>
      <c r="I35" s="30">
        <v>2411</v>
      </c>
      <c r="J35" s="30">
        <f>I35-H35</f>
        <v>347</v>
      </c>
      <c r="K35" s="30">
        <v>80</v>
      </c>
      <c r="L35" s="30">
        <f>K35*J35</f>
        <v>27760</v>
      </c>
      <c r="M35" s="31">
        <v>1.03</v>
      </c>
      <c r="N35" s="32">
        <f>M35*L35</f>
        <v>28592.799999999999</v>
      </c>
      <c r="O35" s="30"/>
      <c r="P35" s="32">
        <f>G35+N35+O35</f>
        <v>28592.799999999999</v>
      </c>
      <c r="Q35" s="30">
        <v>1</v>
      </c>
      <c r="R35" s="33">
        <f>P35*Q35</f>
        <v>28592.799999999999</v>
      </c>
    </row>
    <row r="36" spans="1:18">
      <c r="A36" s="148" t="s">
        <v>979</v>
      </c>
      <c r="B36"/>
      <c r="C36"/>
      <c r="D36"/>
      <c r="E36"/>
      <c r="F36"/>
      <c r="G36"/>
      <c r="H36"/>
      <c r="I36"/>
      <c r="J36"/>
      <c r="K36"/>
      <c r="L36" s="30">
        <f>SUM(L32:L35)</f>
        <v>48480</v>
      </c>
      <c r="M36" s="31">
        <v>1.03</v>
      </c>
      <c r="N36" s="32">
        <f>L36*M36</f>
        <v>49934.400000000001</v>
      </c>
      <c r="O36" s="30"/>
      <c r="P36" s="32">
        <f>G36+N36+O36</f>
        <v>49934.400000000001</v>
      </c>
      <c r="Q36" s="30"/>
      <c r="R36" s="33">
        <f>G36+N36+O36</f>
        <v>49934.400000000001</v>
      </c>
    </row>
    <row r="37" spans="1:18">
      <c r="A37" s="148"/>
      <c r="B37"/>
      <c r="C37"/>
      <c r="D37"/>
      <c r="E37"/>
      <c r="F37"/>
      <c r="G37"/>
      <c r="H37"/>
      <c r="I37"/>
      <c r="J37"/>
      <c r="K37"/>
      <c r="L37" s="30"/>
      <c r="M37" s="31"/>
      <c r="N37" s="32"/>
      <c r="O37" s="30"/>
      <c r="P37" s="32"/>
      <c r="Q37" s="30"/>
      <c r="R37" s="33"/>
    </row>
    <row r="38" spans="1:18" ht="18.75">
      <c r="A38" s="61" t="s">
        <v>953</v>
      </c>
      <c r="B38" s="24"/>
      <c r="C38" s="30"/>
      <c r="D38" s="30"/>
      <c r="E38" s="30"/>
      <c r="F38" s="145"/>
      <c r="G38" s="30"/>
      <c r="H38" s="30"/>
      <c r="I38" s="30"/>
      <c r="J38" s="30"/>
      <c r="K38" s="30"/>
      <c r="L38" s="30"/>
      <c r="M38" s="31"/>
      <c r="N38" s="32"/>
      <c r="O38" s="30"/>
      <c r="P38" s="32"/>
      <c r="Q38" s="30"/>
      <c r="R38" s="33"/>
    </row>
    <row r="39" spans="1:18">
      <c r="A39" s="30" t="s">
        <v>761</v>
      </c>
      <c r="B39" s="24" t="s">
        <v>762</v>
      </c>
      <c r="C39" s="30">
        <v>6</v>
      </c>
      <c r="D39" s="30">
        <v>6</v>
      </c>
      <c r="E39" s="30">
        <f>SUM(D39-C39)</f>
        <v>0</v>
      </c>
      <c r="F39" s="145">
        <v>8.15</v>
      </c>
      <c r="G39" s="30">
        <f>E39*F39</f>
        <v>0</v>
      </c>
      <c r="H39" s="30">
        <v>7207</v>
      </c>
      <c r="I39" s="30">
        <v>7946</v>
      </c>
      <c r="J39" s="30">
        <f t="shared" ref="J39:J44" si="5">I39-H39</f>
        <v>739</v>
      </c>
      <c r="K39" s="30">
        <v>1</v>
      </c>
      <c r="L39" s="30">
        <f t="shared" ref="L39:L44" si="6">K39*J39</f>
        <v>739</v>
      </c>
      <c r="M39" s="31">
        <v>1.03</v>
      </c>
      <c r="N39" s="32">
        <f t="shared" ref="N39:N45" si="7">M39*L39</f>
        <v>761.17000000000007</v>
      </c>
      <c r="O39" s="30"/>
      <c r="P39" s="32">
        <f t="shared" ref="P39:P45" si="8">G39+N39+O39</f>
        <v>761.17000000000007</v>
      </c>
      <c r="Q39" s="30">
        <v>1</v>
      </c>
      <c r="R39" s="33">
        <f t="shared" ref="R39:R45" si="9">P39*Q39</f>
        <v>761.17000000000007</v>
      </c>
    </row>
    <row r="40" spans="1:18" s="47" customFormat="1">
      <c r="A40" s="30" t="s">
        <v>763</v>
      </c>
      <c r="B40" s="24" t="s">
        <v>764</v>
      </c>
      <c r="C40" s="30"/>
      <c r="D40" s="30"/>
      <c r="E40" s="30"/>
      <c r="F40" s="163"/>
      <c r="G40" s="30"/>
      <c r="H40" s="30">
        <v>2156</v>
      </c>
      <c r="I40" s="30">
        <v>2584</v>
      </c>
      <c r="J40" s="30">
        <f t="shared" si="5"/>
        <v>428</v>
      </c>
      <c r="K40" s="30">
        <v>20</v>
      </c>
      <c r="L40" s="30">
        <f t="shared" si="6"/>
        <v>8560</v>
      </c>
      <c r="M40" s="31">
        <v>1.03</v>
      </c>
      <c r="N40" s="32">
        <f t="shared" si="7"/>
        <v>8816.8000000000011</v>
      </c>
      <c r="O40" s="30"/>
      <c r="P40" s="32">
        <f t="shared" si="8"/>
        <v>8816.8000000000011</v>
      </c>
      <c r="Q40" s="30">
        <v>1</v>
      </c>
      <c r="R40" s="33">
        <f t="shared" si="9"/>
        <v>8816.8000000000011</v>
      </c>
    </row>
    <row r="41" spans="1:18">
      <c r="A41" s="30" t="s">
        <v>765</v>
      </c>
      <c r="B41" s="24" t="s">
        <v>764</v>
      </c>
      <c r="C41" s="30"/>
      <c r="D41" s="30"/>
      <c r="E41" s="30"/>
      <c r="F41" s="163"/>
      <c r="G41" s="30"/>
      <c r="H41" s="30">
        <v>8031</v>
      </c>
      <c r="I41" s="30">
        <v>8867</v>
      </c>
      <c r="J41" s="30">
        <f t="shared" si="5"/>
        <v>836</v>
      </c>
      <c r="K41" s="30">
        <v>40</v>
      </c>
      <c r="L41" s="30">
        <f t="shared" si="6"/>
        <v>33440</v>
      </c>
      <c r="M41" s="31">
        <v>1.03</v>
      </c>
      <c r="N41" s="32">
        <f t="shared" si="7"/>
        <v>34443.200000000004</v>
      </c>
      <c r="O41" s="30"/>
      <c r="P41" s="32">
        <f t="shared" si="8"/>
        <v>34443.200000000004</v>
      </c>
      <c r="Q41" s="30">
        <v>1</v>
      </c>
      <c r="R41" s="33">
        <f t="shared" si="9"/>
        <v>34443.200000000004</v>
      </c>
    </row>
    <row r="42" spans="1:18">
      <c r="A42" s="30" t="s">
        <v>766</v>
      </c>
      <c r="B42" s="24" t="s">
        <v>764</v>
      </c>
      <c r="C42" s="30"/>
      <c r="D42" s="30"/>
      <c r="E42" s="30"/>
      <c r="F42" s="163"/>
      <c r="G42" s="30"/>
      <c r="H42" s="30">
        <v>20999</v>
      </c>
      <c r="I42" s="30">
        <v>21845</v>
      </c>
      <c r="J42" s="30">
        <f t="shared" si="5"/>
        <v>846</v>
      </c>
      <c r="K42" s="30">
        <v>30</v>
      </c>
      <c r="L42" s="30">
        <f t="shared" si="6"/>
        <v>25380</v>
      </c>
      <c r="M42" s="31">
        <v>1.03</v>
      </c>
      <c r="N42" s="32">
        <f t="shared" si="7"/>
        <v>26141.4</v>
      </c>
      <c r="O42" s="30"/>
      <c r="P42" s="32">
        <f t="shared" si="8"/>
        <v>26141.4</v>
      </c>
      <c r="Q42" s="30">
        <v>1</v>
      </c>
      <c r="R42" s="33">
        <f t="shared" si="9"/>
        <v>26141.4</v>
      </c>
    </row>
    <row r="43" spans="1:18">
      <c r="A43" s="30" t="s">
        <v>767</v>
      </c>
      <c r="B43" s="24" t="s">
        <v>764</v>
      </c>
      <c r="C43" s="30"/>
      <c r="D43" s="30"/>
      <c r="E43" s="30"/>
      <c r="F43" s="163"/>
      <c r="G43" s="30"/>
      <c r="H43" s="30">
        <v>2557</v>
      </c>
      <c r="I43" s="30">
        <v>2874</v>
      </c>
      <c r="J43" s="30">
        <f t="shared" si="5"/>
        <v>317</v>
      </c>
      <c r="K43" s="30">
        <v>60</v>
      </c>
      <c r="L43" s="30">
        <f t="shared" si="6"/>
        <v>19020</v>
      </c>
      <c r="M43" s="31">
        <v>1.03</v>
      </c>
      <c r="N43" s="32">
        <f t="shared" si="7"/>
        <v>19590.600000000002</v>
      </c>
      <c r="O43" s="30"/>
      <c r="P43" s="32">
        <f t="shared" si="8"/>
        <v>19590.600000000002</v>
      </c>
      <c r="Q43" s="30">
        <v>1</v>
      </c>
      <c r="R43" s="33">
        <f t="shared" si="9"/>
        <v>19590.600000000002</v>
      </c>
    </row>
    <row r="44" spans="1:18">
      <c r="A44" s="30" t="s">
        <v>768</v>
      </c>
      <c r="B44" s="24" t="s">
        <v>764</v>
      </c>
      <c r="C44" s="30"/>
      <c r="D44" s="30"/>
      <c r="E44" s="30"/>
      <c r="F44" s="163"/>
      <c r="G44" s="30"/>
      <c r="H44" s="30">
        <v>3556</v>
      </c>
      <c r="I44" s="30">
        <v>3753</v>
      </c>
      <c r="J44" s="30">
        <f t="shared" si="5"/>
        <v>197</v>
      </c>
      <c r="K44" s="30">
        <v>50</v>
      </c>
      <c r="L44" s="30">
        <f t="shared" si="6"/>
        <v>9850</v>
      </c>
      <c r="M44" s="31">
        <v>1.03</v>
      </c>
      <c r="N44" s="32">
        <f t="shared" si="7"/>
        <v>10145.5</v>
      </c>
      <c r="O44" s="30"/>
      <c r="P44" s="32">
        <f t="shared" si="8"/>
        <v>10145.5</v>
      </c>
      <c r="Q44" s="30">
        <v>1</v>
      </c>
      <c r="R44" s="33">
        <f t="shared" si="9"/>
        <v>10145.5</v>
      </c>
    </row>
    <row r="45" spans="1:18">
      <c r="A45" s="30" t="s">
        <v>18</v>
      </c>
      <c r="B45" s="24" t="s">
        <v>764</v>
      </c>
      <c r="C45" s="30"/>
      <c r="D45" s="30"/>
      <c r="E45" s="30"/>
      <c r="F45" s="163"/>
      <c r="G45" s="30"/>
      <c r="H45" s="30"/>
      <c r="I45" s="30"/>
      <c r="J45" s="30"/>
      <c r="K45" s="30"/>
      <c r="L45" s="30">
        <f>SUM(L39:L44)</f>
        <v>96989</v>
      </c>
      <c r="M45" s="31">
        <v>1.03</v>
      </c>
      <c r="N45" s="32">
        <f t="shared" si="7"/>
        <v>99898.67</v>
      </c>
      <c r="O45" s="30"/>
      <c r="P45" s="32">
        <f t="shared" si="8"/>
        <v>99898.67</v>
      </c>
      <c r="Q45" s="30">
        <v>1</v>
      </c>
      <c r="R45" s="33">
        <f t="shared" si="9"/>
        <v>99898.67</v>
      </c>
    </row>
    <row r="46" spans="1:18">
      <c r="A46" s="30"/>
      <c r="B46" s="24"/>
      <c r="C46" s="30"/>
      <c r="D46" s="30"/>
      <c r="E46" s="30"/>
      <c r="F46" s="163"/>
      <c r="G46" s="30"/>
      <c r="H46" s="30"/>
      <c r="I46" s="30"/>
      <c r="J46" s="30"/>
      <c r="K46" s="30"/>
      <c r="L46" s="30"/>
      <c r="M46" s="31"/>
      <c r="N46" s="32"/>
      <c r="O46" s="30"/>
      <c r="P46" s="32"/>
      <c r="Q46" s="30"/>
      <c r="R46" s="230"/>
    </row>
    <row r="47" spans="1:18" ht="18.75">
      <c r="A47" s="61" t="s">
        <v>953</v>
      </c>
      <c r="B47" s="24"/>
      <c r="C47" s="30"/>
      <c r="D47" s="30"/>
      <c r="E47" s="30"/>
      <c r="F47" s="145"/>
      <c r="G47" s="30"/>
      <c r="H47" s="30"/>
      <c r="I47" s="30"/>
      <c r="J47" s="30"/>
      <c r="K47" s="30"/>
      <c r="L47" s="30"/>
      <c r="M47" s="31"/>
      <c r="N47" s="32"/>
      <c r="O47" s="30"/>
      <c r="P47" s="32"/>
      <c r="Q47" s="30"/>
      <c r="R47" s="33"/>
    </row>
    <row r="48" spans="1:18">
      <c r="A48" s="30" t="s">
        <v>761</v>
      </c>
      <c r="B48" s="24" t="s">
        <v>762</v>
      </c>
      <c r="C48" s="30">
        <v>6</v>
      </c>
      <c r="D48" s="30">
        <v>6</v>
      </c>
      <c r="E48" s="30">
        <f>SUM(D48-C48)</f>
        <v>0</v>
      </c>
      <c r="F48" s="145">
        <v>8.15</v>
      </c>
      <c r="G48" s="30">
        <f>E48*F48</f>
        <v>0</v>
      </c>
      <c r="H48" s="30">
        <v>7946</v>
      </c>
      <c r="I48" s="30">
        <v>8348</v>
      </c>
      <c r="J48" s="30">
        <f t="shared" ref="J48:J53" si="10">I48-H48</f>
        <v>402</v>
      </c>
      <c r="K48" s="30">
        <v>1</v>
      </c>
      <c r="L48" s="30">
        <f t="shared" ref="L48:L53" si="11">K48*J48</f>
        <v>402</v>
      </c>
      <c r="M48" s="31">
        <v>1.03</v>
      </c>
      <c r="N48" s="32">
        <f>M48*L48</f>
        <v>414.06</v>
      </c>
      <c r="O48" s="30"/>
      <c r="P48" s="32">
        <f>G48+N48+O48</f>
        <v>414.06</v>
      </c>
      <c r="Q48" s="30">
        <v>1</v>
      </c>
      <c r="R48" s="33">
        <f>P48*Q48</f>
        <v>414.06</v>
      </c>
    </row>
    <row r="49" spans="1:18">
      <c r="A49" s="30" t="s">
        <v>763</v>
      </c>
      <c r="B49" s="24" t="s">
        <v>764</v>
      </c>
      <c r="C49" s="30"/>
      <c r="D49" s="30"/>
      <c r="E49" s="30"/>
      <c r="F49" s="163"/>
      <c r="G49" s="30"/>
      <c r="H49" s="30">
        <v>2584</v>
      </c>
      <c r="I49" s="30">
        <v>2967</v>
      </c>
      <c r="J49" s="30">
        <f t="shared" si="10"/>
        <v>383</v>
      </c>
      <c r="K49" s="30">
        <v>20</v>
      </c>
      <c r="L49" s="30">
        <f t="shared" si="11"/>
        <v>7660</v>
      </c>
      <c r="M49" s="31">
        <v>1.03</v>
      </c>
      <c r="N49" s="32">
        <f t="shared" ref="N49:N54" si="12">M49*L49</f>
        <v>7889.8</v>
      </c>
      <c r="O49" s="30"/>
      <c r="P49" s="32">
        <f t="shared" ref="P49:P54" si="13">G49+N49+O49</f>
        <v>7889.8</v>
      </c>
      <c r="Q49" s="30">
        <v>1</v>
      </c>
      <c r="R49" s="33">
        <f t="shared" ref="R49:R54" si="14">P49*Q49</f>
        <v>7889.8</v>
      </c>
    </row>
    <row r="50" spans="1:18">
      <c r="A50" s="30" t="s">
        <v>765</v>
      </c>
      <c r="B50" s="24" t="s">
        <v>764</v>
      </c>
      <c r="C50" s="30"/>
      <c r="D50" s="30"/>
      <c r="E50" s="30"/>
      <c r="F50" s="163"/>
      <c r="G50" s="30"/>
      <c r="H50" s="30">
        <v>8867</v>
      </c>
      <c r="I50" s="30">
        <v>9781</v>
      </c>
      <c r="J50" s="30">
        <f t="shared" si="10"/>
        <v>914</v>
      </c>
      <c r="K50" s="30">
        <v>40</v>
      </c>
      <c r="L50" s="30">
        <f t="shared" si="11"/>
        <v>36560</v>
      </c>
      <c r="M50" s="31">
        <v>1.03</v>
      </c>
      <c r="N50" s="32">
        <f t="shared" si="12"/>
        <v>37656.800000000003</v>
      </c>
      <c r="O50" s="30"/>
      <c r="P50" s="32">
        <f t="shared" si="13"/>
        <v>37656.800000000003</v>
      </c>
      <c r="Q50" s="30">
        <v>1</v>
      </c>
      <c r="R50" s="33">
        <f t="shared" si="14"/>
        <v>37656.800000000003</v>
      </c>
    </row>
    <row r="51" spans="1:18">
      <c r="A51" s="30" t="s">
        <v>766</v>
      </c>
      <c r="B51" s="24" t="s">
        <v>764</v>
      </c>
      <c r="C51" s="30"/>
      <c r="D51" s="30"/>
      <c r="E51" s="30"/>
      <c r="F51" s="163"/>
      <c r="G51" s="30"/>
      <c r="H51" s="30">
        <v>21845</v>
      </c>
      <c r="I51" s="30">
        <v>22347</v>
      </c>
      <c r="J51" s="30">
        <f t="shared" si="10"/>
        <v>502</v>
      </c>
      <c r="K51" s="30">
        <v>30</v>
      </c>
      <c r="L51" s="30">
        <f t="shared" si="11"/>
        <v>15060</v>
      </c>
      <c r="M51" s="31">
        <v>1.03</v>
      </c>
      <c r="N51" s="32">
        <f t="shared" si="12"/>
        <v>15511.800000000001</v>
      </c>
      <c r="O51" s="30"/>
      <c r="P51" s="32">
        <f t="shared" si="13"/>
        <v>15511.800000000001</v>
      </c>
      <c r="Q51" s="30">
        <v>1</v>
      </c>
      <c r="R51" s="33">
        <f t="shared" si="14"/>
        <v>15511.800000000001</v>
      </c>
    </row>
    <row r="52" spans="1:18">
      <c r="A52" s="30" t="s">
        <v>767</v>
      </c>
      <c r="B52" s="24" t="s">
        <v>764</v>
      </c>
      <c r="C52" s="30"/>
      <c r="D52" s="30"/>
      <c r="E52" s="30"/>
      <c r="F52" s="163"/>
      <c r="G52" s="30"/>
      <c r="H52" s="30">
        <v>2874</v>
      </c>
      <c r="I52" s="30">
        <v>3188</v>
      </c>
      <c r="J52" s="30">
        <f t="shared" si="10"/>
        <v>314</v>
      </c>
      <c r="K52" s="30">
        <v>60</v>
      </c>
      <c r="L52" s="30">
        <f t="shared" si="11"/>
        <v>18840</v>
      </c>
      <c r="M52" s="31">
        <v>1.03</v>
      </c>
      <c r="N52" s="32">
        <f t="shared" si="12"/>
        <v>19405.2</v>
      </c>
      <c r="O52" s="30"/>
      <c r="P52" s="32">
        <f t="shared" si="13"/>
        <v>19405.2</v>
      </c>
      <c r="Q52" s="30">
        <v>1</v>
      </c>
      <c r="R52" s="33">
        <f t="shared" si="14"/>
        <v>19405.2</v>
      </c>
    </row>
    <row r="53" spans="1:18">
      <c r="A53" s="30" t="s">
        <v>768</v>
      </c>
      <c r="B53" s="24" t="s">
        <v>764</v>
      </c>
      <c r="C53" s="30"/>
      <c r="D53" s="30"/>
      <c r="E53" s="30"/>
      <c r="F53" s="163"/>
      <c r="G53" s="30"/>
      <c r="H53" s="30">
        <v>3753</v>
      </c>
      <c r="I53" s="30">
        <v>4126</v>
      </c>
      <c r="J53" s="30">
        <f t="shared" si="10"/>
        <v>373</v>
      </c>
      <c r="K53" s="30">
        <v>50</v>
      </c>
      <c r="L53" s="30">
        <f t="shared" si="11"/>
        <v>18650</v>
      </c>
      <c r="M53" s="31">
        <v>1.03</v>
      </c>
      <c r="N53" s="32">
        <f t="shared" si="12"/>
        <v>19209.5</v>
      </c>
      <c r="O53" s="30"/>
      <c r="P53" s="32">
        <f t="shared" si="13"/>
        <v>19209.5</v>
      </c>
      <c r="Q53" s="30">
        <v>1</v>
      </c>
      <c r="R53" s="33">
        <f t="shared" si="14"/>
        <v>19209.5</v>
      </c>
    </row>
    <row r="54" spans="1:18">
      <c r="A54" s="30" t="s">
        <v>18</v>
      </c>
      <c r="B54" s="24" t="s">
        <v>764</v>
      </c>
      <c r="C54" s="30"/>
      <c r="D54" s="30"/>
      <c r="E54" s="30"/>
      <c r="F54" s="163"/>
      <c r="G54" s="30"/>
      <c r="H54" s="30"/>
      <c r="I54" s="30"/>
      <c r="J54" s="30"/>
      <c r="K54" s="30"/>
      <c r="L54" s="30">
        <f>SUM(L48:L53)</f>
        <v>97172</v>
      </c>
      <c r="M54" s="31">
        <v>1.03</v>
      </c>
      <c r="N54" s="32">
        <f t="shared" si="12"/>
        <v>100087.16</v>
      </c>
      <c r="O54" s="30"/>
      <c r="P54" s="32">
        <f t="shared" si="13"/>
        <v>100087.16</v>
      </c>
      <c r="Q54" s="30">
        <v>1</v>
      </c>
      <c r="R54" s="33">
        <f t="shared" si="14"/>
        <v>100087.16</v>
      </c>
    </row>
    <row r="55" spans="1:18">
      <c r="A55" s="30" t="s">
        <v>958</v>
      </c>
      <c r="B55" s="24"/>
      <c r="C55" s="30"/>
      <c r="D55" s="30"/>
      <c r="E55" s="30"/>
      <c r="F55" s="163"/>
      <c r="G55" s="30"/>
      <c r="H55" s="30"/>
      <c r="I55" s="30"/>
      <c r="J55" s="30"/>
      <c r="K55" s="30"/>
      <c r="L55" s="30"/>
      <c r="M55" s="31"/>
      <c r="N55" s="32"/>
      <c r="O55" s="30"/>
      <c r="P55" s="32"/>
      <c r="Q55" s="30"/>
      <c r="R55" s="230">
        <f>R31+R36+R45+R54</f>
        <v>400011.82999999996</v>
      </c>
    </row>
    <row r="56" spans="1:18">
      <c r="A56" s="30" t="s">
        <v>959</v>
      </c>
      <c r="B56" s="24"/>
      <c r="C56" s="30"/>
      <c r="D56" s="30"/>
      <c r="E56" s="30"/>
      <c r="F56" s="163"/>
      <c r="G56" s="30"/>
      <c r="H56" s="30"/>
      <c r="I56" s="30"/>
      <c r="J56" s="30"/>
      <c r="K56" s="30"/>
      <c r="L56" s="30"/>
      <c r="M56" s="31"/>
      <c r="N56" s="32"/>
      <c r="O56" s="30"/>
      <c r="P56" s="32"/>
      <c r="Q56" s="30"/>
      <c r="R56" s="230">
        <f>R55-R19</f>
        <v>-62076.270000000077</v>
      </c>
    </row>
    <row r="57" spans="1:18">
      <c r="A57" s="30"/>
      <c r="B57" s="24"/>
      <c r="C57" s="30"/>
      <c r="D57" s="30"/>
      <c r="E57" s="30"/>
      <c r="F57" s="163"/>
      <c r="G57" s="30"/>
      <c r="H57" s="30"/>
      <c r="I57" s="30"/>
      <c r="J57" s="30"/>
      <c r="K57" s="30"/>
      <c r="L57" s="30"/>
      <c r="M57" s="31"/>
      <c r="N57" s="32"/>
      <c r="O57" s="30"/>
      <c r="P57" s="32"/>
      <c r="Q57" s="30"/>
      <c r="R57" s="230"/>
    </row>
    <row r="58" spans="1:18">
      <c r="A58" s="30"/>
      <c r="B58" s="24"/>
      <c r="C58" s="30"/>
      <c r="D58" s="30"/>
      <c r="E58" s="30"/>
      <c r="F58" s="163"/>
      <c r="G58" s="30"/>
      <c r="H58" s="30"/>
      <c r="I58" s="30"/>
      <c r="J58" s="30"/>
      <c r="K58" s="30"/>
      <c r="L58" s="30"/>
      <c r="M58" s="31"/>
      <c r="N58" s="32"/>
      <c r="O58" s="30"/>
      <c r="P58" s="32"/>
      <c r="Q58" s="30"/>
      <c r="R58" s="230"/>
    </row>
    <row r="59" spans="1:18">
      <c r="A59" s="30"/>
      <c r="B59" s="24"/>
      <c r="C59" s="30"/>
      <c r="D59" s="30"/>
      <c r="E59" s="30"/>
      <c r="F59" s="163"/>
      <c r="G59" s="30"/>
      <c r="H59" s="30"/>
      <c r="I59" s="30"/>
      <c r="J59" s="30"/>
      <c r="K59" s="30"/>
      <c r="L59" s="30"/>
      <c r="M59" s="31"/>
      <c r="N59" s="32"/>
      <c r="O59" s="30"/>
      <c r="P59" s="32"/>
      <c r="Q59" s="30"/>
      <c r="R59" s="230"/>
    </row>
    <row r="60" spans="1:18">
      <c r="A60" s="4" t="s">
        <v>0</v>
      </c>
      <c r="B60" s="4"/>
      <c r="C60" s="4" t="s">
        <v>1</v>
      </c>
      <c r="D60" s="4" t="s">
        <v>2</v>
      </c>
      <c r="E60" s="4" t="s">
        <v>3</v>
      </c>
      <c r="F60" s="18" t="s">
        <v>4</v>
      </c>
      <c r="G60" s="4" t="s">
        <v>5</v>
      </c>
      <c r="H60" s="4" t="s">
        <v>6</v>
      </c>
      <c r="I60" s="4" t="s">
        <v>7</v>
      </c>
      <c r="J60" s="4" t="s">
        <v>8</v>
      </c>
      <c r="K60" s="4" t="s">
        <v>9</v>
      </c>
      <c r="L60" s="4" t="s">
        <v>145</v>
      </c>
      <c r="M60" s="6">
        <v>1.03</v>
      </c>
      <c r="N60" s="7" t="s">
        <v>12</v>
      </c>
      <c r="O60" s="4" t="s">
        <v>13</v>
      </c>
      <c r="P60" s="7" t="s">
        <v>14</v>
      </c>
      <c r="Q60" s="4" t="s">
        <v>113</v>
      </c>
      <c r="R60" s="68" t="s">
        <v>114</v>
      </c>
    </row>
    <row r="61" spans="1:18">
      <c r="A61" s="104" t="s">
        <v>399</v>
      </c>
      <c r="B61" s="4">
        <v>4530</v>
      </c>
      <c r="C61" s="4" t="s">
        <v>398</v>
      </c>
      <c r="D61" s="4"/>
      <c r="E61" s="4"/>
      <c r="F61" s="18"/>
      <c r="G61" s="4"/>
      <c r="H61" s="4"/>
      <c r="I61" s="4"/>
      <c r="J61" s="4"/>
      <c r="K61" s="4"/>
      <c r="L61" s="4"/>
      <c r="M61" s="6"/>
      <c r="N61" s="7"/>
      <c r="O61" s="4"/>
      <c r="P61" s="7"/>
      <c r="Q61" s="4"/>
      <c r="R61" s="23"/>
    </row>
    <row r="62" spans="1:18">
      <c r="A62" s="30" t="s">
        <v>260</v>
      </c>
      <c r="B62" s="24" t="s">
        <v>212</v>
      </c>
      <c r="C62" s="30"/>
      <c r="D62" s="30"/>
      <c r="E62" s="30"/>
      <c r="F62" s="163"/>
      <c r="G62" s="30"/>
      <c r="H62" s="30">
        <v>5990</v>
      </c>
      <c r="I62" s="30">
        <v>6151</v>
      </c>
      <c r="J62" s="30">
        <f>I62-H62</f>
        <v>161</v>
      </c>
      <c r="K62" s="30">
        <v>1</v>
      </c>
      <c r="L62" s="30">
        <f>K62*J62</f>
        <v>161</v>
      </c>
      <c r="M62" s="31">
        <v>1.03</v>
      </c>
      <c r="N62" s="32">
        <f>M62*L62</f>
        <v>165.83</v>
      </c>
      <c r="O62" s="30"/>
      <c r="P62" s="32">
        <f t="shared" ref="P62:P67" si="15">G62+N62+O62</f>
        <v>165.83</v>
      </c>
      <c r="Q62" s="30">
        <v>0.33333332999999998</v>
      </c>
      <c r="R62" s="33">
        <f>P62*Q62</f>
        <v>55.276666113899999</v>
      </c>
    </row>
    <row r="63" spans="1:18">
      <c r="A63" s="30" t="s">
        <v>261</v>
      </c>
      <c r="B63" s="24" t="s">
        <v>212</v>
      </c>
      <c r="C63" s="30"/>
      <c r="D63" s="30"/>
      <c r="E63" s="30"/>
      <c r="F63" s="163"/>
      <c r="G63" s="30"/>
      <c r="H63" s="30">
        <v>9295</v>
      </c>
      <c r="I63" s="30">
        <v>9779</v>
      </c>
      <c r="J63" s="30">
        <f>I63-H63</f>
        <v>484</v>
      </c>
      <c r="K63" s="30">
        <v>1</v>
      </c>
      <c r="L63" s="30">
        <f>K63*J63</f>
        <v>484</v>
      </c>
      <c r="M63" s="31">
        <v>1.03</v>
      </c>
      <c r="N63" s="32">
        <f>M63*L63</f>
        <v>498.52000000000004</v>
      </c>
      <c r="O63" s="30"/>
      <c r="P63" s="32">
        <f t="shared" si="15"/>
        <v>498.52000000000004</v>
      </c>
      <c r="Q63" s="30">
        <v>0.5</v>
      </c>
      <c r="R63" s="33">
        <f>P63*Q63</f>
        <v>249.26000000000002</v>
      </c>
    </row>
    <row r="64" spans="1:18">
      <c r="A64" s="30" t="s">
        <v>262</v>
      </c>
      <c r="B64" s="24" t="s">
        <v>212</v>
      </c>
      <c r="C64" s="30"/>
      <c r="D64" s="30"/>
      <c r="E64" s="30"/>
      <c r="F64" s="163"/>
      <c r="G64" s="30"/>
      <c r="H64" s="30">
        <v>5763</v>
      </c>
      <c r="I64" s="30">
        <v>5962</v>
      </c>
      <c r="J64" s="30">
        <f>I64-H64</f>
        <v>199</v>
      </c>
      <c r="K64" s="30">
        <v>1</v>
      </c>
      <c r="L64" s="30">
        <f>K64*J64</f>
        <v>199</v>
      </c>
      <c r="M64" s="31">
        <v>1.03</v>
      </c>
      <c r="N64" s="32">
        <f>M64*L64</f>
        <v>204.97</v>
      </c>
      <c r="O64" s="30"/>
      <c r="P64" s="32">
        <f t="shared" si="15"/>
        <v>204.97</v>
      </c>
      <c r="Q64" s="30">
        <v>1</v>
      </c>
      <c r="R64" s="33">
        <f>P64*Q64</f>
        <v>204.97</v>
      </c>
    </row>
    <row r="65" spans="1:18">
      <c r="A65" s="30" t="s">
        <v>263</v>
      </c>
      <c r="B65" s="24" t="s">
        <v>212</v>
      </c>
      <c r="C65" s="30"/>
      <c r="D65" s="30"/>
      <c r="E65" s="30"/>
      <c r="F65" s="163"/>
      <c r="G65" s="30"/>
      <c r="H65" s="30">
        <v>17903</v>
      </c>
      <c r="I65" s="30">
        <v>18700</v>
      </c>
      <c r="J65" s="30">
        <f>I65-H65</f>
        <v>797</v>
      </c>
      <c r="K65" s="30">
        <v>1</v>
      </c>
      <c r="L65" s="30">
        <f>K65*J65</f>
        <v>797</v>
      </c>
      <c r="M65" s="31">
        <v>1.03</v>
      </c>
      <c r="N65" s="32">
        <f>M65*L65</f>
        <v>820.91</v>
      </c>
      <c r="O65" s="30"/>
      <c r="P65" s="32">
        <f t="shared" si="15"/>
        <v>820.91</v>
      </c>
      <c r="Q65" s="30">
        <v>1</v>
      </c>
      <c r="R65" s="33">
        <f>P65*Q65</f>
        <v>820.91</v>
      </c>
    </row>
    <row r="66" spans="1:18">
      <c r="A66" s="30" t="s">
        <v>264</v>
      </c>
      <c r="B66" s="24" t="s">
        <v>212</v>
      </c>
      <c r="C66" s="30"/>
      <c r="D66" s="30"/>
      <c r="E66" s="30"/>
      <c r="F66" s="163"/>
      <c r="G66" s="30"/>
      <c r="H66" s="30">
        <v>18926</v>
      </c>
      <c r="I66" s="30">
        <v>19084</v>
      </c>
      <c r="J66" s="30">
        <f>I66-H66</f>
        <v>158</v>
      </c>
      <c r="K66" s="30">
        <v>40</v>
      </c>
      <c r="L66" s="30">
        <f>K66*J66</f>
        <v>6320</v>
      </c>
      <c r="M66" s="31">
        <v>1.03</v>
      </c>
      <c r="N66" s="32">
        <f>M66*L66</f>
        <v>6509.6</v>
      </c>
      <c r="O66" s="30"/>
      <c r="P66" s="32">
        <f t="shared" si="15"/>
        <v>6509.6</v>
      </c>
      <c r="Q66" s="30">
        <v>0.5</v>
      </c>
      <c r="R66" s="33">
        <f>P66*Q66</f>
        <v>3254.8</v>
      </c>
    </row>
    <row r="67" spans="1:18">
      <c r="A67" s="30" t="s">
        <v>18</v>
      </c>
      <c r="B67" s="24" t="s">
        <v>212</v>
      </c>
      <c r="C67" s="30"/>
      <c r="D67" s="30"/>
      <c r="E67" s="30"/>
      <c r="F67" s="163"/>
      <c r="G67" s="30"/>
      <c r="H67" s="30"/>
      <c r="I67" s="30"/>
      <c r="J67" s="30"/>
      <c r="K67" s="30"/>
      <c r="L67" s="30">
        <f>SUM(L62:L66)</f>
        <v>7961</v>
      </c>
      <c r="M67" s="31">
        <v>1.03</v>
      </c>
      <c r="N67" s="32">
        <f>L67*M67</f>
        <v>8199.83</v>
      </c>
      <c r="O67" s="30"/>
      <c r="P67" s="32">
        <f t="shared" si="15"/>
        <v>8199.83</v>
      </c>
      <c r="Q67" s="30"/>
      <c r="R67" s="33">
        <f>SUM(R62:R66)</f>
        <v>4585.2166661138999</v>
      </c>
    </row>
    <row r="68" spans="1:18" s="47" customFormat="1">
      <c r="A68" s="4" t="s">
        <v>211</v>
      </c>
      <c r="B68" s="15" t="s">
        <v>212</v>
      </c>
      <c r="C68" s="4"/>
      <c r="D68" s="4"/>
      <c r="E68" s="4"/>
      <c r="F68" s="18"/>
      <c r="G68" s="4"/>
      <c r="H68" s="4"/>
      <c r="I68" s="4"/>
      <c r="J68" s="4"/>
      <c r="K68" s="4"/>
      <c r="L68" s="10">
        <f>R67/M68</f>
        <v>4451.6666661299996</v>
      </c>
      <c r="M68" s="6">
        <v>1.03</v>
      </c>
      <c r="N68" s="7">
        <f>L68*M68</f>
        <v>4585.2166661138999</v>
      </c>
      <c r="O68" s="4"/>
      <c r="P68" s="7">
        <f>G68+N68+O68</f>
        <v>4585.2166661138999</v>
      </c>
      <c r="Q68" s="4"/>
      <c r="R68" s="8"/>
    </row>
    <row r="69" spans="1:18" s="47" customFormat="1">
      <c r="A69" s="4"/>
      <c r="B69" s="15"/>
      <c r="C69" s="4"/>
      <c r="D69" s="4"/>
      <c r="E69" s="4"/>
      <c r="F69" s="18"/>
      <c r="G69" s="4"/>
      <c r="H69" s="4"/>
      <c r="I69" s="4"/>
      <c r="J69" s="4"/>
      <c r="K69" s="4"/>
      <c r="L69" s="10"/>
      <c r="M69" s="6"/>
      <c r="N69" s="7"/>
      <c r="O69" s="4"/>
      <c r="P69" s="7"/>
      <c r="Q69" s="4"/>
      <c r="R69" s="8"/>
    </row>
    <row r="70" spans="1:18" s="47" customFormat="1">
      <c r="A70" s="4"/>
      <c r="B70" s="15"/>
      <c r="C70" s="4"/>
      <c r="D70" s="4"/>
      <c r="E70" s="4"/>
      <c r="F70" s="18"/>
      <c r="G70" s="4"/>
      <c r="H70" s="4"/>
      <c r="I70" s="4"/>
      <c r="J70" s="4"/>
      <c r="K70" s="4"/>
      <c r="L70" s="4"/>
      <c r="M70" s="6"/>
      <c r="N70" s="7"/>
      <c r="O70" s="4"/>
      <c r="P70" s="7"/>
      <c r="Q70" s="4"/>
      <c r="R70" s="8"/>
    </row>
    <row r="71" spans="1:18" s="47" customFormat="1">
      <c r="A71" s="104" t="s">
        <v>610</v>
      </c>
      <c r="B71" s="24">
        <v>4760</v>
      </c>
      <c r="C71" s="30" t="s">
        <v>611</v>
      </c>
      <c r="D71" s="30"/>
      <c r="E71" s="30"/>
      <c r="F71" s="163"/>
      <c r="G71" s="30"/>
      <c r="H71" s="30"/>
      <c r="I71" s="30"/>
      <c r="J71" s="30"/>
      <c r="K71" s="30"/>
      <c r="L71" s="30"/>
      <c r="M71" s="31"/>
      <c r="N71" s="32"/>
      <c r="O71" s="30"/>
      <c r="P71" s="32"/>
      <c r="Q71" s="30"/>
      <c r="R71" s="33"/>
    </row>
    <row r="72" spans="1:18" s="47" customFormat="1">
      <c r="A72" s="30" t="s">
        <v>0</v>
      </c>
      <c r="B72" s="30"/>
      <c r="C72" s="30" t="s">
        <v>1</v>
      </c>
      <c r="D72" s="30" t="s">
        <v>2</v>
      </c>
      <c r="E72" s="30" t="s">
        <v>3</v>
      </c>
      <c r="F72" s="33" t="s">
        <v>4</v>
      </c>
      <c r="G72" s="30" t="s">
        <v>5</v>
      </c>
      <c r="H72" s="30" t="s">
        <v>6</v>
      </c>
      <c r="I72" s="30" t="s">
        <v>7</v>
      </c>
      <c r="J72" s="30" t="s">
        <v>8</v>
      </c>
      <c r="K72" s="30" t="s">
        <v>9</v>
      </c>
      <c r="L72" s="30" t="s">
        <v>612</v>
      </c>
      <c r="M72" s="31"/>
      <c r="N72" s="32" t="s">
        <v>12</v>
      </c>
      <c r="O72" s="30" t="s">
        <v>13</v>
      </c>
      <c r="P72" s="32" t="s">
        <v>14</v>
      </c>
      <c r="Q72" s="30" t="s">
        <v>593</v>
      </c>
      <c r="R72" s="33" t="s">
        <v>594</v>
      </c>
    </row>
    <row r="73" spans="1:18" s="47" customFormat="1">
      <c r="A73" s="30" t="s">
        <v>613</v>
      </c>
      <c r="B73" s="24" t="s">
        <v>614</v>
      </c>
      <c r="C73" s="30" t="s">
        <v>615</v>
      </c>
      <c r="D73" s="30"/>
      <c r="E73" s="30"/>
      <c r="F73" s="163"/>
      <c r="G73" s="30"/>
      <c r="H73" s="30"/>
      <c r="I73" s="30"/>
      <c r="J73" s="30"/>
      <c r="K73" s="30"/>
      <c r="L73" s="30"/>
      <c r="M73" s="31"/>
      <c r="N73" s="32"/>
      <c r="O73" s="30"/>
      <c r="P73" s="32"/>
      <c r="Q73" s="30"/>
      <c r="R73" s="33">
        <v>30000</v>
      </c>
    </row>
    <row r="74" spans="1:18">
      <c r="A74" s="30" t="s">
        <v>616</v>
      </c>
      <c r="B74" s="24"/>
      <c r="C74" s="30"/>
      <c r="D74" s="30"/>
      <c r="E74" s="30"/>
      <c r="F74" s="163"/>
      <c r="G74" s="30"/>
      <c r="H74" s="30"/>
      <c r="I74" s="30"/>
      <c r="J74" s="30"/>
      <c r="K74" s="30"/>
      <c r="L74" s="30"/>
      <c r="M74" s="31"/>
      <c r="N74" s="32"/>
      <c r="O74" s="30"/>
      <c r="P74" s="32"/>
      <c r="Q74" s="30"/>
      <c r="R74" s="33">
        <v>0</v>
      </c>
    </row>
    <row r="75" spans="1:18">
      <c r="A75" s="30" t="s">
        <v>617</v>
      </c>
      <c r="B75" s="24" t="s">
        <v>614</v>
      </c>
      <c r="C75" s="30"/>
      <c r="D75" s="30"/>
      <c r="E75" s="30"/>
      <c r="F75" s="163"/>
      <c r="G75" s="30"/>
      <c r="H75" s="30">
        <v>11186</v>
      </c>
      <c r="I75" s="30">
        <v>11327</v>
      </c>
      <c r="J75" s="30">
        <f t="shared" ref="J75:J81" si="16">I75-H75</f>
        <v>141</v>
      </c>
      <c r="K75" s="30">
        <v>1</v>
      </c>
      <c r="L75" s="30">
        <f t="shared" ref="L75:L81" si="17">K75*J75</f>
        <v>141</v>
      </c>
      <c r="M75" s="31">
        <v>1.03</v>
      </c>
      <c r="N75" s="32">
        <f t="shared" ref="N75:N82" si="18">M75*L75</f>
        <v>145.22999999999999</v>
      </c>
      <c r="O75" s="30"/>
      <c r="P75" s="32">
        <f t="shared" ref="P75:P82" si="19">G75+N75+O75</f>
        <v>145.22999999999999</v>
      </c>
      <c r="Q75" s="30">
        <v>1</v>
      </c>
      <c r="R75" s="33">
        <f t="shared" ref="R75:R81" si="20">P75*Q75</f>
        <v>145.22999999999999</v>
      </c>
    </row>
    <row r="76" spans="1:18">
      <c r="A76" s="30" t="s">
        <v>618</v>
      </c>
      <c r="B76" s="24" t="s">
        <v>614</v>
      </c>
      <c r="C76" s="30"/>
      <c r="D76" s="30"/>
      <c r="E76" s="30"/>
      <c r="F76" s="163"/>
      <c r="G76" s="30"/>
      <c r="H76" s="30">
        <v>5990</v>
      </c>
      <c r="I76" s="30">
        <v>6151</v>
      </c>
      <c r="J76" s="30">
        <f t="shared" si="16"/>
        <v>161</v>
      </c>
      <c r="K76" s="30">
        <v>1</v>
      </c>
      <c r="L76" s="30">
        <f t="shared" si="17"/>
        <v>161</v>
      </c>
      <c r="M76" s="31">
        <v>1.03</v>
      </c>
      <c r="N76" s="32">
        <f t="shared" si="18"/>
        <v>165.83</v>
      </c>
      <c r="O76" s="30"/>
      <c r="P76" s="32">
        <f t="shared" si="19"/>
        <v>165.83</v>
      </c>
      <c r="Q76" s="30">
        <v>0.67</v>
      </c>
      <c r="R76" s="33">
        <f t="shared" si="20"/>
        <v>111.10610000000001</v>
      </c>
    </row>
    <row r="77" spans="1:18">
      <c r="A77" s="30" t="s">
        <v>619</v>
      </c>
      <c r="B77" s="24" t="s">
        <v>614</v>
      </c>
      <c r="C77" s="30"/>
      <c r="D77" s="30"/>
      <c r="E77" s="30"/>
      <c r="F77" s="163"/>
      <c r="G77" s="30"/>
      <c r="H77" s="30">
        <v>9259</v>
      </c>
      <c r="I77" s="30">
        <v>9779</v>
      </c>
      <c r="J77" s="30">
        <f t="shared" si="16"/>
        <v>520</v>
      </c>
      <c r="K77" s="30">
        <v>1</v>
      </c>
      <c r="L77" s="30">
        <f t="shared" si="17"/>
        <v>520</v>
      </c>
      <c r="M77" s="31">
        <v>1.03</v>
      </c>
      <c r="N77" s="32">
        <f t="shared" si="18"/>
        <v>535.6</v>
      </c>
      <c r="O77" s="30"/>
      <c r="P77" s="32">
        <f t="shared" si="19"/>
        <v>535.6</v>
      </c>
      <c r="Q77" s="30">
        <v>0.5</v>
      </c>
      <c r="R77" s="33">
        <f t="shared" si="20"/>
        <v>267.8</v>
      </c>
    </row>
    <row r="78" spans="1:18">
      <c r="A78" s="30" t="s">
        <v>620</v>
      </c>
      <c r="B78" s="24" t="s">
        <v>614</v>
      </c>
      <c r="C78" s="30"/>
      <c r="D78" s="30"/>
      <c r="E78" s="30"/>
      <c r="F78" s="163"/>
      <c r="G78" s="30"/>
      <c r="H78" s="30">
        <v>14463</v>
      </c>
      <c r="I78" s="30">
        <v>14598</v>
      </c>
      <c r="J78" s="30">
        <f>I78-H78</f>
        <v>135</v>
      </c>
      <c r="K78" s="30">
        <v>1</v>
      </c>
      <c r="L78" s="30">
        <f>K78*J78</f>
        <v>135</v>
      </c>
      <c r="M78" s="31">
        <v>1.03</v>
      </c>
      <c r="N78" s="32">
        <f>M78*L78</f>
        <v>139.05000000000001</v>
      </c>
      <c r="O78" s="30"/>
      <c r="P78" s="32">
        <f>G78+N78+O78</f>
        <v>139.05000000000001</v>
      </c>
      <c r="Q78" s="30">
        <v>1</v>
      </c>
      <c r="R78" s="33">
        <f>P78*Q78</f>
        <v>139.05000000000001</v>
      </c>
    </row>
    <row r="79" spans="1:18">
      <c r="A79" s="30" t="s">
        <v>621</v>
      </c>
      <c r="B79" s="24" t="s">
        <v>614</v>
      </c>
      <c r="C79" s="30"/>
      <c r="D79" s="30"/>
      <c r="E79" s="30"/>
      <c r="F79" s="163"/>
      <c r="G79" s="30"/>
      <c r="H79" s="30">
        <v>4434</v>
      </c>
      <c r="I79" s="30">
        <v>4553</v>
      </c>
      <c r="J79" s="30">
        <f t="shared" si="16"/>
        <v>119</v>
      </c>
      <c r="K79" s="30">
        <v>1</v>
      </c>
      <c r="L79" s="30">
        <f t="shared" si="17"/>
        <v>119</v>
      </c>
      <c r="M79" s="31">
        <v>1.03</v>
      </c>
      <c r="N79" s="32">
        <f t="shared" si="18"/>
        <v>122.57000000000001</v>
      </c>
      <c r="O79" s="30"/>
      <c r="P79" s="32">
        <f t="shared" si="19"/>
        <v>122.57000000000001</v>
      </c>
      <c r="Q79" s="30">
        <v>1</v>
      </c>
      <c r="R79" s="33">
        <f t="shared" si="20"/>
        <v>122.57000000000001</v>
      </c>
    </row>
    <row r="80" spans="1:18">
      <c r="A80" s="30" t="s">
        <v>622</v>
      </c>
      <c r="B80" s="24" t="s">
        <v>614</v>
      </c>
      <c r="C80" s="30">
        <v>1</v>
      </c>
      <c r="D80" s="30">
        <v>2</v>
      </c>
      <c r="E80" s="30">
        <f>SUM(D80-C80)</f>
        <v>1</v>
      </c>
      <c r="F80" s="145">
        <v>9.5</v>
      </c>
      <c r="G80" s="30">
        <f>E80*F80</f>
        <v>9.5</v>
      </c>
      <c r="H80" s="30">
        <v>10596</v>
      </c>
      <c r="I80" s="30">
        <v>10880</v>
      </c>
      <c r="J80" s="30">
        <f t="shared" si="16"/>
        <v>284</v>
      </c>
      <c r="K80" s="30">
        <v>1</v>
      </c>
      <c r="L80" s="30">
        <f t="shared" si="17"/>
        <v>284</v>
      </c>
      <c r="M80" s="31">
        <v>1.03</v>
      </c>
      <c r="N80" s="32">
        <f t="shared" si="18"/>
        <v>292.52</v>
      </c>
      <c r="O80" s="30">
        <v>80</v>
      </c>
      <c r="P80" s="32">
        <f>G80+N80+O80</f>
        <v>382.02</v>
      </c>
      <c r="Q80" s="30">
        <v>1</v>
      </c>
      <c r="R80" s="33">
        <f t="shared" si="20"/>
        <v>382.02</v>
      </c>
    </row>
    <row r="81" spans="1:18">
      <c r="A81" s="30" t="s">
        <v>623</v>
      </c>
      <c r="B81" s="24" t="s">
        <v>614</v>
      </c>
      <c r="C81" s="47"/>
      <c r="D81" s="47"/>
      <c r="E81" s="47"/>
      <c r="F81" s="47"/>
      <c r="G81" s="47"/>
      <c r="H81" s="30">
        <v>9937</v>
      </c>
      <c r="I81" s="30">
        <v>10122</v>
      </c>
      <c r="J81" s="30">
        <f t="shared" si="16"/>
        <v>185</v>
      </c>
      <c r="K81" s="30">
        <v>80</v>
      </c>
      <c r="L81" s="30">
        <f t="shared" si="17"/>
        <v>14800</v>
      </c>
      <c r="M81" s="31">
        <v>1.03</v>
      </c>
      <c r="N81" s="32">
        <f t="shared" si="18"/>
        <v>15244</v>
      </c>
      <c r="O81" s="30"/>
      <c r="P81" s="32">
        <f>G80+N81+O81</f>
        <v>15253.5</v>
      </c>
      <c r="Q81" s="30">
        <v>0.5</v>
      </c>
      <c r="R81" s="33">
        <f t="shared" si="20"/>
        <v>7626.75</v>
      </c>
    </row>
    <row r="82" spans="1:18">
      <c r="A82" s="30" t="s">
        <v>606</v>
      </c>
      <c r="B82" s="24" t="s">
        <v>614</v>
      </c>
      <c r="C82" s="30"/>
      <c r="D82" s="30"/>
      <c r="E82" s="30">
        <f>G82/F82</f>
        <v>1.165644171779141</v>
      </c>
      <c r="F82" s="145">
        <v>8.15</v>
      </c>
      <c r="G82" s="30">
        <f>SUM(G73:G80)</f>
        <v>9.5</v>
      </c>
      <c r="H82" s="30"/>
      <c r="I82" s="30"/>
      <c r="J82" s="30"/>
      <c r="K82" s="30">
        <v>1</v>
      </c>
      <c r="L82" s="30">
        <f>SUM(L75:L81)</f>
        <v>16160</v>
      </c>
      <c r="M82" s="31">
        <v>1.03</v>
      </c>
      <c r="N82" s="32">
        <f t="shared" si="18"/>
        <v>16644.8</v>
      </c>
      <c r="O82" s="30">
        <v>80</v>
      </c>
      <c r="P82" s="32">
        <f t="shared" si="19"/>
        <v>16734.3</v>
      </c>
      <c r="Q82" s="30"/>
      <c r="R82" s="33">
        <f>SUM(R75:R81)</f>
        <v>8794.5260999999991</v>
      </c>
    </row>
    <row r="83" spans="1:18">
      <c r="N83" s="54">
        <f>R82-O82-G82</f>
        <v>8705.0260999999991</v>
      </c>
    </row>
    <row r="84" spans="1:18">
      <c r="L84" s="143"/>
    </row>
  </sheetData>
  <phoneticPr fontId="2" type="noConversion"/>
  <pageMargins left="0.2" right="0.19" top="0.75" bottom="0.75" header="0.3" footer="0.3"/>
  <pageSetup paperSize="9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8"/>
  </sheetPr>
  <dimension ref="A1:R17"/>
  <sheetViews>
    <sheetView tabSelected="1" workbookViewId="0">
      <selection activeCell="L35" sqref="L35"/>
    </sheetView>
  </sheetViews>
  <sheetFormatPr defaultRowHeight="14.25"/>
  <cols>
    <col min="1" max="1" width="10.875" style="16" customWidth="1"/>
    <col min="2" max="2" width="6.75" style="16" customWidth="1"/>
    <col min="3" max="3" width="10.375" style="16" customWidth="1"/>
    <col min="4" max="4" width="10.875" style="16" customWidth="1"/>
    <col min="5" max="5" width="6.875" style="16" customWidth="1"/>
    <col min="6" max="6" width="5.375" style="16" customWidth="1"/>
    <col min="7" max="7" width="6.75" style="16" customWidth="1"/>
    <col min="8" max="8" width="5.375" style="16" customWidth="1"/>
    <col min="9" max="9" width="7.75" style="16" customWidth="1"/>
    <col min="10" max="10" width="9" style="16"/>
    <col min="11" max="11" width="4.5" style="16" customWidth="1"/>
    <col min="12" max="12" width="9" style="16"/>
    <col min="13" max="13" width="6" style="16" customWidth="1"/>
    <col min="14" max="14" width="11.625" style="16" customWidth="1"/>
    <col min="15" max="15" width="6.75" style="16" customWidth="1"/>
    <col min="16" max="16" width="11.375" style="16" customWidth="1"/>
    <col min="17" max="17" width="4.5" style="16" customWidth="1"/>
    <col min="18" max="16384" width="9" style="16"/>
  </cols>
  <sheetData>
    <row r="1" spans="1:18">
      <c r="A1" s="4" t="s">
        <v>0</v>
      </c>
      <c r="B1" s="4"/>
      <c r="C1" s="4" t="s">
        <v>1</v>
      </c>
      <c r="D1" s="4" t="s">
        <v>2</v>
      </c>
      <c r="E1" s="4" t="s">
        <v>3</v>
      </c>
      <c r="F1" s="18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6"/>
      <c r="N1" s="7" t="s">
        <v>12</v>
      </c>
      <c r="O1" s="4" t="s">
        <v>13</v>
      </c>
      <c r="P1" s="7" t="s">
        <v>14</v>
      </c>
      <c r="Q1" s="4" t="s">
        <v>15</v>
      </c>
      <c r="R1" s="8" t="s">
        <v>16</v>
      </c>
    </row>
    <row r="2" spans="1:18">
      <c r="A2" s="104" t="s">
        <v>624</v>
      </c>
      <c r="B2" s="30"/>
      <c r="C2" s="30"/>
      <c r="D2" s="30"/>
      <c r="E2" s="30"/>
      <c r="F2" s="163"/>
      <c r="G2" s="30"/>
      <c r="H2" s="30"/>
      <c r="I2" s="30"/>
      <c r="J2" s="30"/>
      <c r="K2" s="30"/>
      <c r="L2" s="30"/>
      <c r="M2" s="31"/>
      <c r="N2" s="32"/>
      <c r="O2" s="30"/>
      <c r="P2" s="32"/>
      <c r="Q2" s="30"/>
      <c r="R2" s="33"/>
    </row>
    <row r="3" spans="1:18">
      <c r="A3" s="30" t="s">
        <v>625</v>
      </c>
      <c r="B3" s="30" t="s">
        <v>626</v>
      </c>
      <c r="C3" s="30">
        <v>93</v>
      </c>
      <c r="D3" s="30">
        <v>100</v>
      </c>
      <c r="E3" s="30">
        <f>SUM(D3-C3)</f>
        <v>7</v>
      </c>
      <c r="F3" s="145">
        <v>9.5</v>
      </c>
      <c r="G3" s="30">
        <f>E3*F3</f>
        <v>66.5</v>
      </c>
      <c r="H3" s="30">
        <v>57690</v>
      </c>
      <c r="I3" s="30">
        <v>61137</v>
      </c>
      <c r="J3" s="30">
        <f>I3-H3</f>
        <v>3447</v>
      </c>
      <c r="K3" s="30">
        <v>0.5</v>
      </c>
      <c r="L3" s="30">
        <f>K3*J3</f>
        <v>1723.5</v>
      </c>
      <c r="M3" s="31">
        <v>1.03</v>
      </c>
      <c r="N3" s="32">
        <f>M3*L3</f>
        <v>1775.2050000000002</v>
      </c>
      <c r="O3" s="30">
        <v>60</v>
      </c>
      <c r="P3" s="32">
        <f>G3+N3+O3</f>
        <v>1901.7050000000002</v>
      </c>
      <c r="Q3" s="30">
        <v>1</v>
      </c>
      <c r="R3" s="33">
        <f>P3*Q3</f>
        <v>1901.7050000000002</v>
      </c>
    </row>
    <row r="4" spans="1:18">
      <c r="A4" s="30" t="s">
        <v>627</v>
      </c>
      <c r="B4" s="30" t="s">
        <v>626</v>
      </c>
      <c r="C4" s="30">
        <v>37</v>
      </c>
      <c r="D4" s="30">
        <v>37</v>
      </c>
      <c r="E4" s="30">
        <f>SUM(D4-C4)</f>
        <v>0</v>
      </c>
      <c r="F4" s="145">
        <v>9.5</v>
      </c>
      <c r="G4" s="30">
        <f>E4*F4</f>
        <v>0</v>
      </c>
      <c r="H4" s="30">
        <v>13161</v>
      </c>
      <c r="I4" s="30">
        <v>13161</v>
      </c>
      <c r="J4" s="30">
        <f>I4-H4</f>
        <v>0</v>
      </c>
      <c r="K4" s="30">
        <v>1</v>
      </c>
      <c r="L4" s="30">
        <f>K4*J4</f>
        <v>0</v>
      </c>
      <c r="M4" s="31">
        <v>1.03</v>
      </c>
      <c r="N4" s="32">
        <f>M4*L4</f>
        <v>0</v>
      </c>
      <c r="O4" s="30">
        <v>40</v>
      </c>
      <c r="P4" s="32">
        <f t="shared" ref="P4:P12" si="0">G4+N4+O4</f>
        <v>40</v>
      </c>
      <c r="Q4" s="30">
        <v>1</v>
      </c>
      <c r="R4" s="33">
        <f t="shared" ref="R4:R12" si="1">P4*Q4</f>
        <v>40</v>
      </c>
    </row>
    <row r="5" spans="1:18">
      <c r="A5" s="30" t="s">
        <v>628</v>
      </c>
      <c r="B5" s="30"/>
      <c r="C5" s="30"/>
      <c r="D5" s="30"/>
      <c r="E5" s="164">
        <f>SUM(E3:E4)</f>
        <v>7</v>
      </c>
      <c r="F5" s="145">
        <v>9.5</v>
      </c>
      <c r="G5" s="30">
        <f>E5*F5</f>
        <v>66.5</v>
      </c>
      <c r="H5" s="30"/>
      <c r="I5" s="30"/>
      <c r="J5" s="30"/>
      <c r="K5" s="30"/>
      <c r="L5" s="30">
        <f>SUM(L3:L4)</f>
        <v>1723.5</v>
      </c>
      <c r="M5" s="31">
        <v>1.03</v>
      </c>
      <c r="N5" s="32">
        <f>L5*M5</f>
        <v>1775.2050000000002</v>
      </c>
      <c r="O5" s="30">
        <f>SUM(O3:O4)</f>
        <v>100</v>
      </c>
      <c r="P5" s="32">
        <f t="shared" si="0"/>
        <v>1941.7050000000002</v>
      </c>
      <c r="Q5" s="30">
        <v>1</v>
      </c>
      <c r="R5" s="33">
        <f t="shared" si="1"/>
        <v>1941.7050000000002</v>
      </c>
    </row>
    <row r="6" spans="1:18">
      <c r="A6" s="30"/>
      <c r="B6" s="30"/>
      <c r="C6" s="30"/>
      <c r="D6" s="30"/>
      <c r="E6" s="164"/>
      <c r="F6" s="145"/>
      <c r="G6" s="30"/>
      <c r="H6" s="30"/>
      <c r="I6" s="30"/>
      <c r="J6" s="30"/>
      <c r="K6" s="30"/>
      <c r="L6" s="30"/>
      <c r="M6" s="31"/>
      <c r="N6" s="32"/>
      <c r="O6" s="30"/>
      <c r="P6" s="32"/>
      <c r="Q6" s="30"/>
      <c r="R6" s="33"/>
    </row>
    <row r="7" spans="1:18">
      <c r="A7" s="4"/>
      <c r="B7" s="4"/>
      <c r="C7" s="4"/>
      <c r="D7" s="4"/>
      <c r="E7" s="66"/>
      <c r="F7" s="27"/>
      <c r="G7" s="4"/>
      <c r="H7" s="4"/>
      <c r="I7" s="4"/>
      <c r="J7" s="4"/>
      <c r="K7" s="4"/>
      <c r="L7" s="4"/>
      <c r="M7" s="6"/>
      <c r="N7" s="7"/>
      <c r="O7" s="4"/>
      <c r="P7" s="7"/>
      <c r="Q7" s="4"/>
      <c r="R7" s="8"/>
    </row>
    <row r="8" spans="1:18">
      <c r="A8" s="104" t="s">
        <v>249</v>
      </c>
      <c r="B8" s="4"/>
      <c r="C8" s="4"/>
      <c r="D8" s="4"/>
      <c r="E8" s="67"/>
      <c r="F8" s="18"/>
      <c r="G8" s="4"/>
      <c r="H8" s="4"/>
      <c r="I8" s="4"/>
      <c r="J8" s="4"/>
      <c r="K8" s="4"/>
      <c r="L8" s="4"/>
      <c r="M8" s="6"/>
      <c r="N8" s="7"/>
      <c r="O8" s="4"/>
      <c r="P8" s="7"/>
      <c r="Q8" s="4"/>
      <c r="R8" s="8"/>
    </row>
    <row r="9" spans="1:18">
      <c r="A9" s="30" t="s">
        <v>267</v>
      </c>
      <c r="B9" s="24" t="s">
        <v>58</v>
      </c>
      <c r="C9" s="30">
        <v>4443</v>
      </c>
      <c r="D9" s="30"/>
      <c r="E9" s="30"/>
      <c r="F9" s="163"/>
      <c r="G9" s="30"/>
      <c r="H9" s="30">
        <v>63620</v>
      </c>
      <c r="I9" s="30">
        <v>69652</v>
      </c>
      <c r="J9" s="30">
        <f>I9-H9</f>
        <v>6032</v>
      </c>
      <c r="K9" s="30">
        <v>1</v>
      </c>
      <c r="L9" s="30">
        <f>K9*J9</f>
        <v>6032</v>
      </c>
      <c r="M9" s="31">
        <v>1.03</v>
      </c>
      <c r="N9" s="32">
        <f>M9*L9</f>
        <v>6212.96</v>
      </c>
      <c r="O9" s="30">
        <v>40</v>
      </c>
      <c r="P9" s="32">
        <f t="shared" si="0"/>
        <v>6252.96</v>
      </c>
      <c r="Q9" s="30">
        <v>1</v>
      </c>
      <c r="R9" s="33">
        <f t="shared" si="1"/>
        <v>6252.96</v>
      </c>
    </row>
    <row r="10" spans="1:18">
      <c r="A10" s="30" t="s">
        <v>268</v>
      </c>
      <c r="B10" s="24" t="s">
        <v>58</v>
      </c>
      <c r="C10" s="30" t="s">
        <v>269</v>
      </c>
      <c r="D10" s="30"/>
      <c r="E10" s="30"/>
      <c r="F10" s="163"/>
      <c r="G10" s="30"/>
      <c r="H10" s="30">
        <v>6868</v>
      </c>
      <c r="I10" s="30">
        <v>7013</v>
      </c>
      <c r="J10" s="30">
        <f>I10-H10</f>
        <v>145</v>
      </c>
      <c r="K10" s="30">
        <v>1</v>
      </c>
      <c r="L10" s="30">
        <f>K10*J10</f>
        <v>145</v>
      </c>
      <c r="M10" s="31">
        <v>1.03</v>
      </c>
      <c r="N10" s="32">
        <f>M10*L10</f>
        <v>149.35</v>
      </c>
      <c r="O10" s="30"/>
      <c r="P10" s="32">
        <f t="shared" si="0"/>
        <v>149.35</v>
      </c>
      <c r="Q10" s="30">
        <v>1</v>
      </c>
      <c r="R10" s="33">
        <f t="shared" si="1"/>
        <v>149.35</v>
      </c>
    </row>
    <row r="11" spans="1:18">
      <c r="A11" s="30" t="s">
        <v>270</v>
      </c>
      <c r="B11" s="24" t="s">
        <v>58</v>
      </c>
      <c r="C11" s="30"/>
      <c r="D11" s="30"/>
      <c r="E11" s="30"/>
      <c r="F11" s="163"/>
      <c r="G11" s="30"/>
      <c r="H11" s="30">
        <v>6844</v>
      </c>
      <c r="I11" s="30">
        <v>7764</v>
      </c>
      <c r="J11" s="30">
        <f>I11-H11</f>
        <v>920</v>
      </c>
      <c r="K11" s="30">
        <v>1</v>
      </c>
      <c r="L11" s="30">
        <f>K11*J11</f>
        <v>920</v>
      </c>
      <c r="M11" s="31">
        <v>1.03</v>
      </c>
      <c r="N11" s="32">
        <f>M11*L11</f>
        <v>947.6</v>
      </c>
      <c r="O11" s="30">
        <v>40</v>
      </c>
      <c r="P11" s="32">
        <f t="shared" si="0"/>
        <v>987.6</v>
      </c>
      <c r="Q11" s="30">
        <v>1</v>
      </c>
      <c r="R11" s="33">
        <f t="shared" si="1"/>
        <v>987.6</v>
      </c>
    </row>
    <row r="12" spans="1:18">
      <c r="A12" s="30" t="s">
        <v>18</v>
      </c>
      <c r="B12" s="24" t="s">
        <v>58</v>
      </c>
      <c r="C12" s="30"/>
      <c r="D12" s="30"/>
      <c r="E12" s="30"/>
      <c r="F12" s="163"/>
      <c r="G12" s="30"/>
      <c r="H12" s="30"/>
      <c r="I12" s="30"/>
      <c r="J12" s="30"/>
      <c r="K12" s="30"/>
      <c r="L12" s="30">
        <f>SUM(L9:L11)</f>
        <v>7097</v>
      </c>
      <c r="M12" s="31">
        <v>1.03</v>
      </c>
      <c r="N12" s="32">
        <f>L12*M12</f>
        <v>7309.91</v>
      </c>
      <c r="O12" s="30">
        <f>SUM(O9:O11)</f>
        <v>80</v>
      </c>
      <c r="P12" s="32">
        <f t="shared" si="0"/>
        <v>7389.91</v>
      </c>
      <c r="Q12" s="30">
        <v>1</v>
      </c>
      <c r="R12" s="33">
        <f t="shared" si="1"/>
        <v>7389.91</v>
      </c>
    </row>
    <row r="17" spans="12:12">
      <c r="L17" s="16" t="s">
        <v>266</v>
      </c>
    </row>
  </sheetData>
  <phoneticPr fontId="2" type="noConversion"/>
  <pageMargins left="0.7" right="0.7" top="0.75" bottom="0.75" header="0.3" footer="0.3"/>
  <pageSetup paperSize="27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8"/>
  </sheetPr>
  <dimension ref="A1:R249"/>
  <sheetViews>
    <sheetView workbookViewId="0">
      <selection activeCell="F160" sqref="F160"/>
    </sheetView>
  </sheetViews>
  <sheetFormatPr defaultRowHeight="14.25"/>
  <cols>
    <col min="1" max="1" width="10.75" style="16" customWidth="1"/>
    <col min="2" max="2" width="9" style="16"/>
    <col min="3" max="3" width="6.5" style="16" customWidth="1"/>
    <col min="4" max="4" width="5.875" style="16" customWidth="1"/>
    <col min="5" max="5" width="6.375" style="16" customWidth="1"/>
    <col min="6" max="6" width="6" style="54" customWidth="1"/>
    <col min="7" max="7" width="9.25" style="16" customWidth="1"/>
    <col min="8" max="8" width="7.25" style="16" customWidth="1"/>
    <col min="9" max="9" width="6.5" style="16" customWidth="1"/>
    <col min="10" max="10" width="5.875" style="16" customWidth="1"/>
    <col min="11" max="11" width="3.625" style="16" customWidth="1"/>
    <col min="12" max="12" width="11.375" style="16" customWidth="1"/>
    <col min="13" max="13" width="4.25" style="16" customWidth="1"/>
    <col min="14" max="14" width="11.5" style="16" customWidth="1"/>
    <col min="15" max="15" width="5.875" style="16" customWidth="1"/>
    <col min="16" max="16" width="11.625" style="16" customWidth="1"/>
    <col min="17" max="17" width="4.625" style="16" customWidth="1"/>
    <col min="18" max="18" width="12.625" style="16" customWidth="1"/>
    <col min="19" max="16384" width="9" style="16"/>
  </cols>
  <sheetData>
    <row r="1" spans="1:18">
      <c r="A1" s="4" t="s">
        <v>0</v>
      </c>
      <c r="B1" s="4" t="s">
        <v>55</v>
      </c>
      <c r="C1" s="4" t="s">
        <v>167</v>
      </c>
      <c r="D1" s="13" t="s">
        <v>168</v>
      </c>
      <c r="E1" s="4" t="s">
        <v>3</v>
      </c>
      <c r="F1" s="8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3</v>
      </c>
      <c r="M1" s="6"/>
      <c r="N1" s="7" t="s">
        <v>12</v>
      </c>
      <c r="O1" s="4" t="s">
        <v>13</v>
      </c>
      <c r="P1" s="7" t="s">
        <v>14</v>
      </c>
      <c r="Q1" s="4" t="s">
        <v>15</v>
      </c>
      <c r="R1" s="8" t="s">
        <v>16</v>
      </c>
    </row>
    <row r="2" spans="1:18">
      <c r="A2" s="30" t="s">
        <v>607</v>
      </c>
      <c r="B2" s="30"/>
      <c r="C2" s="30"/>
      <c r="D2" s="150"/>
      <c r="E2" s="30"/>
      <c r="F2" s="33"/>
      <c r="G2" s="30"/>
      <c r="H2" s="30"/>
      <c r="I2" s="30"/>
      <c r="J2" s="30"/>
      <c r="K2" s="30"/>
      <c r="L2" s="30"/>
      <c r="M2" s="31"/>
      <c r="N2" s="32"/>
      <c r="O2" s="30"/>
      <c r="P2" s="32"/>
      <c r="Q2" s="30"/>
      <c r="R2" s="33"/>
    </row>
    <row r="3" spans="1:18">
      <c r="A3" s="30" t="s">
        <v>169</v>
      </c>
      <c r="B3" s="30" t="s">
        <v>171</v>
      </c>
      <c r="C3" s="30"/>
      <c r="D3" s="30"/>
      <c r="E3" s="30"/>
      <c r="F3" s="33"/>
      <c r="G3" s="30"/>
      <c r="H3" s="30">
        <v>104290</v>
      </c>
      <c r="I3" s="30">
        <v>105098</v>
      </c>
      <c r="J3" s="30">
        <f>I3-H3</f>
        <v>808</v>
      </c>
      <c r="K3" s="30">
        <v>1</v>
      </c>
      <c r="L3" s="30">
        <f>K3*J3</f>
        <v>808</v>
      </c>
      <c r="M3" s="31">
        <v>1.03</v>
      </c>
      <c r="N3" s="32">
        <f>M3*L3</f>
        <v>832.24</v>
      </c>
      <c r="O3" s="30">
        <v>50</v>
      </c>
      <c r="P3" s="32">
        <f>G3+N3+O3</f>
        <v>882.24</v>
      </c>
      <c r="Q3" s="30">
        <v>1</v>
      </c>
      <c r="R3" s="33">
        <f>P3*Q3</f>
        <v>882.24</v>
      </c>
    </row>
    <row r="4" spans="1:18">
      <c r="A4" s="30" t="s">
        <v>170</v>
      </c>
      <c r="B4" s="30" t="s">
        <v>171</v>
      </c>
      <c r="C4" s="24">
        <v>2</v>
      </c>
      <c r="D4" s="24">
        <v>4</v>
      </c>
      <c r="E4" s="30">
        <f>D4-C4</f>
        <v>2</v>
      </c>
      <c r="F4" s="145">
        <v>9.5</v>
      </c>
      <c r="G4" s="30">
        <f>E4*F4</f>
        <v>19</v>
      </c>
      <c r="H4" s="30">
        <v>396</v>
      </c>
      <c r="I4" s="30">
        <v>438</v>
      </c>
      <c r="J4" s="30">
        <f t="shared" ref="J4:J12" si="0">I4-H4</f>
        <v>42</v>
      </c>
      <c r="K4" s="30">
        <v>1</v>
      </c>
      <c r="L4" s="30">
        <f t="shared" ref="L4:L12" si="1">K4*J4</f>
        <v>42</v>
      </c>
      <c r="M4" s="31">
        <v>1.03</v>
      </c>
      <c r="N4" s="32">
        <f t="shared" ref="N4:N12" si="2">M4*L4</f>
        <v>43.26</v>
      </c>
      <c r="O4" s="30">
        <v>40</v>
      </c>
      <c r="P4" s="32">
        <f t="shared" ref="P4:P13" si="3">G4+N4+O4</f>
        <v>102.25999999999999</v>
      </c>
      <c r="Q4" s="30">
        <v>1</v>
      </c>
      <c r="R4" s="33">
        <f t="shared" ref="R4:R12" si="4">P4*Q4</f>
        <v>102.25999999999999</v>
      </c>
    </row>
    <row r="5" spans="1:18">
      <c r="A5" s="30" t="s">
        <v>172</v>
      </c>
      <c r="B5" s="30" t="s">
        <v>171</v>
      </c>
      <c r="C5" s="24"/>
      <c r="D5" s="24"/>
      <c r="E5" s="30"/>
      <c r="F5" s="145">
        <v>9.5</v>
      </c>
      <c r="G5" s="30"/>
      <c r="H5" s="30">
        <v>15689</v>
      </c>
      <c r="I5" s="30">
        <v>16880</v>
      </c>
      <c r="J5" s="30">
        <f t="shared" si="0"/>
        <v>1191</v>
      </c>
      <c r="K5" s="30">
        <v>1</v>
      </c>
      <c r="L5" s="30">
        <f t="shared" si="1"/>
        <v>1191</v>
      </c>
      <c r="M5" s="31">
        <v>1.03</v>
      </c>
      <c r="N5" s="32">
        <f t="shared" si="2"/>
        <v>1226.73</v>
      </c>
      <c r="O5" s="30">
        <v>40</v>
      </c>
      <c r="P5" s="32">
        <f t="shared" si="3"/>
        <v>1266.73</v>
      </c>
      <c r="Q5" s="30">
        <v>1</v>
      </c>
      <c r="R5" s="33">
        <f t="shared" si="4"/>
        <v>1266.73</v>
      </c>
    </row>
    <row r="6" spans="1:18">
      <c r="A6" s="30" t="s">
        <v>173</v>
      </c>
      <c r="B6" s="30" t="s">
        <v>171</v>
      </c>
      <c r="C6" s="24">
        <v>0</v>
      </c>
      <c r="D6" s="24">
        <v>2</v>
      </c>
      <c r="E6" s="30">
        <f>D6-C6</f>
        <v>2</v>
      </c>
      <c r="F6" s="145">
        <v>9.5</v>
      </c>
      <c r="G6" s="30">
        <f>E6*F6</f>
        <v>19</v>
      </c>
      <c r="H6" s="30">
        <v>23010</v>
      </c>
      <c r="I6" s="30">
        <v>23752</v>
      </c>
      <c r="J6" s="30">
        <f t="shared" si="0"/>
        <v>742</v>
      </c>
      <c r="K6" s="30">
        <v>1</v>
      </c>
      <c r="L6" s="30">
        <f t="shared" si="1"/>
        <v>742</v>
      </c>
      <c r="M6" s="31">
        <v>1.03</v>
      </c>
      <c r="N6" s="32">
        <f t="shared" si="2"/>
        <v>764.26</v>
      </c>
      <c r="O6" s="30">
        <v>40</v>
      </c>
      <c r="P6" s="32">
        <f t="shared" si="3"/>
        <v>823.26</v>
      </c>
      <c r="Q6" s="30">
        <v>1</v>
      </c>
      <c r="R6" s="33">
        <f t="shared" si="4"/>
        <v>823.26</v>
      </c>
    </row>
    <row r="7" spans="1:18">
      <c r="A7" s="30" t="s">
        <v>154</v>
      </c>
      <c r="B7" s="30" t="s">
        <v>171</v>
      </c>
      <c r="C7" s="24">
        <v>19</v>
      </c>
      <c r="D7" s="24">
        <v>21</v>
      </c>
      <c r="E7" s="30">
        <f>D7-C7</f>
        <v>2</v>
      </c>
      <c r="F7" s="145">
        <v>9.5</v>
      </c>
      <c r="G7" s="30">
        <f>E7*F7</f>
        <v>19</v>
      </c>
      <c r="H7" s="30">
        <v>46307</v>
      </c>
      <c r="I7" s="30">
        <v>47327</v>
      </c>
      <c r="J7" s="30">
        <f t="shared" si="0"/>
        <v>1020</v>
      </c>
      <c r="K7" s="30">
        <v>1</v>
      </c>
      <c r="L7" s="30">
        <f t="shared" si="1"/>
        <v>1020</v>
      </c>
      <c r="M7" s="31">
        <v>1.03</v>
      </c>
      <c r="N7" s="32">
        <f t="shared" si="2"/>
        <v>1050.6000000000001</v>
      </c>
      <c r="O7" s="30">
        <v>40</v>
      </c>
      <c r="P7" s="32">
        <f t="shared" si="3"/>
        <v>1109.6000000000001</v>
      </c>
      <c r="Q7" s="30">
        <v>0.5</v>
      </c>
      <c r="R7" s="33">
        <f t="shared" si="4"/>
        <v>554.80000000000007</v>
      </c>
    </row>
    <row r="8" spans="1:18">
      <c r="A8" s="30" t="s">
        <v>154</v>
      </c>
      <c r="B8" s="30" t="s">
        <v>171</v>
      </c>
      <c r="C8" s="30" t="s">
        <v>155</v>
      </c>
      <c r="D8" s="24"/>
      <c r="E8" s="30"/>
      <c r="F8" s="145">
        <v>9.5</v>
      </c>
      <c r="G8" s="30"/>
      <c r="H8" s="30">
        <v>4953</v>
      </c>
      <c r="I8" s="30">
        <v>5466</v>
      </c>
      <c r="J8" s="30">
        <f t="shared" si="0"/>
        <v>513</v>
      </c>
      <c r="K8" s="30">
        <v>1</v>
      </c>
      <c r="L8" s="30">
        <f t="shared" si="1"/>
        <v>513</v>
      </c>
      <c r="M8" s="31">
        <v>1.03</v>
      </c>
      <c r="N8" s="32">
        <f t="shared" si="2"/>
        <v>528.39</v>
      </c>
      <c r="O8" s="30"/>
      <c r="P8" s="32">
        <f t="shared" si="3"/>
        <v>528.39</v>
      </c>
      <c r="Q8" s="30">
        <v>0.5</v>
      </c>
      <c r="R8" s="33">
        <f t="shared" si="4"/>
        <v>264.19499999999999</v>
      </c>
    </row>
    <row r="9" spans="1:18">
      <c r="A9" s="30" t="s">
        <v>154</v>
      </c>
      <c r="B9" s="30" t="s">
        <v>171</v>
      </c>
      <c r="C9" s="30" t="s">
        <v>156</v>
      </c>
      <c r="D9" s="24"/>
      <c r="E9" s="30"/>
      <c r="F9" s="145">
        <v>9.5</v>
      </c>
      <c r="G9" s="30"/>
      <c r="H9" s="30">
        <v>1768</v>
      </c>
      <c r="I9" s="30">
        <v>2145</v>
      </c>
      <c r="J9" s="30">
        <f t="shared" si="0"/>
        <v>377</v>
      </c>
      <c r="K9" s="30">
        <v>1</v>
      </c>
      <c r="L9" s="30">
        <f t="shared" si="1"/>
        <v>377</v>
      </c>
      <c r="M9" s="31">
        <v>1.03</v>
      </c>
      <c r="N9" s="32">
        <f t="shared" si="2"/>
        <v>388.31</v>
      </c>
      <c r="O9" s="30"/>
      <c r="P9" s="32">
        <f t="shared" si="3"/>
        <v>388.31</v>
      </c>
      <c r="Q9" s="30">
        <v>0.5</v>
      </c>
      <c r="R9" s="33">
        <f t="shared" si="4"/>
        <v>194.155</v>
      </c>
    </row>
    <row r="10" spans="1:18">
      <c r="A10" s="30" t="s">
        <v>174</v>
      </c>
      <c r="B10" s="30" t="s">
        <v>171</v>
      </c>
      <c r="C10" s="30">
        <v>62</v>
      </c>
      <c r="D10" s="30">
        <v>62</v>
      </c>
      <c r="E10" s="30">
        <f>SUM(D10-C10)</f>
        <v>0</v>
      </c>
      <c r="F10" s="145">
        <v>9.5</v>
      </c>
      <c r="G10" s="30">
        <f>E10*F10</f>
        <v>0</v>
      </c>
      <c r="H10" s="30">
        <v>16659</v>
      </c>
      <c r="I10" s="30">
        <v>16953</v>
      </c>
      <c r="J10" s="30">
        <f t="shared" si="0"/>
        <v>294</v>
      </c>
      <c r="K10" s="30">
        <v>1</v>
      </c>
      <c r="L10" s="30">
        <f t="shared" si="1"/>
        <v>294</v>
      </c>
      <c r="M10" s="31">
        <v>1.03</v>
      </c>
      <c r="N10" s="32">
        <f t="shared" si="2"/>
        <v>302.82</v>
      </c>
      <c r="O10" s="30">
        <v>60</v>
      </c>
      <c r="P10" s="32">
        <f t="shared" si="3"/>
        <v>362.82</v>
      </c>
      <c r="Q10" s="30">
        <v>1</v>
      </c>
      <c r="R10" s="33">
        <f t="shared" si="4"/>
        <v>362.82</v>
      </c>
    </row>
    <row r="11" spans="1:18">
      <c r="A11" s="30" t="s">
        <v>175</v>
      </c>
      <c r="B11" s="30" t="s">
        <v>171</v>
      </c>
      <c r="C11" s="30">
        <v>25</v>
      </c>
      <c r="D11" s="30">
        <v>34</v>
      </c>
      <c r="E11" s="30">
        <f>SUM(D11-C11)</f>
        <v>9</v>
      </c>
      <c r="F11" s="145">
        <v>9.5</v>
      </c>
      <c r="G11" s="30">
        <f>E11*F11</f>
        <v>85.5</v>
      </c>
      <c r="H11" s="30">
        <v>15537</v>
      </c>
      <c r="I11" s="30">
        <v>15537</v>
      </c>
      <c r="J11" s="30">
        <f t="shared" si="0"/>
        <v>0</v>
      </c>
      <c r="K11" s="30">
        <v>1</v>
      </c>
      <c r="L11" s="30">
        <f t="shared" si="1"/>
        <v>0</v>
      </c>
      <c r="M11" s="31">
        <v>1.03</v>
      </c>
      <c r="N11" s="32">
        <f t="shared" si="2"/>
        <v>0</v>
      </c>
      <c r="O11" s="30">
        <v>40</v>
      </c>
      <c r="P11" s="32">
        <f t="shared" si="3"/>
        <v>125.5</v>
      </c>
      <c r="Q11" s="30">
        <v>1</v>
      </c>
      <c r="R11" s="33">
        <f t="shared" si="4"/>
        <v>125.5</v>
      </c>
    </row>
    <row r="12" spans="1:18">
      <c r="A12" s="30" t="s">
        <v>176</v>
      </c>
      <c r="B12" s="30" t="s">
        <v>171</v>
      </c>
      <c r="C12" s="30">
        <v>152</v>
      </c>
      <c r="D12" s="30">
        <v>154</v>
      </c>
      <c r="E12" s="30">
        <f>SUM(D12-C12)</f>
        <v>2</v>
      </c>
      <c r="F12" s="145">
        <v>9.5</v>
      </c>
      <c r="G12" s="30">
        <f>E12*F12</f>
        <v>19</v>
      </c>
      <c r="H12" s="30">
        <v>70100</v>
      </c>
      <c r="I12" s="30">
        <v>78636</v>
      </c>
      <c r="J12" s="30">
        <f t="shared" si="0"/>
        <v>8536</v>
      </c>
      <c r="K12" s="30">
        <v>1</v>
      </c>
      <c r="L12" s="30">
        <f t="shared" si="1"/>
        <v>8536</v>
      </c>
      <c r="M12" s="31">
        <v>1.03</v>
      </c>
      <c r="N12" s="32">
        <f t="shared" si="2"/>
        <v>8792.08</v>
      </c>
      <c r="O12" s="30"/>
      <c r="P12" s="32">
        <f t="shared" si="3"/>
        <v>8811.08</v>
      </c>
      <c r="Q12" s="30">
        <v>1</v>
      </c>
      <c r="R12" s="33">
        <f t="shared" si="4"/>
        <v>8811.08</v>
      </c>
    </row>
    <row r="13" spans="1:18">
      <c r="A13" s="30" t="s">
        <v>18</v>
      </c>
      <c r="B13" s="30" t="s">
        <v>171</v>
      </c>
      <c r="C13" s="30"/>
      <c r="D13" s="30"/>
      <c r="E13" s="30">
        <f>SUM(E3:E12)</f>
        <v>17</v>
      </c>
      <c r="F13" s="145">
        <v>9.5</v>
      </c>
      <c r="G13" s="30">
        <f>E13*F13</f>
        <v>161.5</v>
      </c>
      <c r="H13" s="30"/>
      <c r="I13" s="30"/>
      <c r="J13" s="30"/>
      <c r="K13" s="30"/>
      <c r="L13" s="30">
        <f>SUM(L3:L12)</f>
        <v>13523</v>
      </c>
      <c r="M13" s="31">
        <v>1.03</v>
      </c>
      <c r="N13" s="32">
        <f>M13*L13</f>
        <v>13928.69</v>
      </c>
      <c r="O13" s="30">
        <f>SUM(O3:O12)</f>
        <v>310</v>
      </c>
      <c r="P13" s="32">
        <f t="shared" si="3"/>
        <v>14400.19</v>
      </c>
      <c r="Q13" s="30">
        <v>1</v>
      </c>
      <c r="R13" s="33">
        <f>SUM(R3:R12)</f>
        <v>13387.04</v>
      </c>
    </row>
    <row r="14" spans="1:18">
      <c r="A14" s="30"/>
      <c r="B14" s="30"/>
      <c r="C14" s="30"/>
      <c r="D14" s="30"/>
      <c r="E14" s="30"/>
      <c r="F14" s="33"/>
      <c r="G14" s="30"/>
      <c r="H14" s="30"/>
      <c r="I14" s="30"/>
      <c r="J14" s="30"/>
      <c r="K14" s="30"/>
      <c r="L14" s="147">
        <f>N14/M13</f>
        <v>12539.359223300971</v>
      </c>
      <c r="M14" s="31"/>
      <c r="N14" s="32">
        <f>R13-O13-G13</f>
        <v>12915.54</v>
      </c>
      <c r="O14" s="30"/>
      <c r="P14" s="32">
        <f>R13-G13</f>
        <v>13225.54</v>
      </c>
      <c r="Q14" s="30"/>
      <c r="R14" s="33"/>
    </row>
    <row r="15" spans="1:18">
      <c r="A15" s="30"/>
      <c r="B15" s="30"/>
      <c r="C15" s="30"/>
      <c r="D15" s="24"/>
      <c r="E15" s="30"/>
      <c r="F15" s="33"/>
      <c r="G15" s="30"/>
      <c r="H15" s="30"/>
      <c r="I15" s="30"/>
      <c r="J15" s="30"/>
      <c r="K15" s="30"/>
      <c r="L15" s="30"/>
      <c r="M15" s="31"/>
      <c r="N15" s="32"/>
      <c r="O15" s="30"/>
      <c r="P15" s="32"/>
      <c r="Q15" s="30"/>
      <c r="R15" s="33"/>
    </row>
    <row r="16" spans="1:18">
      <c r="A16" s="30" t="s">
        <v>0</v>
      </c>
      <c r="B16" s="30" t="s">
        <v>55</v>
      </c>
      <c r="C16" s="30" t="s">
        <v>2</v>
      </c>
      <c r="D16" s="24"/>
      <c r="E16" s="30" t="s">
        <v>3</v>
      </c>
      <c r="F16" s="33" t="s">
        <v>4</v>
      </c>
      <c r="G16" s="30" t="s">
        <v>5</v>
      </c>
      <c r="H16" s="30" t="s">
        <v>6</v>
      </c>
      <c r="I16" s="30" t="s">
        <v>7</v>
      </c>
      <c r="J16" s="30" t="s">
        <v>8</v>
      </c>
      <c r="K16" s="30" t="s">
        <v>9</v>
      </c>
      <c r="L16" s="30" t="s">
        <v>3</v>
      </c>
      <c r="M16" s="31">
        <v>1.03</v>
      </c>
      <c r="N16" s="32" t="s">
        <v>12</v>
      </c>
      <c r="O16" s="30" t="s">
        <v>13</v>
      </c>
      <c r="P16" s="32" t="s">
        <v>14</v>
      </c>
      <c r="Q16" s="30" t="s">
        <v>15</v>
      </c>
      <c r="R16" s="33" t="s">
        <v>16</v>
      </c>
    </row>
    <row r="17" spans="1:18">
      <c r="A17" s="104" t="s">
        <v>607</v>
      </c>
      <c r="B17" s="30"/>
      <c r="C17" s="30"/>
      <c r="D17" s="24"/>
      <c r="E17" s="30"/>
      <c r="F17" s="33"/>
      <c r="G17" s="30"/>
      <c r="H17" s="30"/>
      <c r="I17" s="30"/>
      <c r="J17" s="30"/>
      <c r="K17" s="30"/>
      <c r="L17" s="30"/>
      <c r="M17" s="31"/>
      <c r="N17" s="32"/>
      <c r="O17" s="30"/>
      <c r="P17" s="32"/>
      <c r="Q17" s="30"/>
      <c r="R17" s="33"/>
    </row>
    <row r="18" spans="1:18" s="47" customFormat="1">
      <c r="A18" s="30" t="s">
        <v>330</v>
      </c>
      <c r="B18" s="30" t="s">
        <v>45</v>
      </c>
      <c r="C18" s="30">
        <v>97</v>
      </c>
      <c r="D18" s="30">
        <v>99</v>
      </c>
      <c r="E18" s="30">
        <f>SUM(D18-C18)</f>
        <v>2</v>
      </c>
      <c r="F18" s="145">
        <v>9.5</v>
      </c>
      <c r="G18" s="30">
        <f>E18*F18</f>
        <v>19</v>
      </c>
      <c r="H18" s="30">
        <v>30093</v>
      </c>
      <c r="I18" s="30">
        <v>30314</v>
      </c>
      <c r="J18" s="30">
        <f>I18-H18</f>
        <v>221</v>
      </c>
      <c r="K18" s="30">
        <v>1</v>
      </c>
      <c r="L18" s="30">
        <f>K18*J18</f>
        <v>221</v>
      </c>
      <c r="M18" s="31">
        <v>1.03</v>
      </c>
      <c r="N18" s="32">
        <f>M18*L18</f>
        <v>227.63</v>
      </c>
      <c r="O18" s="30">
        <v>40</v>
      </c>
      <c r="P18" s="32">
        <f>G18+N18+O18</f>
        <v>286.63</v>
      </c>
      <c r="Q18" s="30">
        <v>1</v>
      </c>
      <c r="R18" s="33">
        <f>P18*Q18</f>
        <v>286.63</v>
      </c>
    </row>
    <row r="19" spans="1:18" s="47" customFormat="1">
      <c r="A19" s="30" t="s">
        <v>331</v>
      </c>
      <c r="B19" s="30" t="s">
        <v>45</v>
      </c>
      <c r="C19" s="30">
        <v>23</v>
      </c>
      <c r="D19" s="30">
        <v>23</v>
      </c>
      <c r="E19" s="30">
        <f>SUM(D19-C19)</f>
        <v>0</v>
      </c>
      <c r="F19" s="145">
        <v>9.5</v>
      </c>
      <c r="G19" s="30">
        <f>E19*F19</f>
        <v>0</v>
      </c>
      <c r="H19" s="30">
        <v>1128</v>
      </c>
      <c r="I19" s="30">
        <v>1128</v>
      </c>
      <c r="J19" s="30">
        <f>I19-H19</f>
        <v>0</v>
      </c>
      <c r="K19" s="30">
        <v>1</v>
      </c>
      <c r="L19" s="30">
        <f>K19*J19</f>
        <v>0</v>
      </c>
      <c r="M19" s="31">
        <v>1.03</v>
      </c>
      <c r="N19" s="32">
        <f>M19*L19</f>
        <v>0</v>
      </c>
      <c r="O19" s="30">
        <v>80</v>
      </c>
      <c r="P19" s="32">
        <f>G19+N19+O19</f>
        <v>80</v>
      </c>
      <c r="Q19" s="30">
        <v>1</v>
      </c>
      <c r="R19" s="33">
        <f>P19*Q19</f>
        <v>80</v>
      </c>
    </row>
    <row r="20" spans="1:18" s="47" customFormat="1">
      <c r="A20" s="30" t="s">
        <v>332</v>
      </c>
      <c r="B20" s="30" t="s">
        <v>45</v>
      </c>
      <c r="C20" s="30">
        <v>144</v>
      </c>
      <c r="D20" s="30">
        <v>144</v>
      </c>
      <c r="E20" s="30">
        <f>SUM(D20-C20)</f>
        <v>0</v>
      </c>
      <c r="F20" s="145">
        <v>9.5</v>
      </c>
      <c r="G20" s="30">
        <f>E20*F20</f>
        <v>0</v>
      </c>
      <c r="H20" s="30">
        <v>129165</v>
      </c>
      <c r="I20" s="30">
        <v>129165</v>
      </c>
      <c r="J20" s="30">
        <f>I20-H20</f>
        <v>0</v>
      </c>
      <c r="K20" s="30">
        <v>1</v>
      </c>
      <c r="L20" s="30">
        <f>K20*J20</f>
        <v>0</v>
      </c>
      <c r="M20" s="31">
        <v>1.03</v>
      </c>
      <c r="N20" s="32">
        <f>M20*L20</f>
        <v>0</v>
      </c>
      <c r="O20" s="30">
        <v>80</v>
      </c>
      <c r="P20" s="32">
        <f>G20+N20+O20</f>
        <v>80</v>
      </c>
      <c r="Q20" s="30">
        <v>1</v>
      </c>
      <c r="R20" s="33">
        <f>P20*Q20</f>
        <v>80</v>
      </c>
    </row>
    <row r="21" spans="1:18">
      <c r="A21" s="30" t="s">
        <v>18</v>
      </c>
      <c r="B21" s="30" t="s">
        <v>45</v>
      </c>
      <c r="C21" s="30"/>
      <c r="D21" s="30"/>
      <c r="E21" s="30">
        <f>SUM(E18:E20)</f>
        <v>2</v>
      </c>
      <c r="F21" s="145">
        <v>9.5</v>
      </c>
      <c r="G21" s="30">
        <f>E21*F21</f>
        <v>19</v>
      </c>
      <c r="H21" s="30"/>
      <c r="I21" s="30"/>
      <c r="J21" s="30"/>
      <c r="K21" s="30"/>
      <c r="L21" s="30">
        <f>SUM(L18:L20)</f>
        <v>221</v>
      </c>
      <c r="M21" s="31">
        <v>1.03</v>
      </c>
      <c r="N21" s="32">
        <f>L21*M21</f>
        <v>227.63</v>
      </c>
      <c r="O21" s="30">
        <f>SUM(O18:O20)</f>
        <v>200</v>
      </c>
      <c r="P21" s="32">
        <f>G21+N21+O21</f>
        <v>446.63</v>
      </c>
      <c r="Q21" s="30">
        <v>1</v>
      </c>
      <c r="R21" s="33">
        <f>P21*Q21</f>
        <v>446.63</v>
      </c>
    </row>
    <row r="22" spans="1:18">
      <c r="A22" s="4"/>
      <c r="B22" s="4"/>
      <c r="C22" s="4"/>
      <c r="D22" s="4"/>
      <c r="E22" s="4"/>
      <c r="F22" s="8"/>
      <c r="G22" s="4"/>
      <c r="H22" s="4"/>
      <c r="I22" s="4"/>
      <c r="J22" s="4"/>
      <c r="K22" s="4"/>
      <c r="L22" s="4"/>
      <c r="M22" s="6"/>
      <c r="N22" s="7"/>
      <c r="O22" s="4"/>
      <c r="P22" s="7"/>
      <c r="Q22" s="4"/>
      <c r="R22" s="8"/>
    </row>
    <row r="23" spans="1:18">
      <c r="A23" s="30" t="s">
        <v>716</v>
      </c>
      <c r="B23" s="30" t="s">
        <v>717</v>
      </c>
      <c r="C23" s="30">
        <v>134</v>
      </c>
      <c r="D23" s="30">
        <v>136</v>
      </c>
      <c r="E23" s="30">
        <f>SUM(D23-C23)</f>
        <v>2</v>
      </c>
      <c r="F23" s="145">
        <v>9.5</v>
      </c>
      <c r="G23" s="30">
        <f>E23*F23</f>
        <v>19</v>
      </c>
      <c r="H23" s="30">
        <v>19925</v>
      </c>
      <c r="I23" s="30">
        <v>20575</v>
      </c>
      <c r="J23" s="30">
        <f>I23-H23</f>
        <v>650</v>
      </c>
      <c r="K23" s="30">
        <v>1</v>
      </c>
      <c r="L23" s="30">
        <f>K23*J23</f>
        <v>650</v>
      </c>
      <c r="M23" s="31">
        <v>1.03</v>
      </c>
      <c r="N23" s="32">
        <f>M23*L23</f>
        <v>669.5</v>
      </c>
      <c r="O23" s="30">
        <v>80</v>
      </c>
      <c r="P23" s="32">
        <f>G23+N23+O23</f>
        <v>768.5</v>
      </c>
      <c r="Q23" s="30">
        <v>1</v>
      </c>
      <c r="R23" s="33">
        <f>P23*Q23</f>
        <v>768.5</v>
      </c>
    </row>
    <row r="25" spans="1:18">
      <c r="A25" s="4" t="s">
        <v>0</v>
      </c>
      <c r="B25" s="4" t="s">
        <v>112</v>
      </c>
      <c r="C25" s="4" t="s">
        <v>1</v>
      </c>
      <c r="D25" s="4" t="s">
        <v>2</v>
      </c>
      <c r="E25" s="4" t="s">
        <v>3</v>
      </c>
      <c r="F25" s="8" t="s">
        <v>4</v>
      </c>
      <c r="G25" s="4" t="s">
        <v>5</v>
      </c>
      <c r="H25" s="4" t="s">
        <v>6</v>
      </c>
      <c r="I25" s="4" t="s">
        <v>7</v>
      </c>
      <c r="J25" s="4" t="s">
        <v>8</v>
      </c>
      <c r="K25" s="4" t="s">
        <v>9</v>
      </c>
      <c r="L25" s="4" t="s">
        <v>3</v>
      </c>
      <c r="M25" s="6"/>
      <c r="N25" s="7" t="s">
        <v>12</v>
      </c>
      <c r="O25" s="4" t="s">
        <v>13</v>
      </c>
      <c r="P25" s="7" t="s">
        <v>14</v>
      </c>
      <c r="Q25" s="4" t="s">
        <v>113</v>
      </c>
      <c r="R25" s="8" t="s">
        <v>114</v>
      </c>
    </row>
    <row r="26" spans="1:18">
      <c r="A26" s="106" t="s">
        <v>394</v>
      </c>
      <c r="B26" s="30"/>
      <c r="C26" s="30"/>
      <c r="D26" s="30"/>
      <c r="E26" s="30"/>
      <c r="F26" s="33"/>
      <c r="G26" s="30"/>
      <c r="H26" s="30"/>
      <c r="I26" s="30"/>
      <c r="J26" s="30"/>
      <c r="K26" s="30"/>
      <c r="L26" s="30"/>
      <c r="M26" s="31"/>
      <c r="N26" s="32"/>
      <c r="O26" s="30"/>
      <c r="P26" s="32"/>
      <c r="Q26" s="30"/>
      <c r="R26" s="33"/>
    </row>
    <row r="27" spans="1:18">
      <c r="A27" s="30" t="s">
        <v>333</v>
      </c>
      <c r="B27" s="30" t="s">
        <v>177</v>
      </c>
      <c r="C27" s="30"/>
      <c r="D27" s="30"/>
      <c r="E27" s="30"/>
      <c r="F27" s="33"/>
      <c r="G27" s="30"/>
      <c r="H27" s="30">
        <v>995744</v>
      </c>
      <c r="I27" s="30">
        <v>995999</v>
      </c>
      <c r="J27" s="30">
        <f t="shared" ref="J27:J39" si="5">I27-H27</f>
        <v>255</v>
      </c>
      <c r="K27" s="30">
        <v>80</v>
      </c>
      <c r="L27" s="30">
        <f>K27*J27</f>
        <v>20400</v>
      </c>
      <c r="M27" s="31">
        <v>1.03</v>
      </c>
      <c r="N27" s="32">
        <f t="shared" ref="N27:N39" si="6">M27*L27</f>
        <v>21012</v>
      </c>
      <c r="O27" s="30"/>
      <c r="P27" s="32">
        <f t="shared" ref="P27:P40" si="7">G27+N27+O27</f>
        <v>21012</v>
      </c>
      <c r="Q27" s="30">
        <v>1</v>
      </c>
      <c r="R27" s="33">
        <f t="shared" ref="R27:R39" si="8">P27*Q27</f>
        <v>21012</v>
      </c>
    </row>
    <row r="28" spans="1:18">
      <c r="A28" s="30" t="s">
        <v>334</v>
      </c>
      <c r="B28" s="30" t="s">
        <v>177</v>
      </c>
      <c r="C28" s="30"/>
      <c r="D28" s="30"/>
      <c r="E28" s="30"/>
      <c r="F28" s="145"/>
      <c r="G28" s="30"/>
      <c r="H28" s="30">
        <v>674</v>
      </c>
      <c r="I28" s="30">
        <v>806</v>
      </c>
      <c r="J28" s="30">
        <f t="shared" si="5"/>
        <v>132</v>
      </c>
      <c r="K28" s="30">
        <v>1</v>
      </c>
      <c r="L28" s="30">
        <f>K28*J28</f>
        <v>132</v>
      </c>
      <c r="M28" s="31">
        <v>1.03</v>
      </c>
      <c r="N28" s="32">
        <f t="shared" si="6"/>
        <v>135.96</v>
      </c>
      <c r="O28" s="30">
        <v>80</v>
      </c>
      <c r="P28" s="32">
        <f t="shared" si="7"/>
        <v>215.96</v>
      </c>
      <c r="Q28" s="30">
        <v>1</v>
      </c>
      <c r="R28" s="33">
        <f t="shared" si="8"/>
        <v>215.96</v>
      </c>
    </row>
    <row r="29" spans="1:18">
      <c r="A29" s="30" t="s">
        <v>335</v>
      </c>
      <c r="B29" s="30" t="s">
        <v>177</v>
      </c>
      <c r="C29" s="30">
        <v>0</v>
      </c>
      <c r="D29" s="30">
        <v>1</v>
      </c>
      <c r="E29" s="30">
        <f>SUM(D29-C29)</f>
        <v>1</v>
      </c>
      <c r="F29" s="145">
        <v>9.5</v>
      </c>
      <c r="G29" s="30">
        <f>E29*F29</f>
        <v>9.5</v>
      </c>
      <c r="H29" s="30">
        <v>0</v>
      </c>
      <c r="I29" s="30">
        <v>1108</v>
      </c>
      <c r="J29" s="30">
        <f t="shared" si="5"/>
        <v>1108</v>
      </c>
      <c r="K29" s="30">
        <v>80</v>
      </c>
      <c r="L29" s="30">
        <f>K29*J29</f>
        <v>88640</v>
      </c>
      <c r="M29" s="31">
        <v>1.03</v>
      </c>
      <c r="N29" s="32">
        <f t="shared" si="6"/>
        <v>91299.199999999997</v>
      </c>
      <c r="O29" s="30"/>
      <c r="P29" s="32">
        <f t="shared" si="7"/>
        <v>91308.7</v>
      </c>
      <c r="Q29" s="30">
        <v>1</v>
      </c>
      <c r="R29" s="33">
        <f t="shared" si="8"/>
        <v>91308.7</v>
      </c>
    </row>
    <row r="30" spans="1:18">
      <c r="A30" s="30" t="s">
        <v>178</v>
      </c>
      <c r="B30" s="30" t="s">
        <v>177</v>
      </c>
      <c r="C30" s="30"/>
      <c r="D30" s="30"/>
      <c r="E30" s="30"/>
      <c r="F30" s="145"/>
      <c r="G30" s="30"/>
      <c r="H30" s="30">
        <v>0</v>
      </c>
      <c r="I30" s="30">
        <v>412</v>
      </c>
      <c r="J30" s="30">
        <f t="shared" si="5"/>
        <v>412</v>
      </c>
      <c r="K30" s="30">
        <v>40</v>
      </c>
      <c r="L30" s="30">
        <f>K30*J30</f>
        <v>16480</v>
      </c>
      <c r="M30" s="31">
        <v>1.03</v>
      </c>
      <c r="N30" s="32">
        <f t="shared" si="6"/>
        <v>16974.400000000001</v>
      </c>
      <c r="O30" s="30"/>
      <c r="P30" s="32">
        <f t="shared" si="7"/>
        <v>16974.400000000001</v>
      </c>
      <c r="Q30" s="30">
        <v>1</v>
      </c>
      <c r="R30" s="33">
        <f t="shared" si="8"/>
        <v>16974.400000000001</v>
      </c>
    </row>
    <row r="31" spans="1:18">
      <c r="A31" s="30" t="s">
        <v>179</v>
      </c>
      <c r="B31" s="30" t="s">
        <v>177</v>
      </c>
      <c r="C31" s="30"/>
      <c r="D31" s="30"/>
      <c r="E31" s="30"/>
      <c r="F31" s="33"/>
      <c r="G31" s="30"/>
      <c r="H31" s="30">
        <v>2741</v>
      </c>
      <c r="I31" s="30">
        <v>2742</v>
      </c>
      <c r="J31" s="30">
        <f t="shared" si="5"/>
        <v>1</v>
      </c>
      <c r="K31" s="30">
        <v>40</v>
      </c>
      <c r="L31" s="30">
        <f>J31*K31</f>
        <v>40</v>
      </c>
      <c r="M31" s="31">
        <v>1.03</v>
      </c>
      <c r="N31" s="32">
        <f t="shared" si="6"/>
        <v>41.2</v>
      </c>
      <c r="O31" s="30"/>
      <c r="P31" s="32">
        <f t="shared" si="7"/>
        <v>41.2</v>
      </c>
      <c r="Q31" s="30">
        <v>1</v>
      </c>
      <c r="R31" s="33">
        <f t="shared" si="8"/>
        <v>41.2</v>
      </c>
    </row>
    <row r="32" spans="1:18">
      <c r="A32" s="30" t="s">
        <v>180</v>
      </c>
      <c r="B32" s="30" t="s">
        <v>177</v>
      </c>
      <c r="C32" s="30"/>
      <c r="D32" s="30"/>
      <c r="E32" s="30"/>
      <c r="F32" s="33"/>
      <c r="G32" s="30"/>
      <c r="H32" s="30">
        <v>18574</v>
      </c>
      <c r="I32" s="30">
        <v>19140</v>
      </c>
      <c r="J32" s="30">
        <f t="shared" si="5"/>
        <v>566</v>
      </c>
      <c r="K32" s="30">
        <v>1</v>
      </c>
      <c r="L32" s="30">
        <f>K32*J32</f>
        <v>566</v>
      </c>
      <c r="M32" s="31">
        <v>1.03</v>
      </c>
      <c r="N32" s="32">
        <f t="shared" si="6"/>
        <v>582.98</v>
      </c>
      <c r="O32" s="30">
        <v>40</v>
      </c>
      <c r="P32" s="32">
        <f t="shared" si="7"/>
        <v>622.98</v>
      </c>
      <c r="Q32" s="30">
        <v>1</v>
      </c>
      <c r="R32" s="33">
        <f t="shared" si="8"/>
        <v>622.98</v>
      </c>
    </row>
    <row r="33" spans="1:18">
      <c r="A33" s="30" t="s">
        <v>181</v>
      </c>
      <c r="B33" s="30" t="s">
        <v>177</v>
      </c>
      <c r="C33" s="30"/>
      <c r="D33" s="30"/>
      <c r="E33" s="30"/>
      <c r="F33" s="33"/>
      <c r="G33" s="30"/>
      <c r="H33" s="30">
        <v>3000</v>
      </c>
      <c r="I33" s="30">
        <v>3000</v>
      </c>
      <c r="J33" s="30">
        <f t="shared" si="5"/>
        <v>0</v>
      </c>
      <c r="K33" s="30">
        <v>1</v>
      </c>
      <c r="L33" s="30">
        <f>J33*K33</f>
        <v>0</v>
      </c>
      <c r="M33" s="31">
        <v>1.03</v>
      </c>
      <c r="N33" s="32">
        <f t="shared" si="6"/>
        <v>0</v>
      </c>
      <c r="O33" s="30">
        <v>80</v>
      </c>
      <c r="P33" s="32">
        <f t="shared" si="7"/>
        <v>80</v>
      </c>
      <c r="Q33" s="30">
        <v>1</v>
      </c>
      <c r="R33" s="33">
        <f t="shared" si="8"/>
        <v>80</v>
      </c>
    </row>
    <row r="34" spans="1:18">
      <c r="A34" s="30" t="s">
        <v>182</v>
      </c>
      <c r="B34" s="30" t="s">
        <v>177</v>
      </c>
      <c r="C34" s="30">
        <v>60</v>
      </c>
      <c r="D34" s="30">
        <v>63</v>
      </c>
      <c r="E34" s="30">
        <f>SUM(D34-C34)</f>
        <v>3</v>
      </c>
      <c r="F34" s="145">
        <v>9.5</v>
      </c>
      <c r="G34" s="30">
        <f>E34*F34</f>
        <v>28.5</v>
      </c>
      <c r="H34" s="30">
        <v>47343</v>
      </c>
      <c r="I34" s="30">
        <v>49110</v>
      </c>
      <c r="J34" s="30">
        <f t="shared" si="5"/>
        <v>1767</v>
      </c>
      <c r="K34" s="30">
        <v>1</v>
      </c>
      <c r="L34" s="30">
        <f>J34*K34</f>
        <v>1767</v>
      </c>
      <c r="M34" s="31">
        <v>1.03</v>
      </c>
      <c r="N34" s="32">
        <f t="shared" si="6"/>
        <v>1820.01</v>
      </c>
      <c r="O34" s="30">
        <v>160</v>
      </c>
      <c r="P34" s="32">
        <f t="shared" si="7"/>
        <v>2008.51</v>
      </c>
      <c r="Q34" s="30">
        <v>1</v>
      </c>
      <c r="R34" s="33">
        <f t="shared" si="8"/>
        <v>2008.51</v>
      </c>
    </row>
    <row r="35" spans="1:18">
      <c r="A35" s="30" t="s">
        <v>183</v>
      </c>
      <c r="B35" s="30" t="s">
        <v>177</v>
      </c>
      <c r="C35" s="30">
        <v>24</v>
      </c>
      <c r="D35" s="30">
        <v>36</v>
      </c>
      <c r="E35" s="30">
        <f>SUM(D35-C35)</f>
        <v>12</v>
      </c>
      <c r="F35" s="145">
        <v>9.5</v>
      </c>
      <c r="G35" s="30">
        <f>E35*F35</f>
        <v>114</v>
      </c>
      <c r="H35" s="30">
        <v>68072</v>
      </c>
      <c r="I35" s="30">
        <v>68666</v>
      </c>
      <c r="J35" s="30">
        <f t="shared" si="5"/>
        <v>594</v>
      </c>
      <c r="K35" s="30">
        <v>1</v>
      </c>
      <c r="L35" s="30">
        <f>J35*K35</f>
        <v>594</v>
      </c>
      <c r="M35" s="31">
        <v>1.03</v>
      </c>
      <c r="N35" s="32">
        <f t="shared" si="6"/>
        <v>611.82000000000005</v>
      </c>
      <c r="O35" s="30">
        <v>120</v>
      </c>
      <c r="P35" s="32">
        <f t="shared" si="7"/>
        <v>845.82</v>
      </c>
      <c r="Q35" s="30">
        <v>1</v>
      </c>
      <c r="R35" s="33">
        <f t="shared" si="8"/>
        <v>845.82</v>
      </c>
    </row>
    <row r="36" spans="1:18">
      <c r="A36" s="30" t="s">
        <v>184</v>
      </c>
      <c r="B36" s="30" t="s">
        <v>177</v>
      </c>
      <c r="C36" s="30">
        <v>0</v>
      </c>
      <c r="D36" s="30">
        <v>0</v>
      </c>
      <c r="E36" s="30">
        <f>SUM(D36-C36)</f>
        <v>0</v>
      </c>
      <c r="F36" s="145">
        <v>9.5</v>
      </c>
      <c r="G36" s="30">
        <f>E36*F36</f>
        <v>0</v>
      </c>
      <c r="H36" s="30">
        <v>1025</v>
      </c>
      <c r="I36" s="30">
        <v>1025</v>
      </c>
      <c r="J36" s="30">
        <f t="shared" si="5"/>
        <v>0</v>
      </c>
      <c r="K36" s="30">
        <v>80</v>
      </c>
      <c r="L36" s="30">
        <f>K36*J36</f>
        <v>0</v>
      </c>
      <c r="M36" s="31">
        <v>1.03</v>
      </c>
      <c r="N36" s="32">
        <f t="shared" si="6"/>
        <v>0</v>
      </c>
      <c r="O36" s="30"/>
      <c r="P36" s="32">
        <f t="shared" si="7"/>
        <v>0</v>
      </c>
      <c r="Q36" s="30">
        <v>1</v>
      </c>
      <c r="R36" s="33">
        <f t="shared" si="8"/>
        <v>0</v>
      </c>
    </row>
    <row r="37" spans="1:18">
      <c r="A37" s="30" t="s">
        <v>185</v>
      </c>
      <c r="B37" s="30" t="s">
        <v>177</v>
      </c>
      <c r="C37" s="30"/>
      <c r="D37" s="30"/>
      <c r="E37" s="30"/>
      <c r="F37" s="33"/>
      <c r="G37" s="30"/>
      <c r="H37" s="30">
        <v>58976</v>
      </c>
      <c r="I37" s="30">
        <v>58976</v>
      </c>
      <c r="J37" s="30">
        <f t="shared" si="5"/>
        <v>0</v>
      </c>
      <c r="K37" s="30">
        <v>1</v>
      </c>
      <c r="L37" s="30">
        <f>K37*J37</f>
        <v>0</v>
      </c>
      <c r="M37" s="31">
        <v>1.03</v>
      </c>
      <c r="N37" s="32">
        <f t="shared" si="6"/>
        <v>0</v>
      </c>
      <c r="O37" s="30"/>
      <c r="P37" s="32">
        <f t="shared" si="7"/>
        <v>0</v>
      </c>
      <c r="Q37" s="30">
        <v>1</v>
      </c>
      <c r="R37" s="33">
        <f t="shared" si="8"/>
        <v>0</v>
      </c>
    </row>
    <row r="38" spans="1:18">
      <c r="A38" s="30" t="s">
        <v>148</v>
      </c>
      <c r="B38" s="30" t="s">
        <v>177</v>
      </c>
      <c r="C38" s="30">
        <v>60</v>
      </c>
      <c r="D38" s="30">
        <v>60</v>
      </c>
      <c r="E38" s="30">
        <f>SUM(D38-C38)</f>
        <v>0</v>
      </c>
      <c r="F38" s="145">
        <v>9.5</v>
      </c>
      <c r="G38" s="30">
        <f>E38*F38</f>
        <v>0</v>
      </c>
      <c r="H38" s="30">
        <v>200</v>
      </c>
      <c r="I38" s="30">
        <v>200</v>
      </c>
      <c r="J38" s="30">
        <f t="shared" si="5"/>
        <v>0</v>
      </c>
      <c r="K38" s="30">
        <v>10</v>
      </c>
      <c r="L38" s="30">
        <f>J38*K38</f>
        <v>0</v>
      </c>
      <c r="M38" s="31">
        <v>1.03</v>
      </c>
      <c r="N38" s="32">
        <f t="shared" si="6"/>
        <v>0</v>
      </c>
      <c r="O38" s="30">
        <v>40</v>
      </c>
      <c r="P38" s="32">
        <f t="shared" si="7"/>
        <v>40</v>
      </c>
      <c r="Q38" s="30">
        <v>0.33</v>
      </c>
      <c r="R38" s="33">
        <f t="shared" si="8"/>
        <v>13.200000000000001</v>
      </c>
    </row>
    <row r="39" spans="1:18">
      <c r="A39" s="30" t="s">
        <v>186</v>
      </c>
      <c r="B39" s="30" t="s">
        <v>177</v>
      </c>
      <c r="C39" s="30">
        <v>18</v>
      </c>
      <c r="D39" s="30">
        <v>18</v>
      </c>
      <c r="E39" s="30">
        <f>SUM(D39-C39)</f>
        <v>0</v>
      </c>
      <c r="F39" s="145">
        <v>9.5</v>
      </c>
      <c r="G39" s="30">
        <f>E39*F39</f>
        <v>0</v>
      </c>
      <c r="H39" s="30">
        <v>8867</v>
      </c>
      <c r="I39" s="30">
        <v>8867</v>
      </c>
      <c r="J39" s="30">
        <f t="shared" si="5"/>
        <v>0</v>
      </c>
      <c r="K39" s="30">
        <v>1</v>
      </c>
      <c r="L39" s="30">
        <f>K39*J39</f>
        <v>0</v>
      </c>
      <c r="M39" s="31">
        <v>1.03</v>
      </c>
      <c r="N39" s="32">
        <f t="shared" si="6"/>
        <v>0</v>
      </c>
      <c r="O39" s="30">
        <v>40</v>
      </c>
      <c r="P39" s="32">
        <f t="shared" si="7"/>
        <v>40</v>
      </c>
      <c r="Q39" s="30">
        <v>1</v>
      </c>
      <c r="R39" s="33">
        <f t="shared" si="8"/>
        <v>40</v>
      </c>
    </row>
    <row r="40" spans="1:18">
      <c r="A40" s="30" t="s">
        <v>18</v>
      </c>
      <c r="B40" s="30" t="s">
        <v>177</v>
      </c>
      <c r="C40" s="30"/>
      <c r="D40" s="30"/>
      <c r="E40" s="30">
        <f>SUM(E27:E39)</f>
        <v>16</v>
      </c>
      <c r="F40" s="145">
        <v>9.5</v>
      </c>
      <c r="G40" s="30">
        <f>E40*F40</f>
        <v>152</v>
      </c>
      <c r="H40" s="30"/>
      <c r="I40" s="30"/>
      <c r="J40" s="30"/>
      <c r="K40" s="30"/>
      <c r="L40" s="30">
        <f>SUM(L27:L39)</f>
        <v>128619</v>
      </c>
      <c r="M40" s="31">
        <v>1.03</v>
      </c>
      <c r="N40" s="32">
        <f>L40*M40</f>
        <v>132477.57</v>
      </c>
      <c r="O40" s="30">
        <f>SUM(O27:O39)</f>
        <v>560</v>
      </c>
      <c r="P40" s="32">
        <f t="shared" si="7"/>
        <v>133189.57</v>
      </c>
      <c r="Q40" s="30">
        <v>1</v>
      </c>
      <c r="R40" s="33">
        <f>SUM(R27:R39)</f>
        <v>133162.77000000002</v>
      </c>
    </row>
    <row r="41" spans="1:18">
      <c r="A41" s="30" t="s">
        <v>52</v>
      </c>
      <c r="B41" s="30"/>
      <c r="C41" s="30"/>
      <c r="D41" s="30"/>
      <c r="E41" s="30"/>
      <c r="F41" s="33"/>
      <c r="G41" s="30"/>
      <c r="H41" s="30"/>
      <c r="I41" s="30"/>
      <c r="J41" s="30">
        <f>J38*Q38</f>
        <v>0</v>
      </c>
      <c r="K41" s="30"/>
      <c r="L41" s="165">
        <f>N41/M40</f>
        <v>128592.98058252428</v>
      </c>
      <c r="M41" s="31">
        <v>1.03</v>
      </c>
      <c r="N41" s="32">
        <f>R40-O40-G40</f>
        <v>132450.77000000002</v>
      </c>
      <c r="O41" s="30">
        <v>13.3</v>
      </c>
      <c r="P41" s="32"/>
      <c r="Q41" s="30"/>
      <c r="R41" s="33"/>
    </row>
    <row r="42" spans="1:18">
      <c r="A42" s="4"/>
      <c r="B42" s="4"/>
      <c r="C42" s="4"/>
      <c r="D42" s="4"/>
      <c r="E42" s="4"/>
      <c r="F42" s="8"/>
      <c r="G42" s="4"/>
      <c r="H42" s="4"/>
      <c r="I42" s="4"/>
      <c r="J42" s="4"/>
      <c r="K42" s="4"/>
      <c r="L42" s="10"/>
      <c r="M42" s="6"/>
      <c r="N42" s="7"/>
      <c r="O42" s="4"/>
      <c r="P42" s="7"/>
      <c r="Q42" s="4"/>
      <c r="R42" s="8"/>
    </row>
    <row r="43" spans="1:18">
      <c r="A43" s="15"/>
      <c r="B43" s="15"/>
      <c r="R43" s="54"/>
    </row>
    <row r="44" spans="1:18">
      <c r="A44" s="106" t="s">
        <v>874</v>
      </c>
      <c r="B44" s="15" t="s">
        <v>393</v>
      </c>
      <c r="R44" s="54">
        <f>R61</f>
        <v>30437.93</v>
      </c>
    </row>
    <row r="45" spans="1:18">
      <c r="A45" s="4" t="s">
        <v>0</v>
      </c>
      <c r="B45" s="4"/>
      <c r="C45" s="4" t="s">
        <v>1</v>
      </c>
      <c r="D45" s="4" t="s">
        <v>2</v>
      </c>
      <c r="E45" s="4" t="s">
        <v>3</v>
      </c>
      <c r="F45" s="8" t="s">
        <v>4</v>
      </c>
      <c r="G45" s="4" t="s">
        <v>5</v>
      </c>
      <c r="H45" s="4" t="s">
        <v>6</v>
      </c>
      <c r="I45" s="4" t="s">
        <v>7</v>
      </c>
      <c r="J45" s="4" t="s">
        <v>8</v>
      </c>
      <c r="K45" s="4" t="s">
        <v>9</v>
      </c>
      <c r="L45" s="4" t="s">
        <v>10</v>
      </c>
      <c r="M45" s="6"/>
      <c r="N45" s="7" t="s">
        <v>12</v>
      </c>
      <c r="O45" s="4" t="s">
        <v>13</v>
      </c>
      <c r="P45" s="7" t="s">
        <v>14</v>
      </c>
      <c r="Q45" s="4" t="s">
        <v>15</v>
      </c>
      <c r="R45" s="8" t="s">
        <v>16</v>
      </c>
    </row>
    <row r="46" spans="1:18">
      <c r="A46" s="148" t="s">
        <v>875</v>
      </c>
      <c r="B46" s="30" t="s">
        <v>876</v>
      </c>
      <c r="C46" s="148"/>
      <c r="D46" s="148"/>
      <c r="E46" s="148"/>
      <c r="F46" s="145"/>
      <c r="G46" s="148"/>
      <c r="H46" s="148">
        <v>28749</v>
      </c>
      <c r="I46" s="148">
        <v>28749</v>
      </c>
      <c r="J46" s="148">
        <f t="shared" ref="J46:J60" si="9">I46-H46</f>
        <v>0</v>
      </c>
      <c r="K46" s="148">
        <v>1</v>
      </c>
      <c r="L46" s="148">
        <f>K46*J46</f>
        <v>0</v>
      </c>
      <c r="M46" s="31">
        <v>1.03</v>
      </c>
      <c r="N46" s="173">
        <f t="shared" ref="N46:N61" si="10">M46*L46</f>
        <v>0</v>
      </c>
      <c r="O46" s="148">
        <v>40</v>
      </c>
      <c r="P46" s="173">
        <f t="shared" ref="P46:P60" si="11">G46+N46+O46</f>
        <v>40</v>
      </c>
      <c r="Q46" s="148">
        <v>1</v>
      </c>
      <c r="R46" s="145">
        <f t="shared" ref="R46:R60" si="12">P46*Q46</f>
        <v>40</v>
      </c>
    </row>
    <row r="47" spans="1:18">
      <c r="A47" s="148" t="s">
        <v>877</v>
      </c>
      <c r="B47" s="30" t="s">
        <v>876</v>
      </c>
      <c r="C47" s="148"/>
      <c r="D47" s="148"/>
      <c r="E47" s="148"/>
      <c r="F47" s="145"/>
      <c r="G47" s="148"/>
      <c r="H47" s="148">
        <v>97831</v>
      </c>
      <c r="I47" s="148">
        <v>98366</v>
      </c>
      <c r="J47" s="148">
        <f t="shared" si="9"/>
        <v>535</v>
      </c>
      <c r="K47" s="148">
        <v>1</v>
      </c>
      <c r="L47" s="148">
        <f>K47*J47</f>
        <v>535</v>
      </c>
      <c r="M47" s="31">
        <v>1.03</v>
      </c>
      <c r="N47" s="173">
        <f t="shared" si="10"/>
        <v>551.05000000000007</v>
      </c>
      <c r="O47" s="148">
        <v>80</v>
      </c>
      <c r="P47" s="173">
        <f t="shared" si="11"/>
        <v>631.05000000000007</v>
      </c>
      <c r="Q47" s="148">
        <v>1</v>
      </c>
      <c r="R47" s="145">
        <f t="shared" si="12"/>
        <v>631.05000000000007</v>
      </c>
    </row>
    <row r="48" spans="1:18">
      <c r="A48" s="148" t="s">
        <v>878</v>
      </c>
      <c r="B48" s="30" t="s">
        <v>876</v>
      </c>
      <c r="C48" s="148">
        <v>1</v>
      </c>
      <c r="D48" s="148">
        <v>1</v>
      </c>
      <c r="E48" s="148">
        <f>SUM(D48-C48)</f>
        <v>0</v>
      </c>
      <c r="F48" s="145">
        <v>9.5</v>
      </c>
      <c r="G48" s="148">
        <f>E48*F48</f>
        <v>0</v>
      </c>
      <c r="H48" s="148">
        <v>12289</v>
      </c>
      <c r="I48" s="148">
        <v>12444</v>
      </c>
      <c r="J48" s="148">
        <f t="shared" si="9"/>
        <v>155</v>
      </c>
      <c r="K48" s="148">
        <v>1</v>
      </c>
      <c r="L48" s="148">
        <f>K48*J48</f>
        <v>155</v>
      </c>
      <c r="M48" s="31">
        <v>1.03</v>
      </c>
      <c r="N48" s="173">
        <f t="shared" si="10"/>
        <v>159.65</v>
      </c>
      <c r="O48" s="148">
        <v>40</v>
      </c>
      <c r="P48" s="173">
        <f t="shared" si="11"/>
        <v>199.65</v>
      </c>
      <c r="Q48" s="148">
        <v>1</v>
      </c>
      <c r="R48" s="145">
        <f t="shared" si="12"/>
        <v>199.65</v>
      </c>
    </row>
    <row r="49" spans="1:18">
      <c r="A49" s="148" t="s">
        <v>879</v>
      </c>
      <c r="B49" s="30" t="s">
        <v>876</v>
      </c>
      <c r="C49" s="148">
        <v>13</v>
      </c>
      <c r="D49" s="148">
        <v>13</v>
      </c>
      <c r="E49" s="148">
        <f>SUM(D49-C49)</f>
        <v>0</v>
      </c>
      <c r="F49" s="145">
        <v>9.5</v>
      </c>
      <c r="G49" s="148">
        <f>E49*F49</f>
        <v>0</v>
      </c>
      <c r="H49" s="148">
        <v>97869</v>
      </c>
      <c r="I49" s="148">
        <v>104247</v>
      </c>
      <c r="J49" s="148">
        <f t="shared" si="9"/>
        <v>6378</v>
      </c>
      <c r="K49" s="148">
        <v>1</v>
      </c>
      <c r="L49" s="148">
        <f>K49*J49</f>
        <v>6378</v>
      </c>
      <c r="M49" s="31">
        <v>1.03</v>
      </c>
      <c r="N49" s="173">
        <f t="shared" si="10"/>
        <v>6569.34</v>
      </c>
      <c r="O49" s="148">
        <v>40</v>
      </c>
      <c r="P49" s="173">
        <f t="shared" si="11"/>
        <v>6609.34</v>
      </c>
      <c r="Q49" s="148">
        <v>1</v>
      </c>
      <c r="R49" s="145">
        <f t="shared" si="12"/>
        <v>6609.34</v>
      </c>
    </row>
    <row r="50" spans="1:18">
      <c r="A50" s="148" t="s">
        <v>880</v>
      </c>
      <c r="B50" s="30" t="s">
        <v>876</v>
      </c>
      <c r="C50" s="148"/>
      <c r="D50" s="148"/>
      <c r="E50" s="148"/>
      <c r="F50" s="145"/>
      <c r="G50" s="148"/>
      <c r="H50" s="148">
        <v>11914</v>
      </c>
      <c r="I50" s="148">
        <v>12484</v>
      </c>
      <c r="J50" s="148">
        <f t="shared" si="9"/>
        <v>570</v>
      </c>
      <c r="K50" s="148">
        <v>1</v>
      </c>
      <c r="L50" s="148">
        <v>739</v>
      </c>
      <c r="M50" s="31">
        <v>1.03</v>
      </c>
      <c r="N50" s="173">
        <f t="shared" si="10"/>
        <v>761.17000000000007</v>
      </c>
      <c r="O50" s="148"/>
      <c r="P50" s="173">
        <f t="shared" si="11"/>
        <v>761.17000000000007</v>
      </c>
      <c r="Q50" s="148">
        <v>1</v>
      </c>
      <c r="R50" s="145">
        <f t="shared" si="12"/>
        <v>761.17000000000007</v>
      </c>
    </row>
    <row r="51" spans="1:18">
      <c r="A51" s="148" t="s">
        <v>881</v>
      </c>
      <c r="B51" s="30" t="s">
        <v>876</v>
      </c>
      <c r="C51" s="148"/>
      <c r="D51" s="148"/>
      <c r="E51" s="148"/>
      <c r="F51" s="145"/>
      <c r="G51" s="148"/>
      <c r="H51" s="148">
        <v>29428</v>
      </c>
      <c r="I51" s="148">
        <v>29428</v>
      </c>
      <c r="J51" s="148">
        <f t="shared" si="9"/>
        <v>0</v>
      </c>
      <c r="K51" s="148">
        <v>1</v>
      </c>
      <c r="L51" s="148">
        <f t="shared" ref="L51:L60" si="13">K51*J51</f>
        <v>0</v>
      </c>
      <c r="M51" s="31">
        <v>1.03</v>
      </c>
      <c r="N51" s="173">
        <f t="shared" si="10"/>
        <v>0</v>
      </c>
      <c r="O51" s="148"/>
      <c r="P51" s="173">
        <f t="shared" si="11"/>
        <v>0</v>
      </c>
      <c r="Q51" s="148">
        <v>1</v>
      </c>
      <c r="R51" s="145">
        <f t="shared" si="12"/>
        <v>0</v>
      </c>
    </row>
    <row r="52" spans="1:18">
      <c r="A52" s="148" t="s">
        <v>882</v>
      </c>
      <c r="B52" s="30" t="s">
        <v>876</v>
      </c>
      <c r="C52" s="148">
        <v>3</v>
      </c>
      <c r="D52" s="148">
        <v>3</v>
      </c>
      <c r="E52" s="148">
        <f>SUM(D52-C52)</f>
        <v>0</v>
      </c>
      <c r="F52" s="145">
        <v>9.5</v>
      </c>
      <c r="G52" s="148">
        <f>E52*F52</f>
        <v>0</v>
      </c>
      <c r="H52" s="148">
        <v>25672</v>
      </c>
      <c r="I52" s="148">
        <v>27910</v>
      </c>
      <c r="J52" s="148">
        <f t="shared" si="9"/>
        <v>2238</v>
      </c>
      <c r="K52" s="148">
        <v>1</v>
      </c>
      <c r="L52" s="148">
        <f t="shared" si="13"/>
        <v>2238</v>
      </c>
      <c r="M52" s="31">
        <v>1.03</v>
      </c>
      <c r="N52" s="173">
        <f t="shared" si="10"/>
        <v>2305.14</v>
      </c>
      <c r="O52" s="148">
        <v>80</v>
      </c>
      <c r="P52" s="173">
        <f t="shared" si="11"/>
        <v>2385.14</v>
      </c>
      <c r="Q52" s="148">
        <v>1</v>
      </c>
      <c r="R52" s="145">
        <f t="shared" si="12"/>
        <v>2385.14</v>
      </c>
    </row>
    <row r="53" spans="1:18">
      <c r="A53" s="148" t="s">
        <v>883</v>
      </c>
      <c r="B53" s="30" t="s">
        <v>876</v>
      </c>
      <c r="C53" s="148">
        <v>162</v>
      </c>
      <c r="D53" s="148">
        <v>164</v>
      </c>
      <c r="E53" s="148">
        <f>SUM(D53-C53)</f>
        <v>2</v>
      </c>
      <c r="F53" s="145">
        <v>9.5</v>
      </c>
      <c r="G53" s="148">
        <f>E53*F53</f>
        <v>19</v>
      </c>
      <c r="H53" s="148">
        <v>70881</v>
      </c>
      <c r="I53" s="148">
        <v>72019</v>
      </c>
      <c r="J53" s="148">
        <f t="shared" si="9"/>
        <v>1138</v>
      </c>
      <c r="K53" s="148">
        <v>1</v>
      </c>
      <c r="L53" s="148">
        <f t="shared" si="13"/>
        <v>1138</v>
      </c>
      <c r="M53" s="31">
        <v>1.03</v>
      </c>
      <c r="N53" s="173">
        <f t="shared" si="10"/>
        <v>1172.1400000000001</v>
      </c>
      <c r="O53" s="148">
        <v>40</v>
      </c>
      <c r="P53" s="173">
        <f t="shared" si="11"/>
        <v>1231.1400000000001</v>
      </c>
      <c r="Q53" s="148">
        <v>1</v>
      </c>
      <c r="R53" s="145">
        <f t="shared" si="12"/>
        <v>1231.1400000000001</v>
      </c>
    </row>
    <row r="54" spans="1:18" customFormat="1">
      <c r="A54" s="148" t="s">
        <v>884</v>
      </c>
      <c r="B54" s="30" t="s">
        <v>876</v>
      </c>
      <c r="C54" s="148"/>
      <c r="D54" s="148"/>
      <c r="E54" s="148"/>
      <c r="F54" s="145"/>
      <c r="G54" s="148"/>
      <c r="H54" s="148">
        <v>24765</v>
      </c>
      <c r="I54" s="148">
        <v>24765</v>
      </c>
      <c r="J54" s="148">
        <f t="shared" si="9"/>
        <v>0</v>
      </c>
      <c r="K54" s="148">
        <v>1</v>
      </c>
      <c r="L54" s="148">
        <f t="shared" si="13"/>
        <v>0</v>
      </c>
      <c r="M54" s="31">
        <v>1.03</v>
      </c>
      <c r="N54" s="173">
        <f t="shared" si="10"/>
        <v>0</v>
      </c>
      <c r="O54" s="148">
        <v>60</v>
      </c>
      <c r="P54" s="173">
        <f t="shared" si="11"/>
        <v>60</v>
      </c>
      <c r="Q54" s="148">
        <v>1</v>
      </c>
      <c r="R54" s="145">
        <f t="shared" si="12"/>
        <v>60</v>
      </c>
    </row>
    <row r="55" spans="1:18">
      <c r="A55" s="30" t="s">
        <v>885</v>
      </c>
      <c r="B55" s="30" t="s">
        <v>876</v>
      </c>
      <c r="C55" s="30"/>
      <c r="D55" s="30"/>
      <c r="E55" s="30"/>
      <c r="F55" s="33"/>
      <c r="G55" s="30"/>
      <c r="H55" s="30">
        <v>24650</v>
      </c>
      <c r="I55" s="30">
        <v>33459</v>
      </c>
      <c r="J55" s="30">
        <f t="shared" si="9"/>
        <v>8809</v>
      </c>
      <c r="K55" s="30">
        <v>1</v>
      </c>
      <c r="L55" s="30">
        <f t="shared" si="13"/>
        <v>8809</v>
      </c>
      <c r="M55" s="31">
        <v>1.03</v>
      </c>
      <c r="N55" s="32">
        <f t="shared" si="10"/>
        <v>9073.27</v>
      </c>
      <c r="O55" s="30">
        <v>40</v>
      </c>
      <c r="P55" s="32">
        <f t="shared" si="11"/>
        <v>9113.27</v>
      </c>
      <c r="Q55" s="30">
        <v>1</v>
      </c>
      <c r="R55" s="33">
        <f t="shared" si="12"/>
        <v>9113.27</v>
      </c>
    </row>
    <row r="56" spans="1:18">
      <c r="A56" s="30" t="s">
        <v>886</v>
      </c>
      <c r="B56" s="30" t="s">
        <v>876</v>
      </c>
      <c r="C56" s="30">
        <v>178</v>
      </c>
      <c r="D56" s="30">
        <v>178</v>
      </c>
      <c r="E56" s="30">
        <f>SUM(D56-C56)</f>
        <v>0</v>
      </c>
      <c r="F56" s="145">
        <v>9.5</v>
      </c>
      <c r="G56" s="30">
        <f>E56*F56</f>
        <v>0</v>
      </c>
      <c r="H56" s="30">
        <v>15000</v>
      </c>
      <c r="I56" s="30">
        <v>15430</v>
      </c>
      <c r="J56" s="30">
        <f t="shared" si="9"/>
        <v>430</v>
      </c>
      <c r="K56" s="30">
        <v>1</v>
      </c>
      <c r="L56" s="30">
        <f t="shared" si="13"/>
        <v>430</v>
      </c>
      <c r="M56" s="31">
        <v>1.03</v>
      </c>
      <c r="N56" s="32">
        <f t="shared" si="10"/>
        <v>442.90000000000003</v>
      </c>
      <c r="O56" s="30">
        <v>40</v>
      </c>
      <c r="P56" s="32">
        <f t="shared" si="11"/>
        <v>482.90000000000003</v>
      </c>
      <c r="Q56" s="30">
        <v>1</v>
      </c>
      <c r="R56" s="33">
        <f t="shared" si="12"/>
        <v>482.90000000000003</v>
      </c>
    </row>
    <row r="57" spans="1:18">
      <c r="A57" s="30" t="s">
        <v>887</v>
      </c>
      <c r="B57" s="30" t="s">
        <v>876</v>
      </c>
      <c r="C57" s="30"/>
      <c r="D57" s="30"/>
      <c r="E57" s="30"/>
      <c r="F57" s="33"/>
      <c r="G57" s="30"/>
      <c r="H57" s="30">
        <v>2538</v>
      </c>
      <c r="I57" s="30">
        <v>3055</v>
      </c>
      <c r="J57" s="30">
        <f t="shared" si="9"/>
        <v>517</v>
      </c>
      <c r="K57" s="30">
        <v>1</v>
      </c>
      <c r="L57" s="30">
        <f t="shared" si="13"/>
        <v>517</v>
      </c>
      <c r="M57" s="31">
        <v>1.03</v>
      </c>
      <c r="N57" s="32">
        <f t="shared" si="10"/>
        <v>532.51</v>
      </c>
      <c r="O57" s="30">
        <v>40</v>
      </c>
      <c r="P57" s="32">
        <f t="shared" si="11"/>
        <v>572.51</v>
      </c>
      <c r="Q57" s="30">
        <v>1</v>
      </c>
      <c r="R57" s="33">
        <f t="shared" si="12"/>
        <v>572.51</v>
      </c>
    </row>
    <row r="58" spans="1:18">
      <c r="A58" s="30" t="s">
        <v>888</v>
      </c>
      <c r="B58" s="30" t="s">
        <v>876</v>
      </c>
      <c r="C58" s="30"/>
      <c r="D58" s="30"/>
      <c r="E58" s="30"/>
      <c r="F58" s="33"/>
      <c r="G58" s="30"/>
      <c r="H58" s="30">
        <v>13676</v>
      </c>
      <c r="I58" s="30">
        <v>13972</v>
      </c>
      <c r="J58" s="30">
        <f t="shared" si="9"/>
        <v>296</v>
      </c>
      <c r="K58" s="30">
        <v>1</v>
      </c>
      <c r="L58" s="30">
        <f t="shared" si="13"/>
        <v>296</v>
      </c>
      <c r="M58" s="31">
        <v>1.03</v>
      </c>
      <c r="N58" s="32">
        <f t="shared" si="10"/>
        <v>304.88</v>
      </c>
      <c r="O58" s="30">
        <v>60</v>
      </c>
      <c r="P58" s="32">
        <f t="shared" si="11"/>
        <v>364.88</v>
      </c>
      <c r="Q58" s="30">
        <v>1</v>
      </c>
      <c r="R58" s="33">
        <f t="shared" si="12"/>
        <v>364.88</v>
      </c>
    </row>
    <row r="59" spans="1:18">
      <c r="A59" s="30" t="s">
        <v>889</v>
      </c>
      <c r="B59" s="30" t="s">
        <v>876</v>
      </c>
      <c r="C59" s="30">
        <v>2</v>
      </c>
      <c r="D59" s="30">
        <v>2</v>
      </c>
      <c r="E59" s="30">
        <f>SUM(D59-C59)</f>
        <v>0</v>
      </c>
      <c r="F59" s="145">
        <v>9.5</v>
      </c>
      <c r="G59" s="30">
        <f>E59*F59</f>
        <v>0</v>
      </c>
      <c r="H59" s="30">
        <v>42501</v>
      </c>
      <c r="I59" s="30">
        <v>49569</v>
      </c>
      <c r="J59" s="30">
        <f t="shared" si="9"/>
        <v>7068</v>
      </c>
      <c r="K59" s="30">
        <v>1</v>
      </c>
      <c r="L59" s="30">
        <f t="shared" si="13"/>
        <v>7068</v>
      </c>
      <c r="M59" s="31">
        <v>1.03</v>
      </c>
      <c r="N59" s="32">
        <f t="shared" si="10"/>
        <v>7280.04</v>
      </c>
      <c r="O59" s="30">
        <v>60</v>
      </c>
      <c r="P59" s="32">
        <f t="shared" si="11"/>
        <v>7340.04</v>
      </c>
      <c r="Q59" s="30">
        <v>1</v>
      </c>
      <c r="R59" s="33">
        <f t="shared" si="12"/>
        <v>7340.04</v>
      </c>
    </row>
    <row r="60" spans="1:18">
      <c r="A60" s="30" t="s">
        <v>890</v>
      </c>
      <c r="B60" s="30" t="s">
        <v>876</v>
      </c>
      <c r="C60" s="30"/>
      <c r="D60" s="30" t="s">
        <v>891</v>
      </c>
      <c r="E60" s="30"/>
      <c r="F60" s="145">
        <v>9.5</v>
      </c>
      <c r="G60" s="30">
        <f>E60*F60</f>
        <v>0</v>
      </c>
      <c r="H60" s="30">
        <v>8945</v>
      </c>
      <c r="I60" s="30">
        <v>9573</v>
      </c>
      <c r="J60" s="30">
        <f t="shared" si="9"/>
        <v>628</v>
      </c>
      <c r="K60" s="30">
        <v>1</v>
      </c>
      <c r="L60" s="30">
        <f t="shared" si="13"/>
        <v>628</v>
      </c>
      <c r="M60" s="31">
        <v>1.03</v>
      </c>
      <c r="N60" s="32">
        <f t="shared" si="10"/>
        <v>646.84</v>
      </c>
      <c r="O60" s="30"/>
      <c r="P60" s="32">
        <f t="shared" si="11"/>
        <v>646.84</v>
      </c>
      <c r="Q60" s="30">
        <v>1</v>
      </c>
      <c r="R60" s="33">
        <f t="shared" si="12"/>
        <v>646.84</v>
      </c>
    </row>
    <row r="61" spans="1:18">
      <c r="A61" s="30" t="s">
        <v>788</v>
      </c>
      <c r="B61" s="30" t="s">
        <v>876</v>
      </c>
      <c r="C61" s="30" t="s">
        <v>892</v>
      </c>
      <c r="D61" s="30"/>
      <c r="E61" s="30">
        <f>SUM(E46:E60)</f>
        <v>2</v>
      </c>
      <c r="F61" s="145">
        <v>9.5</v>
      </c>
      <c r="G61" s="30">
        <f>E61*F61</f>
        <v>19</v>
      </c>
      <c r="H61" s="30"/>
      <c r="I61" s="30"/>
      <c r="J61" s="30"/>
      <c r="K61" s="30"/>
      <c r="L61" s="30">
        <f>SUM(L46:L60)</f>
        <v>28931</v>
      </c>
      <c r="M61" s="31">
        <v>1.03</v>
      </c>
      <c r="N61" s="32">
        <f t="shared" si="10"/>
        <v>29798.93</v>
      </c>
      <c r="O61" s="30">
        <f>SUM(O46:O60)</f>
        <v>620</v>
      </c>
      <c r="P61" s="32">
        <f>O61+N61+G61</f>
        <v>30437.93</v>
      </c>
      <c r="Q61" s="30">
        <v>1</v>
      </c>
      <c r="R61" s="33">
        <f>Q61*P61</f>
        <v>30437.93</v>
      </c>
    </row>
    <row r="62" spans="1:18">
      <c r="A62" s="4" t="s">
        <v>110</v>
      </c>
      <c r="B62" s="4"/>
      <c r="C62" s="4"/>
      <c r="D62" s="4"/>
      <c r="E62" s="4"/>
      <c r="F62" s="8"/>
      <c r="G62" s="4"/>
      <c r="H62" s="4"/>
      <c r="I62" s="4"/>
      <c r="J62" s="4"/>
      <c r="K62" s="4"/>
      <c r="L62" s="29">
        <f>N62/M62</f>
        <v>49351.961165048539</v>
      </c>
      <c r="M62" s="6">
        <v>1.03</v>
      </c>
      <c r="N62" s="7">
        <f>R62-O61-G61</f>
        <v>50832.52</v>
      </c>
      <c r="O62" s="4"/>
      <c r="P62" s="7"/>
      <c r="Q62" s="4"/>
      <c r="R62" s="8">
        <v>51471.519999999997</v>
      </c>
    </row>
    <row r="63" spans="1:18">
      <c r="A63" s="35" t="s">
        <v>942</v>
      </c>
      <c r="B63" s="4"/>
      <c r="C63" s="4"/>
      <c r="D63" s="4"/>
      <c r="E63" s="4"/>
      <c r="F63" s="8"/>
      <c r="G63" s="4"/>
      <c r="H63" s="4"/>
      <c r="I63" s="4"/>
      <c r="J63" s="4"/>
      <c r="K63" s="4"/>
      <c r="L63" s="4"/>
      <c r="M63" s="6"/>
      <c r="N63" s="7"/>
      <c r="O63" s="4"/>
      <c r="P63" s="7"/>
      <c r="Q63" s="4"/>
      <c r="R63" s="8">
        <v>1389.12</v>
      </c>
    </row>
    <row r="64" spans="1:18">
      <c r="A64" s="35" t="s">
        <v>943</v>
      </c>
      <c r="B64" s="4"/>
      <c r="C64" s="4"/>
      <c r="D64" s="4"/>
      <c r="E64" s="4"/>
      <c r="F64" s="8"/>
      <c r="G64" s="4"/>
      <c r="H64" s="4"/>
      <c r="I64" s="4"/>
      <c r="J64" s="4"/>
      <c r="K64" s="4"/>
      <c r="L64" s="4"/>
      <c r="M64" s="6"/>
      <c r="N64" s="7"/>
      <c r="O64" s="4"/>
      <c r="P64" s="7"/>
      <c r="Q64" s="4"/>
      <c r="R64" s="8">
        <f>R62-R63</f>
        <v>50082.399999999994</v>
      </c>
    </row>
    <row r="65" spans="1:18">
      <c r="A65" s="35" t="s">
        <v>977</v>
      </c>
      <c r="B65" s="4"/>
      <c r="C65" s="4"/>
      <c r="D65" s="4"/>
      <c r="E65" s="4"/>
      <c r="F65" s="8"/>
      <c r="G65" s="4"/>
      <c r="H65" s="4"/>
      <c r="I65" s="4"/>
      <c r="J65" s="4"/>
      <c r="K65" s="4"/>
      <c r="L65" s="4"/>
      <c r="M65" s="6"/>
      <c r="N65" s="7"/>
      <c r="O65" s="4"/>
      <c r="P65" s="7"/>
      <c r="Q65" s="4"/>
      <c r="R65" s="8">
        <f>R64-R61</f>
        <v>19644.469999999994</v>
      </c>
    </row>
    <row r="66" spans="1:18">
      <c r="A66" s="17"/>
      <c r="B66" s="17"/>
      <c r="C66" s="98"/>
      <c r="D66" s="98"/>
      <c r="E66" s="98"/>
      <c r="F66" s="98"/>
      <c r="G66" s="98"/>
      <c r="H66" s="4"/>
      <c r="I66" s="4"/>
      <c r="J66" s="4"/>
      <c r="K66" s="4"/>
      <c r="L66" s="4"/>
      <c r="M66" s="6"/>
      <c r="N66" s="7"/>
      <c r="O66" s="17"/>
      <c r="P66" s="17"/>
      <c r="Q66" s="17"/>
      <c r="R66" s="17"/>
    </row>
    <row r="67" spans="1:18">
      <c r="A67" s="15" t="s">
        <v>195</v>
      </c>
      <c r="B67" s="4" t="s">
        <v>105</v>
      </c>
      <c r="C67" s="15" t="s">
        <v>196</v>
      </c>
      <c r="D67" s="15"/>
      <c r="E67" s="15"/>
      <c r="F67" s="34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>
        <v>4076.16</v>
      </c>
    </row>
    <row r="68" spans="1:18">
      <c r="A68" s="15" t="s">
        <v>195</v>
      </c>
      <c r="B68" s="4" t="s">
        <v>105</v>
      </c>
      <c r="C68" s="15" t="s">
        <v>197</v>
      </c>
      <c r="D68" s="15"/>
      <c r="E68" s="15"/>
      <c r="F68" s="3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>
        <v>26058.240000000002</v>
      </c>
    </row>
    <row r="69" spans="1:18">
      <c r="A69" s="4" t="s">
        <v>198</v>
      </c>
      <c r="B69" s="4" t="s">
        <v>105</v>
      </c>
      <c r="C69" s="4"/>
      <c r="D69" s="4"/>
      <c r="E69" s="4"/>
      <c r="F69" s="8"/>
      <c r="G69" s="4"/>
      <c r="H69" s="4">
        <v>7665</v>
      </c>
      <c r="I69" s="4">
        <v>8189</v>
      </c>
      <c r="J69" s="4">
        <f>I69-H69</f>
        <v>524</v>
      </c>
      <c r="K69" s="4">
        <v>1</v>
      </c>
      <c r="L69" s="4">
        <f>K69*J69</f>
        <v>524</v>
      </c>
      <c r="M69" s="6">
        <v>1.03</v>
      </c>
      <c r="N69" s="7">
        <f>M69*L69</f>
        <v>539.72</v>
      </c>
      <c r="O69" s="4">
        <v>40</v>
      </c>
      <c r="P69" s="7">
        <f>G69+N69+O69</f>
        <v>579.72</v>
      </c>
      <c r="Q69" s="4">
        <v>1</v>
      </c>
      <c r="R69" s="8">
        <f t="shared" ref="R69:R74" si="14">P69*Q69</f>
        <v>579.72</v>
      </c>
    </row>
    <row r="70" spans="1:18">
      <c r="A70" s="4" t="s">
        <v>157</v>
      </c>
      <c r="B70" s="4" t="s">
        <v>105</v>
      </c>
      <c r="C70" s="4"/>
      <c r="D70" s="4"/>
      <c r="E70" s="4"/>
      <c r="F70" s="27"/>
      <c r="G70" s="4"/>
      <c r="H70" s="4">
        <v>979</v>
      </c>
      <c r="I70" s="4">
        <v>989</v>
      </c>
      <c r="J70" s="4">
        <f>I70-H70</f>
        <v>10</v>
      </c>
      <c r="K70" s="4">
        <v>1</v>
      </c>
      <c r="L70" s="4">
        <f>K70*J70</f>
        <v>10</v>
      </c>
      <c r="M70" s="6">
        <v>1.03</v>
      </c>
      <c r="N70" s="7">
        <f>M70*L70</f>
        <v>10.3</v>
      </c>
      <c r="O70" s="4">
        <v>40</v>
      </c>
      <c r="P70" s="7">
        <f>G70+N70+O70</f>
        <v>50.3</v>
      </c>
      <c r="Q70" s="4">
        <v>1</v>
      </c>
      <c r="R70" s="8">
        <f t="shared" si="14"/>
        <v>50.3</v>
      </c>
    </row>
    <row r="71" spans="1:18">
      <c r="A71" s="4" t="s">
        <v>310</v>
      </c>
      <c r="B71" s="4" t="s">
        <v>105</v>
      </c>
      <c r="C71" s="4"/>
      <c r="D71" s="4" t="s">
        <v>309</v>
      </c>
      <c r="E71" s="4"/>
      <c r="F71" s="8"/>
      <c r="G71" s="4"/>
      <c r="H71" s="4">
        <v>3649</v>
      </c>
      <c r="I71" s="4">
        <v>4751</v>
      </c>
      <c r="J71" s="4">
        <f>I71-H71</f>
        <v>1102</v>
      </c>
      <c r="K71" s="4">
        <v>1</v>
      </c>
      <c r="L71" s="4">
        <f>K71*J71</f>
        <v>1102</v>
      </c>
      <c r="M71" s="6">
        <v>1.03</v>
      </c>
      <c r="N71" s="7">
        <f>M71*L71</f>
        <v>1135.06</v>
      </c>
      <c r="O71" s="4"/>
      <c r="P71" s="7">
        <f>G71+N71+O71</f>
        <v>1135.06</v>
      </c>
      <c r="Q71" s="4">
        <v>1</v>
      </c>
      <c r="R71" s="8">
        <f t="shared" si="14"/>
        <v>1135.06</v>
      </c>
    </row>
    <row r="72" spans="1:18">
      <c r="A72" s="4" t="s">
        <v>106</v>
      </c>
      <c r="B72" s="4" t="s">
        <v>105</v>
      </c>
      <c r="C72" s="4"/>
      <c r="D72" s="4"/>
      <c r="E72" s="4"/>
      <c r="F72" s="8"/>
      <c r="G72" s="4"/>
      <c r="H72" s="4">
        <v>8898</v>
      </c>
      <c r="I72" s="4">
        <v>10760</v>
      </c>
      <c r="J72" s="4">
        <f>I72-H72</f>
        <v>1862</v>
      </c>
      <c r="K72" s="4">
        <v>1</v>
      </c>
      <c r="L72" s="4">
        <f>K72*J72</f>
        <v>1862</v>
      </c>
      <c r="M72" s="6">
        <v>1.03</v>
      </c>
      <c r="N72" s="7">
        <f>M72*L72</f>
        <v>1917.8600000000001</v>
      </c>
      <c r="O72" s="4">
        <v>40</v>
      </c>
      <c r="P72" s="7">
        <f>G72+N72+O72</f>
        <v>1957.8600000000001</v>
      </c>
      <c r="Q72" s="4">
        <v>1</v>
      </c>
      <c r="R72" s="8">
        <f t="shared" si="14"/>
        <v>1957.8600000000001</v>
      </c>
    </row>
    <row r="73" spans="1:18">
      <c r="A73" s="4" t="s">
        <v>107</v>
      </c>
      <c r="B73" s="4" t="s">
        <v>105</v>
      </c>
      <c r="C73" s="4"/>
      <c r="D73" s="4" t="s">
        <v>108</v>
      </c>
      <c r="E73" s="4"/>
      <c r="F73" s="8"/>
      <c r="G73" s="4"/>
      <c r="H73" s="4">
        <v>15701</v>
      </c>
      <c r="I73" s="4">
        <v>15799</v>
      </c>
      <c r="J73" s="4">
        <f>I73-H73</f>
        <v>98</v>
      </c>
      <c r="K73" s="4">
        <v>1</v>
      </c>
      <c r="L73" s="4">
        <f>K73*J73</f>
        <v>98</v>
      </c>
      <c r="M73" s="6">
        <v>1.03</v>
      </c>
      <c r="N73" s="7">
        <f>M73*L73</f>
        <v>100.94</v>
      </c>
      <c r="O73" s="4"/>
      <c r="P73" s="7">
        <f>G73+N73+O73</f>
        <v>100.94</v>
      </c>
      <c r="Q73" s="4">
        <v>1</v>
      </c>
      <c r="R73" s="8">
        <f t="shared" si="14"/>
        <v>100.94</v>
      </c>
    </row>
    <row r="74" spans="1:18">
      <c r="A74" s="4" t="s">
        <v>109</v>
      </c>
      <c r="B74" s="4" t="s">
        <v>105</v>
      </c>
      <c r="C74" s="4"/>
      <c r="D74" s="4"/>
      <c r="E74" s="4"/>
      <c r="F74" s="8"/>
      <c r="G74" s="4"/>
      <c r="H74" s="4"/>
      <c r="I74" s="4"/>
      <c r="J74" s="4"/>
      <c r="K74" s="4"/>
      <c r="L74" s="4">
        <f>SUM(L69:L73)</f>
        <v>3596</v>
      </c>
      <c r="M74" s="6">
        <v>1.03</v>
      </c>
      <c r="N74" s="7">
        <f>L74*M74</f>
        <v>3703.88</v>
      </c>
      <c r="O74" s="4">
        <f>SUM(O69:O73)</f>
        <v>120</v>
      </c>
      <c r="P74" s="7">
        <f>N74+O74</f>
        <v>3823.88</v>
      </c>
      <c r="Q74" s="4">
        <v>1</v>
      </c>
      <c r="R74" s="8">
        <f t="shared" si="14"/>
        <v>3823.88</v>
      </c>
    </row>
    <row r="75" spans="1:18">
      <c r="A75" s="16" t="s">
        <v>111</v>
      </c>
      <c r="B75" s="4"/>
      <c r="C75" s="4"/>
      <c r="D75" s="4"/>
      <c r="E75" s="4"/>
      <c r="F75" s="8"/>
      <c r="G75" s="4"/>
      <c r="H75" s="4"/>
      <c r="I75" s="4"/>
      <c r="J75" s="4"/>
      <c r="K75" s="4"/>
      <c r="L75" s="4"/>
      <c r="M75" s="6"/>
      <c r="N75" s="7"/>
      <c r="O75" s="4"/>
      <c r="P75" s="7"/>
      <c r="Q75" s="4"/>
      <c r="R75" s="8">
        <v>8922.1200000000008</v>
      </c>
    </row>
    <row r="76" spans="1:18">
      <c r="A76" s="4" t="s">
        <v>110</v>
      </c>
      <c r="B76" s="4"/>
      <c r="C76" s="4"/>
      <c r="D76" s="4"/>
      <c r="E76" s="4"/>
      <c r="F76" s="8"/>
      <c r="G76" s="4"/>
      <c r="H76" s="4"/>
      <c r="I76" s="4"/>
      <c r="J76" s="4"/>
      <c r="K76" s="4"/>
      <c r="L76" s="4"/>
      <c r="M76" s="6"/>
      <c r="N76" s="7"/>
      <c r="O76" s="4"/>
      <c r="P76" s="7"/>
      <c r="Q76" s="4"/>
      <c r="R76" s="8">
        <f>R75-R74</f>
        <v>5098.2400000000007</v>
      </c>
    </row>
    <row r="77" spans="1:18">
      <c r="A77" s="4"/>
      <c r="B77" s="4"/>
      <c r="C77" s="4"/>
      <c r="D77" s="4"/>
      <c r="E77" s="4"/>
      <c r="F77" s="8"/>
      <c r="G77" s="4"/>
      <c r="H77" s="4"/>
      <c r="I77" s="4"/>
      <c r="J77" s="4"/>
      <c r="K77" s="4"/>
      <c r="L77" s="4"/>
      <c r="M77" s="6"/>
      <c r="N77" s="7"/>
      <c r="O77" s="4"/>
      <c r="P77" s="7"/>
      <c r="Q77" s="4"/>
      <c r="R77" s="8"/>
    </row>
    <row r="78" spans="1:18">
      <c r="A78" s="60" t="s">
        <v>163</v>
      </c>
      <c r="B78" s="4" t="s">
        <v>200</v>
      </c>
      <c r="C78" s="4">
        <v>48</v>
      </c>
      <c r="D78" s="4">
        <v>48</v>
      </c>
      <c r="E78" s="4">
        <f>SUM(D78-C78)</f>
        <v>0</v>
      </c>
      <c r="F78" s="145">
        <v>9.5</v>
      </c>
      <c r="G78" s="4">
        <f>E78*F78</f>
        <v>0</v>
      </c>
      <c r="H78" s="4">
        <v>916</v>
      </c>
      <c r="I78" s="4">
        <v>1260</v>
      </c>
      <c r="J78" s="4">
        <f t="shared" ref="J78:J83" si="15">I78-H78</f>
        <v>344</v>
      </c>
      <c r="K78" s="4">
        <v>1</v>
      </c>
      <c r="L78" s="4">
        <f t="shared" ref="L78:L83" si="16">K78*J78</f>
        <v>344</v>
      </c>
      <c r="M78" s="6">
        <v>1.03</v>
      </c>
      <c r="N78" s="7">
        <f t="shared" ref="N78:N83" si="17">M78*L78</f>
        <v>354.32</v>
      </c>
      <c r="O78" s="4">
        <v>40</v>
      </c>
      <c r="P78" s="7">
        <f t="shared" ref="P78:P84" si="18">G78+N78+O78</f>
        <v>394.32</v>
      </c>
      <c r="Q78" s="4">
        <v>1</v>
      </c>
      <c r="R78" s="8">
        <f t="shared" ref="R78:R83" si="19">P78*Q78</f>
        <v>394.32</v>
      </c>
    </row>
    <row r="79" spans="1:18">
      <c r="A79" s="60" t="s">
        <v>164</v>
      </c>
      <c r="B79" s="4" t="s">
        <v>200</v>
      </c>
      <c r="C79" s="4"/>
      <c r="D79" s="4" t="s">
        <v>165</v>
      </c>
      <c r="E79" s="4"/>
      <c r="F79" s="8"/>
      <c r="G79" s="4"/>
      <c r="H79" s="4">
        <v>281</v>
      </c>
      <c r="I79" s="4">
        <v>281</v>
      </c>
      <c r="J79" s="4">
        <f t="shared" si="15"/>
        <v>0</v>
      </c>
      <c r="K79" s="4">
        <v>1</v>
      </c>
      <c r="L79" s="4">
        <f t="shared" si="16"/>
        <v>0</v>
      </c>
      <c r="M79" s="6">
        <v>1.03</v>
      </c>
      <c r="N79" s="7">
        <f t="shared" si="17"/>
        <v>0</v>
      </c>
      <c r="O79" s="4"/>
      <c r="P79" s="7">
        <f t="shared" si="18"/>
        <v>0</v>
      </c>
      <c r="Q79" s="4">
        <v>1</v>
      </c>
      <c r="R79" s="8">
        <f t="shared" si="19"/>
        <v>0</v>
      </c>
    </row>
    <row r="80" spans="1:18">
      <c r="A80" s="4" t="s">
        <v>199</v>
      </c>
      <c r="B80" s="4" t="s">
        <v>200</v>
      </c>
      <c r="C80" s="4"/>
      <c r="D80" s="4"/>
      <c r="E80" s="4"/>
      <c r="F80" s="8"/>
      <c r="G80" s="4"/>
      <c r="H80" s="4">
        <v>12914</v>
      </c>
      <c r="I80" s="4">
        <v>12914</v>
      </c>
      <c r="J80" s="4">
        <f t="shared" si="15"/>
        <v>0</v>
      </c>
      <c r="K80" s="4">
        <v>1</v>
      </c>
      <c r="L80" s="4">
        <f t="shared" si="16"/>
        <v>0</v>
      </c>
      <c r="M80" s="6">
        <v>1.03</v>
      </c>
      <c r="N80" s="7">
        <f t="shared" si="17"/>
        <v>0</v>
      </c>
      <c r="O80" s="4">
        <v>80</v>
      </c>
      <c r="P80" s="7">
        <f t="shared" si="18"/>
        <v>80</v>
      </c>
      <c r="Q80" s="4">
        <v>1</v>
      </c>
      <c r="R80" s="8">
        <f t="shared" si="19"/>
        <v>80</v>
      </c>
    </row>
    <row r="81" spans="1:18">
      <c r="A81" s="4" t="s">
        <v>201</v>
      </c>
      <c r="B81" s="4" t="s">
        <v>200</v>
      </c>
      <c r="C81" s="4"/>
      <c r="D81" s="4" t="s">
        <v>202</v>
      </c>
      <c r="E81" s="4"/>
      <c r="F81" s="8"/>
      <c r="G81" s="4"/>
      <c r="H81" s="4">
        <v>607</v>
      </c>
      <c r="I81" s="4">
        <v>607</v>
      </c>
      <c r="J81" s="4">
        <f t="shared" si="15"/>
        <v>0</v>
      </c>
      <c r="K81" s="4">
        <v>1</v>
      </c>
      <c r="L81" s="4">
        <f t="shared" si="16"/>
        <v>0</v>
      </c>
      <c r="M81" s="6">
        <v>1.03</v>
      </c>
      <c r="N81" s="7">
        <f t="shared" si="17"/>
        <v>0</v>
      </c>
      <c r="O81" s="4"/>
      <c r="P81" s="7">
        <f t="shared" si="18"/>
        <v>0</v>
      </c>
      <c r="Q81" s="4">
        <v>1</v>
      </c>
      <c r="R81" s="8">
        <f t="shared" si="19"/>
        <v>0</v>
      </c>
    </row>
    <row r="82" spans="1:18">
      <c r="A82" s="4" t="s">
        <v>203</v>
      </c>
      <c r="B82" s="4" t="s">
        <v>200</v>
      </c>
      <c r="C82" s="4">
        <v>21</v>
      </c>
      <c r="D82" s="4">
        <v>24</v>
      </c>
      <c r="E82" s="4">
        <f>SUM(D82-C82)</f>
        <v>3</v>
      </c>
      <c r="F82" s="145">
        <v>9.5</v>
      </c>
      <c r="G82" s="4">
        <f>E82*F82</f>
        <v>28.5</v>
      </c>
      <c r="H82" s="4">
        <v>11268</v>
      </c>
      <c r="I82" s="4">
        <v>14938</v>
      </c>
      <c r="J82" s="4">
        <f t="shared" si="15"/>
        <v>3670</v>
      </c>
      <c r="K82" s="4">
        <v>1</v>
      </c>
      <c r="L82" s="4">
        <f t="shared" si="16"/>
        <v>3670</v>
      </c>
      <c r="M82" s="6">
        <v>1.03</v>
      </c>
      <c r="N82" s="7">
        <f t="shared" si="17"/>
        <v>3780.1</v>
      </c>
      <c r="O82" s="4">
        <v>40</v>
      </c>
      <c r="P82" s="7">
        <f t="shared" si="18"/>
        <v>3848.6</v>
      </c>
      <c r="Q82" s="4">
        <v>1</v>
      </c>
      <c r="R82" s="8">
        <f t="shared" si="19"/>
        <v>3848.6</v>
      </c>
    </row>
    <row r="83" spans="1:18">
      <c r="A83" s="4" t="s">
        <v>204</v>
      </c>
      <c r="B83" s="4" t="s">
        <v>200</v>
      </c>
      <c r="C83" s="4">
        <v>129</v>
      </c>
      <c r="D83" s="4">
        <v>133</v>
      </c>
      <c r="E83" s="4">
        <f>SUM(D83-C83)</f>
        <v>4</v>
      </c>
      <c r="F83" s="145">
        <v>9.5</v>
      </c>
      <c r="G83" s="4">
        <f>E83*F83</f>
        <v>38</v>
      </c>
      <c r="H83" s="4">
        <v>56697</v>
      </c>
      <c r="I83" s="4">
        <v>62355</v>
      </c>
      <c r="J83" s="4">
        <f t="shared" si="15"/>
        <v>5658</v>
      </c>
      <c r="K83" s="4">
        <v>1</v>
      </c>
      <c r="L83" s="4">
        <f t="shared" si="16"/>
        <v>5658</v>
      </c>
      <c r="M83" s="6">
        <v>1.03</v>
      </c>
      <c r="N83" s="7">
        <f t="shared" si="17"/>
        <v>5827.74</v>
      </c>
      <c r="O83" s="4">
        <v>80</v>
      </c>
      <c r="P83" s="7">
        <f t="shared" si="18"/>
        <v>5945.74</v>
      </c>
      <c r="Q83" s="4">
        <v>1</v>
      </c>
      <c r="R83" s="8">
        <f t="shared" si="19"/>
        <v>5945.74</v>
      </c>
    </row>
    <row r="84" spans="1:18">
      <c r="A84" s="4" t="s">
        <v>109</v>
      </c>
      <c r="B84" s="4" t="s">
        <v>200</v>
      </c>
      <c r="C84" s="4"/>
      <c r="D84" s="4"/>
      <c r="E84" s="4">
        <f>SUM(E78:E83)</f>
        <v>7</v>
      </c>
      <c r="F84" s="145">
        <v>9.5</v>
      </c>
      <c r="G84" s="4">
        <f>E84*F84</f>
        <v>66.5</v>
      </c>
      <c r="H84" s="4"/>
      <c r="I84" s="4"/>
      <c r="J84" s="4"/>
      <c r="K84" s="4"/>
      <c r="L84" s="4">
        <f>SUM(L78:L83)</f>
        <v>9672</v>
      </c>
      <c r="M84" s="6">
        <v>1.03</v>
      </c>
      <c r="N84" s="7">
        <f>L84*M84</f>
        <v>9962.16</v>
      </c>
      <c r="O84" s="4">
        <f>SUM(O80:O83)</f>
        <v>200</v>
      </c>
      <c r="P84" s="7">
        <f t="shared" si="18"/>
        <v>10228.66</v>
      </c>
      <c r="Q84" s="4">
        <v>1</v>
      </c>
      <c r="R84" s="8">
        <f>Q84*P84</f>
        <v>10228.66</v>
      </c>
    </row>
    <row r="85" spans="1:18">
      <c r="A85" s="16" t="s">
        <v>111</v>
      </c>
      <c r="B85" s="4"/>
      <c r="C85" s="4"/>
      <c r="D85" s="4"/>
      <c r="E85" s="4"/>
      <c r="F85" s="8"/>
      <c r="G85" s="4"/>
      <c r="H85" s="4"/>
      <c r="I85" s="4"/>
      <c r="J85" s="4"/>
      <c r="K85" s="4"/>
      <c r="L85" s="4"/>
      <c r="M85" s="6"/>
      <c r="N85" s="7"/>
      <c r="O85" s="4"/>
      <c r="P85" s="7"/>
      <c r="Q85" s="4"/>
      <c r="R85" s="8">
        <v>123359.94</v>
      </c>
    </row>
    <row r="86" spans="1:18">
      <c r="A86" s="4" t="s">
        <v>110</v>
      </c>
      <c r="B86" s="4"/>
      <c r="C86" s="4"/>
      <c r="D86" s="4"/>
      <c r="E86" s="4"/>
      <c r="F86" s="8"/>
      <c r="G86" s="4"/>
      <c r="H86" s="4"/>
      <c r="I86" s="4"/>
      <c r="J86" s="4"/>
      <c r="K86" s="4"/>
      <c r="L86" s="4"/>
      <c r="M86" s="6"/>
      <c r="N86" s="7"/>
      <c r="O86" s="4"/>
      <c r="P86" s="7"/>
      <c r="Q86" s="4"/>
      <c r="R86" s="8">
        <f>R85-R84</f>
        <v>113131.28</v>
      </c>
    </row>
    <row r="87" spans="1:18">
      <c r="A87" s="4"/>
      <c r="B87" s="4"/>
      <c r="C87" s="4"/>
      <c r="D87" s="4"/>
      <c r="E87" s="4"/>
      <c r="F87" s="8"/>
      <c r="G87" s="4"/>
      <c r="H87" s="4"/>
      <c r="I87" s="4"/>
      <c r="J87" s="4"/>
      <c r="K87" s="4"/>
      <c r="L87" s="4"/>
      <c r="M87" s="6"/>
      <c r="N87" s="7"/>
      <c r="O87" s="4"/>
      <c r="P87" s="7"/>
      <c r="Q87" s="4"/>
      <c r="R87" s="8"/>
    </row>
    <row r="88" spans="1:18">
      <c r="A88" s="4" t="s">
        <v>0</v>
      </c>
      <c r="B88" s="4" t="s">
        <v>112</v>
      </c>
      <c r="C88" s="4" t="s">
        <v>1</v>
      </c>
      <c r="D88" s="4" t="s">
        <v>2</v>
      </c>
      <c r="E88" s="4" t="s">
        <v>3</v>
      </c>
      <c r="F88" s="8" t="s">
        <v>4</v>
      </c>
      <c r="G88" s="4" t="s">
        <v>5</v>
      </c>
      <c r="H88" s="4" t="s">
        <v>6</v>
      </c>
      <c r="I88" s="4" t="s">
        <v>7</v>
      </c>
      <c r="J88" s="4" t="s">
        <v>8</v>
      </c>
      <c r="K88" s="4" t="s">
        <v>9</v>
      </c>
      <c r="L88" s="4" t="s">
        <v>3</v>
      </c>
      <c r="M88" s="6">
        <v>1.03</v>
      </c>
      <c r="N88" s="7" t="s">
        <v>12</v>
      </c>
      <c r="O88" s="4" t="s">
        <v>13</v>
      </c>
      <c r="P88" s="7" t="s">
        <v>14</v>
      </c>
      <c r="Q88" s="4" t="s">
        <v>113</v>
      </c>
      <c r="R88" s="8" t="s">
        <v>114</v>
      </c>
    </row>
    <row r="89" spans="1:18">
      <c r="A89" s="187" t="s">
        <v>714</v>
      </c>
      <c r="B89" s="4">
        <v>4181</v>
      </c>
      <c r="C89" s="4"/>
      <c r="D89" s="4"/>
      <c r="E89" s="4"/>
      <c r="F89" s="8"/>
      <c r="G89" s="4"/>
      <c r="H89" s="4"/>
      <c r="I89" s="4"/>
      <c r="J89" s="4"/>
      <c r="K89" s="4"/>
      <c r="L89" s="4"/>
      <c r="M89" s="6"/>
      <c r="N89" s="7"/>
      <c r="O89" s="4"/>
      <c r="P89" s="7"/>
      <c r="Q89" s="4"/>
      <c r="R89" s="8"/>
    </row>
    <row r="90" spans="1:18">
      <c r="A90" s="30" t="s">
        <v>115</v>
      </c>
      <c r="B90" s="30" t="s">
        <v>116</v>
      </c>
      <c r="C90" s="30">
        <v>40</v>
      </c>
      <c r="D90" s="30">
        <v>42</v>
      </c>
      <c r="E90" s="30">
        <f>SUM(D90-C90)</f>
        <v>2</v>
      </c>
      <c r="F90" s="145">
        <v>9.5</v>
      </c>
      <c r="G90" s="30">
        <f>E90*F90</f>
        <v>19</v>
      </c>
      <c r="H90" s="30">
        <v>22936</v>
      </c>
      <c r="I90" s="30">
        <v>22937</v>
      </c>
      <c r="J90" s="30">
        <f t="shared" ref="J90:J96" si="20">I90-H90</f>
        <v>1</v>
      </c>
      <c r="K90" s="30">
        <v>1</v>
      </c>
      <c r="L90" s="30">
        <f t="shared" ref="L90:L95" si="21">K90*J90</f>
        <v>1</v>
      </c>
      <c r="M90" s="31">
        <v>1.03</v>
      </c>
      <c r="N90" s="32">
        <f t="shared" ref="N90:N95" si="22">M90*L90</f>
        <v>1.03</v>
      </c>
      <c r="O90" s="30">
        <v>60</v>
      </c>
      <c r="P90" s="32">
        <f t="shared" ref="P90:P95" si="23">G90+N90+O90</f>
        <v>80.03</v>
      </c>
      <c r="Q90" s="30">
        <v>1</v>
      </c>
      <c r="R90" s="33">
        <f t="shared" ref="R90:R96" si="24">P90*Q90</f>
        <v>80.03</v>
      </c>
    </row>
    <row r="91" spans="1:18">
      <c r="A91" s="148" t="s">
        <v>205</v>
      </c>
      <c r="B91" s="30" t="s">
        <v>116</v>
      </c>
      <c r="C91" s="148"/>
      <c r="D91" s="148"/>
      <c r="E91" s="148"/>
      <c r="F91" s="145"/>
      <c r="G91" s="148"/>
      <c r="H91" s="148">
        <v>603</v>
      </c>
      <c r="I91" s="148">
        <v>603</v>
      </c>
      <c r="J91" s="148">
        <f t="shared" si="20"/>
        <v>0</v>
      </c>
      <c r="K91" s="148">
        <v>1</v>
      </c>
      <c r="L91" s="148">
        <f t="shared" si="21"/>
        <v>0</v>
      </c>
      <c r="M91" s="31">
        <v>1.03</v>
      </c>
      <c r="N91" s="173">
        <f t="shared" si="22"/>
        <v>0</v>
      </c>
      <c r="O91" s="148">
        <v>60</v>
      </c>
      <c r="P91" s="173">
        <f t="shared" si="23"/>
        <v>60</v>
      </c>
      <c r="Q91" s="148">
        <v>1</v>
      </c>
      <c r="R91" s="145">
        <f t="shared" si="24"/>
        <v>60</v>
      </c>
    </row>
    <row r="92" spans="1:18">
      <c r="A92" s="148" t="s">
        <v>117</v>
      </c>
      <c r="B92" s="30" t="s">
        <v>116</v>
      </c>
      <c r="C92" s="148"/>
      <c r="D92" s="148"/>
      <c r="E92" s="148"/>
      <c r="F92" s="145"/>
      <c r="G92" s="148"/>
      <c r="H92" s="148">
        <v>1171</v>
      </c>
      <c r="I92" s="148">
        <v>1172</v>
      </c>
      <c r="J92" s="148">
        <f t="shared" si="20"/>
        <v>1</v>
      </c>
      <c r="K92" s="148">
        <v>1</v>
      </c>
      <c r="L92" s="148">
        <f t="shared" si="21"/>
        <v>1</v>
      </c>
      <c r="M92" s="31">
        <v>1.03</v>
      </c>
      <c r="N92" s="173">
        <f t="shared" si="22"/>
        <v>1.03</v>
      </c>
      <c r="O92" s="148"/>
      <c r="P92" s="173">
        <f t="shared" si="23"/>
        <v>1.03</v>
      </c>
      <c r="Q92" s="148">
        <v>1</v>
      </c>
      <c r="R92" s="145">
        <f t="shared" si="24"/>
        <v>1.03</v>
      </c>
    </row>
    <row r="93" spans="1:18">
      <c r="A93" s="30" t="s">
        <v>118</v>
      </c>
      <c r="B93" s="30" t="s">
        <v>116</v>
      </c>
      <c r="C93" s="30">
        <v>2</v>
      </c>
      <c r="D93" s="30">
        <v>2</v>
      </c>
      <c r="E93" s="30">
        <f>SUM(D93-C93)</f>
        <v>0</v>
      </c>
      <c r="F93" s="145">
        <v>9.5</v>
      </c>
      <c r="G93" s="30">
        <f>E93*F93</f>
        <v>0</v>
      </c>
      <c r="H93" s="30">
        <v>1004</v>
      </c>
      <c r="I93" s="30">
        <v>1016</v>
      </c>
      <c r="J93" s="30">
        <f t="shared" si="20"/>
        <v>12</v>
      </c>
      <c r="K93" s="30">
        <v>30</v>
      </c>
      <c r="L93" s="30">
        <f t="shared" si="21"/>
        <v>360</v>
      </c>
      <c r="M93" s="31">
        <v>1.03</v>
      </c>
      <c r="N93" s="32">
        <f t="shared" si="22"/>
        <v>370.8</v>
      </c>
      <c r="O93" s="30">
        <v>80</v>
      </c>
      <c r="P93" s="32">
        <f t="shared" si="23"/>
        <v>450.8</v>
      </c>
      <c r="Q93" s="30">
        <v>1</v>
      </c>
      <c r="R93" s="33">
        <f t="shared" si="24"/>
        <v>450.8</v>
      </c>
    </row>
    <row r="94" spans="1:18">
      <c r="A94" s="30" t="s">
        <v>119</v>
      </c>
      <c r="B94" s="30" t="s">
        <v>116</v>
      </c>
      <c r="C94" s="30"/>
      <c r="D94" s="30" t="s">
        <v>120</v>
      </c>
      <c r="E94" s="30"/>
      <c r="F94" s="33"/>
      <c r="G94" s="30"/>
      <c r="H94" s="30">
        <v>16096</v>
      </c>
      <c r="I94" s="30">
        <v>16290</v>
      </c>
      <c r="J94" s="30">
        <f t="shared" si="20"/>
        <v>194</v>
      </c>
      <c r="K94" s="30">
        <v>1</v>
      </c>
      <c r="L94" s="30">
        <f t="shared" si="21"/>
        <v>194</v>
      </c>
      <c r="M94" s="31">
        <v>1.03</v>
      </c>
      <c r="N94" s="32">
        <f t="shared" si="22"/>
        <v>199.82</v>
      </c>
      <c r="O94" s="30"/>
      <c r="P94" s="32">
        <f t="shared" si="23"/>
        <v>199.82</v>
      </c>
      <c r="Q94" s="30">
        <v>1</v>
      </c>
      <c r="R94" s="33">
        <f t="shared" si="24"/>
        <v>199.82</v>
      </c>
    </row>
    <row r="95" spans="1:18">
      <c r="A95" s="30" t="s">
        <v>121</v>
      </c>
      <c r="B95" s="30" t="s">
        <v>116</v>
      </c>
      <c r="C95" s="30">
        <v>195</v>
      </c>
      <c r="D95" s="30">
        <v>195</v>
      </c>
      <c r="E95" s="30">
        <f>SUM(D95-C95)</f>
        <v>0</v>
      </c>
      <c r="F95" s="145">
        <v>9.5</v>
      </c>
      <c r="G95" s="30">
        <f>E95*F95</f>
        <v>0</v>
      </c>
      <c r="H95" s="30">
        <v>42267</v>
      </c>
      <c r="I95" s="30">
        <v>42267</v>
      </c>
      <c r="J95" s="30">
        <f t="shared" si="20"/>
        <v>0</v>
      </c>
      <c r="K95" s="30">
        <v>1</v>
      </c>
      <c r="L95" s="30">
        <f t="shared" si="21"/>
        <v>0</v>
      </c>
      <c r="M95" s="31">
        <v>1.03</v>
      </c>
      <c r="N95" s="32">
        <f t="shared" si="22"/>
        <v>0</v>
      </c>
      <c r="O95" s="30">
        <v>80</v>
      </c>
      <c r="P95" s="32">
        <f t="shared" si="23"/>
        <v>80</v>
      </c>
      <c r="Q95" s="30">
        <v>1</v>
      </c>
      <c r="R95" s="33">
        <f t="shared" si="24"/>
        <v>80</v>
      </c>
    </row>
    <row r="96" spans="1:18">
      <c r="A96" s="30" t="s">
        <v>715</v>
      </c>
      <c r="B96" s="24"/>
      <c r="C96" s="30">
        <v>2462</v>
      </c>
      <c r="D96" s="30">
        <v>2829</v>
      </c>
      <c r="E96" s="168">
        <f>D96-C96</f>
        <v>367</v>
      </c>
      <c r="F96" s="145">
        <v>9.5</v>
      </c>
      <c r="G96" s="170">
        <f>SUM(E96*F96)</f>
        <v>3486.5</v>
      </c>
      <c r="H96" s="30">
        <v>6546</v>
      </c>
      <c r="I96" s="30">
        <v>7113</v>
      </c>
      <c r="J96" s="30">
        <f t="shared" si="20"/>
        <v>567</v>
      </c>
      <c r="K96" s="30">
        <v>20</v>
      </c>
      <c r="L96" s="30">
        <f>J96*K96</f>
        <v>11340</v>
      </c>
      <c r="M96" s="31">
        <v>1.03</v>
      </c>
      <c r="N96" s="170">
        <f>SUM(L96*M96)</f>
        <v>11680.2</v>
      </c>
      <c r="O96" s="171"/>
      <c r="P96" s="170">
        <f>SUM(G96+N96)</f>
        <v>15166.7</v>
      </c>
      <c r="Q96" s="148">
        <v>8.7099999999999997E-2</v>
      </c>
      <c r="R96" s="145">
        <f t="shared" si="24"/>
        <v>1321.0195699999999</v>
      </c>
    </row>
    <row r="97" spans="1:18">
      <c r="A97" s="30" t="s">
        <v>18</v>
      </c>
      <c r="B97" s="30" t="s">
        <v>116</v>
      </c>
      <c r="C97" s="30"/>
      <c r="D97" s="30"/>
      <c r="E97" s="30">
        <f>SUM(E90:E95)</f>
        <v>2</v>
      </c>
      <c r="F97" s="145">
        <v>9.5</v>
      </c>
      <c r="G97" s="30">
        <f>E97*F97</f>
        <v>19</v>
      </c>
      <c r="H97" s="30"/>
      <c r="I97" s="30"/>
      <c r="J97" s="30"/>
      <c r="K97" s="30"/>
      <c r="L97" s="30">
        <f>SUM(L90:L95)</f>
        <v>556</v>
      </c>
      <c r="M97" s="31">
        <v>1.03</v>
      </c>
      <c r="N97" s="32">
        <f>L97*M97</f>
        <v>572.68000000000006</v>
      </c>
      <c r="O97" s="30">
        <f>SUM(O90:O95)</f>
        <v>280</v>
      </c>
      <c r="P97" s="32">
        <f>O97+N97+G97</f>
        <v>871.68000000000006</v>
      </c>
      <c r="Q97" s="30">
        <v>1</v>
      </c>
      <c r="R97" s="33">
        <f>SUM(R90:R96)</f>
        <v>2192.6995699999998</v>
      </c>
    </row>
    <row r="98" spans="1:18">
      <c r="A98" s="209"/>
      <c r="B98" s="209"/>
      <c r="C98" s="209"/>
      <c r="D98" s="209"/>
      <c r="E98" s="209">
        <f>E96*Q96</f>
        <v>31.965699999999998</v>
      </c>
      <c r="F98" s="145">
        <v>8.15</v>
      </c>
      <c r="G98" s="209"/>
      <c r="H98" s="209"/>
      <c r="I98" s="209"/>
      <c r="J98" s="209"/>
      <c r="K98" s="209"/>
      <c r="L98" s="209"/>
      <c r="M98" s="199"/>
      <c r="N98" s="210"/>
      <c r="O98" s="209"/>
      <c r="P98" s="210"/>
      <c r="Q98" s="209"/>
      <c r="R98" s="211"/>
    </row>
    <row r="99" spans="1:18">
      <c r="A99" s="209"/>
      <c r="B99" s="209"/>
      <c r="C99" s="209"/>
      <c r="D99" s="209"/>
      <c r="E99" s="209">
        <f>SUM(E97:E98)</f>
        <v>33.965699999999998</v>
      </c>
      <c r="F99" s="145">
        <v>8.15</v>
      </c>
      <c r="G99" s="209">
        <f>E99*F99</f>
        <v>276.82045499999998</v>
      </c>
      <c r="H99" s="209"/>
      <c r="I99" s="209"/>
      <c r="J99" s="209"/>
      <c r="K99" s="209"/>
      <c r="L99" s="212">
        <f>N99/M97</f>
        <v>1588.2321504854365</v>
      </c>
      <c r="M99" s="199"/>
      <c r="N99" s="210">
        <f>R97-O97-G99</f>
        <v>1635.8791149999997</v>
      </c>
      <c r="O99" s="209"/>
      <c r="P99" s="210"/>
      <c r="Q99" s="209"/>
      <c r="R99" s="211"/>
    </row>
    <row r="100" spans="1:18">
      <c r="A100" s="209"/>
      <c r="B100" s="209"/>
      <c r="C100" s="209"/>
      <c r="D100" s="209"/>
      <c r="E100" s="209"/>
      <c r="F100" s="189"/>
      <c r="G100" s="209"/>
      <c r="H100" s="209"/>
      <c r="I100" s="209"/>
      <c r="J100" s="209"/>
      <c r="K100" s="209"/>
      <c r="L100" s="209"/>
      <c r="M100" s="199"/>
      <c r="N100" s="210"/>
      <c r="O100" s="209"/>
      <c r="P100" s="210"/>
      <c r="Q100" s="209"/>
      <c r="R100" s="211"/>
    </row>
    <row r="101" spans="1:18">
      <c r="A101" s="209"/>
      <c r="B101" s="209"/>
      <c r="C101" s="209"/>
      <c r="D101" s="209"/>
      <c r="E101" s="209"/>
      <c r="F101" s="189"/>
      <c r="G101" s="209"/>
      <c r="H101" s="209"/>
      <c r="I101" s="209"/>
      <c r="J101" s="209"/>
      <c r="K101" s="209"/>
      <c r="L101" s="209"/>
      <c r="M101" s="199"/>
      <c r="N101" s="210"/>
      <c r="O101" s="209"/>
      <c r="P101" s="210"/>
      <c r="Q101" s="209"/>
      <c r="R101" s="211"/>
    </row>
    <row r="103" spans="1:18">
      <c r="A103" s="4" t="s">
        <v>0</v>
      </c>
      <c r="B103" s="4" t="s">
        <v>112</v>
      </c>
      <c r="C103" s="4" t="s">
        <v>1</v>
      </c>
      <c r="D103" s="4" t="s">
        <v>2</v>
      </c>
      <c r="E103" s="4" t="s">
        <v>3</v>
      </c>
      <c r="F103" s="8" t="s">
        <v>4</v>
      </c>
      <c r="G103" s="4" t="s">
        <v>5</v>
      </c>
      <c r="H103" s="4" t="s">
        <v>6</v>
      </c>
      <c r="I103" s="4" t="s">
        <v>7</v>
      </c>
      <c r="J103" s="4" t="s">
        <v>8</v>
      </c>
      <c r="K103" s="4" t="s">
        <v>9</v>
      </c>
      <c r="L103" s="4" t="s">
        <v>3</v>
      </c>
      <c r="M103" s="6"/>
      <c r="N103" s="7" t="s">
        <v>12</v>
      </c>
      <c r="O103" s="4" t="s">
        <v>13</v>
      </c>
      <c r="P103" s="7" t="s">
        <v>14</v>
      </c>
      <c r="Q103" s="4" t="s">
        <v>113</v>
      </c>
      <c r="R103" s="8" t="s">
        <v>114</v>
      </c>
    </row>
    <row r="104" spans="1:18">
      <c r="A104" s="4" t="s">
        <v>111</v>
      </c>
      <c r="B104" s="4" t="s">
        <v>122</v>
      </c>
      <c r="C104" s="4"/>
      <c r="D104" s="4"/>
      <c r="E104" s="4"/>
      <c r="F104" s="8"/>
      <c r="G104" s="4"/>
      <c r="H104" s="4"/>
      <c r="I104" s="4"/>
      <c r="J104" s="4"/>
      <c r="K104" s="4"/>
      <c r="L104" s="4"/>
      <c r="M104" s="6"/>
      <c r="N104" s="7"/>
      <c r="O104" s="4"/>
      <c r="P104" s="7"/>
      <c r="Q104" s="4"/>
      <c r="R104" s="8">
        <v>45546.239999999998</v>
      </c>
    </row>
    <row r="105" spans="1:18">
      <c r="A105" s="4" t="s">
        <v>187</v>
      </c>
      <c r="B105" s="4" t="s">
        <v>122</v>
      </c>
      <c r="C105" s="4">
        <v>6</v>
      </c>
      <c r="D105" s="4">
        <v>6</v>
      </c>
      <c r="E105" s="4">
        <f>SUM(D105-C105)</f>
        <v>0</v>
      </c>
      <c r="F105" s="145">
        <v>9.5</v>
      </c>
      <c r="G105" s="4">
        <f>E105*F105</f>
        <v>0</v>
      </c>
      <c r="H105" s="25">
        <v>72357</v>
      </c>
      <c r="I105" s="25">
        <v>72357</v>
      </c>
      <c r="J105" s="4">
        <f t="shared" ref="J105:J113" si="25">I105-H105</f>
        <v>0</v>
      </c>
      <c r="K105" s="4">
        <v>1</v>
      </c>
      <c r="L105" s="4">
        <f t="shared" ref="L105:L113" si="26">K105*J105</f>
        <v>0</v>
      </c>
      <c r="M105" s="6">
        <v>1.03</v>
      </c>
      <c r="N105" s="7">
        <f t="shared" ref="N105:N113" si="27">M105*L105</f>
        <v>0</v>
      </c>
      <c r="O105" s="4">
        <v>50</v>
      </c>
      <c r="P105" s="7">
        <f t="shared" ref="P105:P114" si="28">G105+N105+O105</f>
        <v>50</v>
      </c>
      <c r="Q105" s="4">
        <v>1</v>
      </c>
      <c r="R105" s="8">
        <f t="shared" ref="R105:R113" si="29">P105*Q105</f>
        <v>50</v>
      </c>
    </row>
    <row r="106" spans="1:18">
      <c r="A106" s="4" t="s">
        <v>123</v>
      </c>
      <c r="B106" s="4" t="s">
        <v>122</v>
      </c>
      <c r="C106" s="4">
        <v>24</v>
      </c>
      <c r="D106" s="4">
        <v>24</v>
      </c>
      <c r="E106" s="4">
        <f>SUM(D106-C106)</f>
        <v>0</v>
      </c>
      <c r="F106" s="145">
        <v>9.5</v>
      </c>
      <c r="G106" s="4">
        <f>E106*F106</f>
        <v>0</v>
      </c>
      <c r="H106" s="4">
        <v>19755</v>
      </c>
      <c r="I106" s="4">
        <v>20279</v>
      </c>
      <c r="J106" s="4">
        <f t="shared" si="25"/>
        <v>524</v>
      </c>
      <c r="K106" s="4">
        <v>1</v>
      </c>
      <c r="L106" s="4">
        <f t="shared" si="26"/>
        <v>524</v>
      </c>
      <c r="M106" s="6">
        <v>1.03</v>
      </c>
      <c r="N106" s="7">
        <f t="shared" si="27"/>
        <v>539.72</v>
      </c>
      <c r="O106" s="4">
        <v>120</v>
      </c>
      <c r="P106" s="7">
        <f t="shared" si="28"/>
        <v>659.72</v>
      </c>
      <c r="Q106" s="4">
        <v>1</v>
      </c>
      <c r="R106" s="8">
        <f t="shared" si="29"/>
        <v>659.72</v>
      </c>
    </row>
    <row r="107" spans="1:18">
      <c r="A107" s="4" t="s">
        <v>123</v>
      </c>
      <c r="B107" s="4" t="s">
        <v>122</v>
      </c>
      <c r="C107" s="4">
        <v>24</v>
      </c>
      <c r="D107" s="4">
        <v>24</v>
      </c>
      <c r="E107" s="4">
        <f>SUM(D107-C107)</f>
        <v>0</v>
      </c>
      <c r="F107" s="145">
        <v>9.5</v>
      </c>
      <c r="G107" s="4">
        <f>E107*F107</f>
        <v>0</v>
      </c>
      <c r="H107" s="4">
        <v>19755</v>
      </c>
      <c r="I107" s="4">
        <v>19755</v>
      </c>
      <c r="J107" s="4">
        <f t="shared" si="25"/>
        <v>0</v>
      </c>
      <c r="K107" s="4">
        <v>1</v>
      </c>
      <c r="L107" s="4">
        <f t="shared" si="26"/>
        <v>0</v>
      </c>
      <c r="M107" s="6">
        <v>1.03</v>
      </c>
      <c r="N107" s="7">
        <f t="shared" si="27"/>
        <v>0</v>
      </c>
      <c r="O107" s="4">
        <v>120</v>
      </c>
      <c r="P107" s="7">
        <f t="shared" si="28"/>
        <v>120</v>
      </c>
      <c r="Q107" s="4">
        <v>1</v>
      </c>
      <c r="R107" s="8">
        <f t="shared" si="29"/>
        <v>120</v>
      </c>
    </row>
    <row r="108" spans="1:18">
      <c r="A108" s="4" t="s">
        <v>124</v>
      </c>
      <c r="B108" s="4" t="s">
        <v>122</v>
      </c>
      <c r="C108" s="4">
        <v>30</v>
      </c>
      <c r="D108" s="4">
        <v>32</v>
      </c>
      <c r="E108" s="4">
        <f>SUM(D108-C108)</f>
        <v>2</v>
      </c>
      <c r="F108" s="145">
        <v>9.5</v>
      </c>
      <c r="G108" s="4">
        <f>E108*F108</f>
        <v>19</v>
      </c>
      <c r="H108" s="4">
        <v>33593</v>
      </c>
      <c r="I108" s="4">
        <v>35564</v>
      </c>
      <c r="J108" s="4">
        <f t="shared" si="25"/>
        <v>1971</v>
      </c>
      <c r="K108" s="4">
        <v>1</v>
      </c>
      <c r="L108" s="4">
        <f t="shared" si="26"/>
        <v>1971</v>
      </c>
      <c r="M108" s="6">
        <v>1.03</v>
      </c>
      <c r="N108" s="7">
        <f t="shared" si="27"/>
        <v>2030.13</v>
      </c>
      <c r="O108" s="4">
        <v>80</v>
      </c>
      <c r="P108" s="7">
        <f t="shared" si="28"/>
        <v>2129.13</v>
      </c>
      <c r="Q108" s="4">
        <v>1</v>
      </c>
      <c r="R108" s="8">
        <f t="shared" si="29"/>
        <v>2129.13</v>
      </c>
    </row>
    <row r="109" spans="1:18">
      <c r="A109" s="4" t="s">
        <v>154</v>
      </c>
      <c r="B109" s="4" t="s">
        <v>122</v>
      </c>
      <c r="C109" s="4">
        <v>20</v>
      </c>
      <c r="D109" s="4">
        <v>20</v>
      </c>
      <c r="E109" s="4">
        <f>SUM(D109-C109)</f>
        <v>0</v>
      </c>
      <c r="F109" s="145">
        <v>9.5</v>
      </c>
      <c r="G109" s="4">
        <f>E109*F109</f>
        <v>0</v>
      </c>
      <c r="H109" s="4">
        <v>46307</v>
      </c>
      <c r="I109" s="4">
        <v>47327</v>
      </c>
      <c r="J109" s="4">
        <f t="shared" si="25"/>
        <v>1020</v>
      </c>
      <c r="K109" s="4">
        <v>1</v>
      </c>
      <c r="L109" s="4">
        <f t="shared" si="26"/>
        <v>1020</v>
      </c>
      <c r="M109" s="6">
        <v>1.03</v>
      </c>
      <c r="N109" s="7">
        <f t="shared" si="27"/>
        <v>1050.6000000000001</v>
      </c>
      <c r="O109" s="4">
        <v>40</v>
      </c>
      <c r="P109" s="7">
        <f t="shared" si="28"/>
        <v>1090.6000000000001</v>
      </c>
      <c r="Q109" s="4">
        <v>0.5</v>
      </c>
      <c r="R109" s="8">
        <f t="shared" si="29"/>
        <v>545.30000000000007</v>
      </c>
    </row>
    <row r="110" spans="1:18">
      <c r="A110" s="4" t="s">
        <v>271</v>
      </c>
      <c r="B110" s="4" t="s">
        <v>122</v>
      </c>
      <c r="C110" s="4" t="s">
        <v>155</v>
      </c>
      <c r="D110" s="4" t="s">
        <v>155</v>
      </c>
      <c r="E110" s="4"/>
      <c r="F110" s="8"/>
      <c r="G110" s="4"/>
      <c r="H110" s="4">
        <v>4953</v>
      </c>
      <c r="I110" s="4">
        <v>5466</v>
      </c>
      <c r="J110" s="4">
        <f t="shared" si="25"/>
        <v>513</v>
      </c>
      <c r="K110" s="4">
        <v>1</v>
      </c>
      <c r="L110" s="4">
        <f t="shared" si="26"/>
        <v>513</v>
      </c>
      <c r="M110" s="6">
        <v>1.03</v>
      </c>
      <c r="N110" s="7">
        <f t="shared" si="27"/>
        <v>528.39</v>
      </c>
      <c r="O110" s="4"/>
      <c r="P110" s="7">
        <f t="shared" si="28"/>
        <v>528.39</v>
      </c>
      <c r="Q110" s="4">
        <v>0.5</v>
      </c>
      <c r="R110" s="8">
        <f t="shared" si="29"/>
        <v>264.19499999999999</v>
      </c>
    </row>
    <row r="111" spans="1:18" customFormat="1">
      <c r="A111" s="4" t="s">
        <v>271</v>
      </c>
      <c r="B111" s="4" t="s">
        <v>122</v>
      </c>
      <c r="C111" s="4" t="s">
        <v>156</v>
      </c>
      <c r="D111" s="4" t="s">
        <v>156</v>
      </c>
      <c r="E111" s="4"/>
      <c r="F111" s="8"/>
      <c r="G111" s="4"/>
      <c r="H111" s="4">
        <v>1768</v>
      </c>
      <c r="I111" s="4">
        <v>2145</v>
      </c>
      <c r="J111" s="4">
        <f t="shared" si="25"/>
        <v>377</v>
      </c>
      <c r="K111" s="4">
        <v>1</v>
      </c>
      <c r="L111" s="4">
        <f t="shared" si="26"/>
        <v>377</v>
      </c>
      <c r="M111" s="6">
        <v>1.03</v>
      </c>
      <c r="N111" s="7">
        <f t="shared" si="27"/>
        <v>388.31</v>
      </c>
      <c r="O111" s="4"/>
      <c r="P111" s="7">
        <f t="shared" si="28"/>
        <v>388.31</v>
      </c>
      <c r="Q111" s="4">
        <v>0.5</v>
      </c>
      <c r="R111" s="8">
        <f t="shared" si="29"/>
        <v>194.155</v>
      </c>
    </row>
    <row r="112" spans="1:18">
      <c r="A112" s="25" t="s">
        <v>125</v>
      </c>
      <c r="B112" s="4" t="s">
        <v>122</v>
      </c>
      <c r="C112" s="25">
        <v>209</v>
      </c>
      <c r="D112" s="25">
        <v>210</v>
      </c>
      <c r="E112" s="25">
        <f>SUM(D112-C112)</f>
        <v>1</v>
      </c>
      <c r="F112" s="145">
        <v>9.5</v>
      </c>
      <c r="G112" s="25">
        <f>E112*F112</f>
        <v>9.5</v>
      </c>
      <c r="H112" s="25">
        <v>16232</v>
      </c>
      <c r="I112" s="25">
        <v>17947</v>
      </c>
      <c r="J112" s="25">
        <f t="shared" si="25"/>
        <v>1715</v>
      </c>
      <c r="K112" s="25">
        <v>1</v>
      </c>
      <c r="L112" s="25">
        <f t="shared" si="26"/>
        <v>1715</v>
      </c>
      <c r="M112" s="6">
        <v>1.03</v>
      </c>
      <c r="N112" s="26">
        <f t="shared" si="27"/>
        <v>1766.45</v>
      </c>
      <c r="O112" s="25"/>
      <c r="P112" s="26">
        <f t="shared" si="28"/>
        <v>1775.95</v>
      </c>
      <c r="Q112" s="4">
        <v>1</v>
      </c>
      <c r="R112" s="27">
        <f t="shared" si="29"/>
        <v>1775.95</v>
      </c>
    </row>
    <row r="113" spans="1:18">
      <c r="A113" s="25" t="s">
        <v>126</v>
      </c>
      <c r="B113" s="4" t="s">
        <v>122</v>
      </c>
      <c r="C113" s="25">
        <v>13</v>
      </c>
      <c r="D113" s="25">
        <v>24</v>
      </c>
      <c r="E113" s="25">
        <f>SUM(D113-C113)</f>
        <v>11</v>
      </c>
      <c r="F113" s="145">
        <v>9.5</v>
      </c>
      <c r="G113" s="25">
        <f>E113*F113</f>
        <v>104.5</v>
      </c>
      <c r="H113" s="25">
        <v>19021</v>
      </c>
      <c r="I113" s="25">
        <v>21303</v>
      </c>
      <c r="J113" s="25">
        <f t="shared" si="25"/>
        <v>2282</v>
      </c>
      <c r="K113" s="25">
        <v>1</v>
      </c>
      <c r="L113" s="25">
        <f t="shared" si="26"/>
        <v>2282</v>
      </c>
      <c r="M113" s="6">
        <v>1.03</v>
      </c>
      <c r="N113" s="26">
        <f t="shared" si="27"/>
        <v>2350.46</v>
      </c>
      <c r="O113" s="25">
        <v>40</v>
      </c>
      <c r="P113" s="26">
        <f t="shared" si="28"/>
        <v>2494.96</v>
      </c>
      <c r="Q113" s="25">
        <v>1</v>
      </c>
      <c r="R113" s="27">
        <f t="shared" si="29"/>
        <v>2494.96</v>
      </c>
    </row>
    <row r="114" spans="1:18">
      <c r="A114" s="4" t="s">
        <v>109</v>
      </c>
      <c r="B114" s="4" t="s">
        <v>122</v>
      </c>
      <c r="C114" s="4"/>
      <c r="D114" s="4"/>
      <c r="E114" s="4">
        <f>SUM(E107:E113)</f>
        <v>14</v>
      </c>
      <c r="F114" s="145">
        <v>9.5</v>
      </c>
      <c r="G114" s="4">
        <f>E114*F114</f>
        <v>133</v>
      </c>
      <c r="H114" s="4"/>
      <c r="I114" s="4"/>
      <c r="J114" s="4"/>
      <c r="K114" s="4"/>
      <c r="L114" s="4">
        <f>SUM(L107:L113)</f>
        <v>7878</v>
      </c>
      <c r="M114" s="6">
        <v>1.03</v>
      </c>
      <c r="N114" s="7">
        <f>L114*M114</f>
        <v>8114.34</v>
      </c>
      <c r="O114" s="4">
        <f>SUM(O107:O113)</f>
        <v>280</v>
      </c>
      <c r="P114" s="7">
        <f t="shared" si="28"/>
        <v>8527.34</v>
      </c>
      <c r="Q114" s="4">
        <v>1</v>
      </c>
      <c r="R114" s="8">
        <f>SUM(R107:R113)</f>
        <v>7523.6900000000005</v>
      </c>
    </row>
    <row r="115" spans="1:18">
      <c r="A115" s="28" t="s">
        <v>127</v>
      </c>
      <c r="B115" s="28" t="s">
        <v>122</v>
      </c>
      <c r="C115" s="28"/>
      <c r="D115" s="28"/>
      <c r="E115" s="28"/>
      <c r="F115" s="59"/>
      <c r="G115" s="28"/>
      <c r="H115" s="28"/>
      <c r="I115" s="28"/>
      <c r="J115" s="28"/>
      <c r="K115" s="28"/>
      <c r="L115" s="28"/>
      <c r="M115" s="57"/>
      <c r="N115" s="58"/>
      <c r="O115" s="28"/>
      <c r="P115" s="58"/>
      <c r="Q115" s="28"/>
      <c r="R115" s="59">
        <f>R104-R114</f>
        <v>38022.549999999996</v>
      </c>
    </row>
    <row r="116" spans="1:18">
      <c r="A116" s="151" t="s">
        <v>608</v>
      </c>
      <c r="B116" s="107"/>
      <c r="C116" s="107"/>
      <c r="D116" s="107"/>
      <c r="E116" s="107"/>
      <c r="F116" s="109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</row>
    <row r="117" spans="1:18">
      <c r="A117" s="152" t="s">
        <v>0</v>
      </c>
      <c r="B117" s="152" t="s">
        <v>55</v>
      </c>
      <c r="C117" s="152" t="s">
        <v>1</v>
      </c>
      <c r="D117" s="152" t="s">
        <v>2</v>
      </c>
      <c r="E117" s="152" t="s">
        <v>3</v>
      </c>
      <c r="F117" s="153" t="s">
        <v>4</v>
      </c>
      <c r="G117" s="152" t="s">
        <v>5</v>
      </c>
      <c r="H117" s="152" t="s">
        <v>6</v>
      </c>
      <c r="I117" s="152" t="s">
        <v>7</v>
      </c>
      <c r="J117" s="152" t="s">
        <v>8</v>
      </c>
      <c r="K117" s="152" t="s">
        <v>9</v>
      </c>
      <c r="L117" s="152" t="s">
        <v>3</v>
      </c>
      <c r="M117" s="154"/>
      <c r="N117" s="155" t="s">
        <v>12</v>
      </c>
      <c r="O117" s="152" t="s">
        <v>13</v>
      </c>
      <c r="P117" s="155" t="s">
        <v>14</v>
      </c>
      <c r="Q117" s="152" t="s">
        <v>15</v>
      </c>
      <c r="R117" s="153" t="s">
        <v>16</v>
      </c>
    </row>
    <row r="118" spans="1:18">
      <c r="A118" s="152" t="s">
        <v>111</v>
      </c>
      <c r="B118" s="152" t="s">
        <v>122</v>
      </c>
      <c r="C118" s="152"/>
      <c r="D118" s="152"/>
      <c r="E118" s="152"/>
      <c r="F118" s="153"/>
      <c r="G118" s="152"/>
      <c r="H118" s="152"/>
      <c r="I118" s="152"/>
      <c r="J118" s="152"/>
      <c r="K118" s="152"/>
      <c r="L118" s="152"/>
      <c r="M118" s="154"/>
      <c r="N118" s="155"/>
      <c r="O118" s="152"/>
      <c r="P118" s="155"/>
      <c r="Q118" s="152"/>
      <c r="R118" s="153">
        <v>2236.2399999999998</v>
      </c>
    </row>
    <row r="119" spans="1:18">
      <c r="A119" s="152" t="s">
        <v>187</v>
      </c>
      <c r="B119" s="152" t="s">
        <v>122</v>
      </c>
      <c r="C119" s="152">
        <v>6</v>
      </c>
      <c r="D119" s="152">
        <v>6</v>
      </c>
      <c r="E119" s="152">
        <f>SUM(D119-C119)</f>
        <v>0</v>
      </c>
      <c r="F119" s="145">
        <v>9.5</v>
      </c>
      <c r="G119" s="152">
        <f>E119*F119</f>
        <v>0</v>
      </c>
      <c r="H119" s="157">
        <v>72357</v>
      </c>
      <c r="I119" s="157">
        <v>82357</v>
      </c>
      <c r="J119" s="152">
        <f t="shared" ref="J119:J126" si="30">I119-H119</f>
        <v>10000</v>
      </c>
      <c r="K119" s="152">
        <v>1</v>
      </c>
      <c r="L119" s="152">
        <f t="shared" ref="L119:L126" si="31">K119*J119</f>
        <v>10000</v>
      </c>
      <c r="M119" s="154">
        <v>1.03</v>
      </c>
      <c r="N119" s="155">
        <f t="shared" ref="N119:N126" si="32">M119*L119</f>
        <v>10300</v>
      </c>
      <c r="O119" s="152">
        <v>50</v>
      </c>
      <c r="P119" s="155">
        <f t="shared" ref="P119:P127" si="33">G119+N119+O119</f>
        <v>10350</v>
      </c>
      <c r="Q119" s="152">
        <v>1</v>
      </c>
      <c r="R119" s="153">
        <f t="shared" ref="R119:R126" si="34">P119*Q119</f>
        <v>10350</v>
      </c>
    </row>
    <row r="120" spans="1:18">
      <c r="A120" s="152" t="s">
        <v>123</v>
      </c>
      <c r="B120" s="152" t="s">
        <v>122</v>
      </c>
      <c r="C120" s="152">
        <v>17</v>
      </c>
      <c r="D120" s="152">
        <v>24</v>
      </c>
      <c r="E120" s="152">
        <f>SUM(D120-C120)</f>
        <v>7</v>
      </c>
      <c r="F120" s="145">
        <v>9.5</v>
      </c>
      <c r="G120" s="152">
        <f>E120*F120</f>
        <v>66.5</v>
      </c>
      <c r="H120" s="152">
        <v>19206</v>
      </c>
      <c r="I120" s="152">
        <v>21755</v>
      </c>
      <c r="J120" s="152">
        <f t="shared" si="30"/>
        <v>2549</v>
      </c>
      <c r="K120" s="152">
        <v>1</v>
      </c>
      <c r="L120" s="152">
        <f t="shared" si="31"/>
        <v>2549</v>
      </c>
      <c r="M120" s="154">
        <v>1.03</v>
      </c>
      <c r="N120" s="155">
        <f t="shared" si="32"/>
        <v>2625.4700000000003</v>
      </c>
      <c r="O120" s="152">
        <v>120</v>
      </c>
      <c r="P120" s="155">
        <f t="shared" si="33"/>
        <v>2811.9700000000003</v>
      </c>
      <c r="Q120" s="152">
        <v>1</v>
      </c>
      <c r="R120" s="153">
        <f t="shared" si="34"/>
        <v>2811.9700000000003</v>
      </c>
    </row>
    <row r="121" spans="1:18">
      <c r="A121" s="152" t="s">
        <v>124</v>
      </c>
      <c r="B121" s="152" t="s">
        <v>122</v>
      </c>
      <c r="C121" s="152">
        <v>29</v>
      </c>
      <c r="D121" s="152">
        <v>30</v>
      </c>
      <c r="E121" s="152">
        <f>SUM(D121-C121)</f>
        <v>1</v>
      </c>
      <c r="F121" s="145">
        <v>9.5</v>
      </c>
      <c r="G121" s="152">
        <f>E121*F121</f>
        <v>9.5</v>
      </c>
      <c r="H121" s="152">
        <v>31000</v>
      </c>
      <c r="I121" s="152">
        <v>43593</v>
      </c>
      <c r="J121" s="152">
        <f t="shared" si="30"/>
        <v>12593</v>
      </c>
      <c r="K121" s="152">
        <v>1</v>
      </c>
      <c r="L121" s="152">
        <f t="shared" si="31"/>
        <v>12593</v>
      </c>
      <c r="M121" s="154">
        <v>1.03</v>
      </c>
      <c r="N121" s="155">
        <f t="shared" si="32"/>
        <v>12970.79</v>
      </c>
      <c r="O121" s="152">
        <v>80</v>
      </c>
      <c r="P121" s="155">
        <f t="shared" si="33"/>
        <v>13060.29</v>
      </c>
      <c r="Q121" s="152">
        <v>1</v>
      </c>
      <c r="R121" s="153">
        <f t="shared" si="34"/>
        <v>13060.29</v>
      </c>
    </row>
    <row r="122" spans="1:18">
      <c r="A122" s="152" t="s">
        <v>154</v>
      </c>
      <c r="B122" s="152" t="s">
        <v>122</v>
      </c>
      <c r="C122" s="152">
        <v>20</v>
      </c>
      <c r="D122" s="152">
        <v>20</v>
      </c>
      <c r="E122" s="152">
        <f>SUM(D122-C122)</f>
        <v>0</v>
      </c>
      <c r="F122" s="145">
        <v>9.5</v>
      </c>
      <c r="G122" s="152">
        <f>E122*F122</f>
        <v>0</v>
      </c>
      <c r="H122" s="152">
        <v>45678</v>
      </c>
      <c r="I122" s="152">
        <v>46307</v>
      </c>
      <c r="J122" s="152">
        <f t="shared" si="30"/>
        <v>629</v>
      </c>
      <c r="K122" s="152">
        <v>1</v>
      </c>
      <c r="L122" s="152">
        <f t="shared" si="31"/>
        <v>629</v>
      </c>
      <c r="M122" s="154">
        <v>1.03</v>
      </c>
      <c r="N122" s="155">
        <f t="shared" si="32"/>
        <v>647.87</v>
      </c>
      <c r="O122" s="152">
        <v>40</v>
      </c>
      <c r="P122" s="155">
        <f t="shared" si="33"/>
        <v>687.87</v>
      </c>
      <c r="Q122" s="152">
        <v>0.5</v>
      </c>
      <c r="R122" s="153">
        <f t="shared" si="34"/>
        <v>343.935</v>
      </c>
    </row>
    <row r="123" spans="1:18">
      <c r="A123" s="152" t="s">
        <v>271</v>
      </c>
      <c r="B123" s="152" t="s">
        <v>122</v>
      </c>
      <c r="C123" s="152"/>
      <c r="D123" s="152" t="s">
        <v>155</v>
      </c>
      <c r="E123" s="152"/>
      <c r="F123" s="153"/>
      <c r="G123" s="152"/>
      <c r="H123" s="152">
        <v>4472</v>
      </c>
      <c r="I123" s="152">
        <v>4953</v>
      </c>
      <c r="J123" s="152">
        <f t="shared" si="30"/>
        <v>481</v>
      </c>
      <c r="K123" s="152">
        <v>1</v>
      </c>
      <c r="L123" s="152">
        <f t="shared" si="31"/>
        <v>481</v>
      </c>
      <c r="M123" s="154">
        <v>1.03</v>
      </c>
      <c r="N123" s="155">
        <f t="shared" si="32"/>
        <v>495.43</v>
      </c>
      <c r="O123" s="152"/>
      <c r="P123" s="155">
        <f t="shared" si="33"/>
        <v>495.43</v>
      </c>
      <c r="Q123" s="152">
        <v>0.5</v>
      </c>
      <c r="R123" s="153">
        <f t="shared" si="34"/>
        <v>247.715</v>
      </c>
    </row>
    <row r="124" spans="1:18">
      <c r="A124" s="152" t="s">
        <v>271</v>
      </c>
      <c r="B124" s="152" t="s">
        <v>122</v>
      </c>
      <c r="C124" s="152"/>
      <c r="D124" s="152" t="s">
        <v>156</v>
      </c>
      <c r="E124" s="152"/>
      <c r="F124" s="153"/>
      <c r="G124" s="152"/>
      <c r="H124" s="152">
        <v>1556</v>
      </c>
      <c r="I124" s="152">
        <v>1768</v>
      </c>
      <c r="J124" s="152">
        <f t="shared" si="30"/>
        <v>212</v>
      </c>
      <c r="K124" s="152">
        <v>1</v>
      </c>
      <c r="L124" s="152">
        <f t="shared" si="31"/>
        <v>212</v>
      </c>
      <c r="M124" s="154">
        <v>1.03</v>
      </c>
      <c r="N124" s="155">
        <f t="shared" si="32"/>
        <v>218.36</v>
      </c>
      <c r="O124" s="152"/>
      <c r="P124" s="155">
        <f t="shared" si="33"/>
        <v>218.36</v>
      </c>
      <c r="Q124" s="152">
        <v>0.5</v>
      </c>
      <c r="R124" s="153">
        <f t="shared" si="34"/>
        <v>109.18</v>
      </c>
    </row>
    <row r="125" spans="1:18">
      <c r="A125" s="157" t="s">
        <v>125</v>
      </c>
      <c r="B125" s="152" t="s">
        <v>122</v>
      </c>
      <c r="C125" s="157">
        <v>209</v>
      </c>
      <c r="D125" s="157">
        <v>209</v>
      </c>
      <c r="E125" s="157">
        <f>SUM(D125-C125)</f>
        <v>0</v>
      </c>
      <c r="F125" s="145">
        <v>9.5</v>
      </c>
      <c r="G125" s="157">
        <f>E125*F125</f>
        <v>0</v>
      </c>
      <c r="H125" s="157">
        <v>16232</v>
      </c>
      <c r="I125" s="157">
        <v>26232</v>
      </c>
      <c r="J125" s="157">
        <f t="shared" si="30"/>
        <v>10000</v>
      </c>
      <c r="K125" s="157">
        <v>1</v>
      </c>
      <c r="L125" s="157">
        <f t="shared" si="31"/>
        <v>10000</v>
      </c>
      <c r="M125" s="154">
        <v>1.03</v>
      </c>
      <c r="N125" s="158">
        <f t="shared" si="32"/>
        <v>10300</v>
      </c>
      <c r="O125" s="157"/>
      <c r="P125" s="158">
        <f t="shared" si="33"/>
        <v>10300</v>
      </c>
      <c r="Q125" s="152">
        <v>1</v>
      </c>
      <c r="R125" s="156">
        <f t="shared" si="34"/>
        <v>10300</v>
      </c>
    </row>
    <row r="126" spans="1:18">
      <c r="A126" s="157" t="s">
        <v>126</v>
      </c>
      <c r="B126" s="152" t="s">
        <v>122</v>
      </c>
      <c r="C126" s="157">
        <v>10</v>
      </c>
      <c r="D126" s="157">
        <v>13</v>
      </c>
      <c r="E126" s="157">
        <f>SUM(D126-C126)</f>
        <v>3</v>
      </c>
      <c r="F126" s="145">
        <v>9.5</v>
      </c>
      <c r="G126" s="157">
        <f>E126*F126</f>
        <v>28.5</v>
      </c>
      <c r="H126" s="157">
        <v>17187</v>
      </c>
      <c r="I126" s="157">
        <v>29021</v>
      </c>
      <c r="J126" s="157">
        <f t="shared" si="30"/>
        <v>11834</v>
      </c>
      <c r="K126" s="157">
        <v>1</v>
      </c>
      <c r="L126" s="157">
        <f t="shared" si="31"/>
        <v>11834</v>
      </c>
      <c r="M126" s="154">
        <v>1.03</v>
      </c>
      <c r="N126" s="158">
        <f t="shared" si="32"/>
        <v>12189.02</v>
      </c>
      <c r="O126" s="157">
        <v>40</v>
      </c>
      <c r="P126" s="158">
        <f t="shared" si="33"/>
        <v>12257.52</v>
      </c>
      <c r="Q126" s="157">
        <v>1</v>
      </c>
      <c r="R126" s="156">
        <f t="shared" si="34"/>
        <v>12257.52</v>
      </c>
    </row>
    <row r="127" spans="1:18">
      <c r="A127" s="152" t="s">
        <v>18</v>
      </c>
      <c r="B127" s="152" t="s">
        <v>122</v>
      </c>
      <c r="C127" s="152"/>
      <c r="D127" s="152"/>
      <c r="E127" s="152">
        <f>SUM(E120:E126)</f>
        <v>11</v>
      </c>
      <c r="F127" s="145">
        <v>9.5</v>
      </c>
      <c r="G127" s="152">
        <f>E127*F127</f>
        <v>104.5</v>
      </c>
      <c r="H127" s="152"/>
      <c r="I127" s="152"/>
      <c r="J127" s="152"/>
      <c r="K127" s="152"/>
      <c r="L127" s="152">
        <f>SUM(L119:L126)</f>
        <v>48298</v>
      </c>
      <c r="M127" s="154">
        <v>1.03</v>
      </c>
      <c r="N127" s="155">
        <f>L127*M127</f>
        <v>49746.94</v>
      </c>
      <c r="O127" s="152">
        <f>SUM(O120:O126)</f>
        <v>280</v>
      </c>
      <c r="P127" s="155">
        <f t="shared" si="33"/>
        <v>50131.44</v>
      </c>
      <c r="Q127" s="152">
        <v>1</v>
      </c>
      <c r="R127" s="153">
        <f>SUM(R119:R126)</f>
        <v>49480.61</v>
      </c>
    </row>
    <row r="128" spans="1:18">
      <c r="A128" s="159" t="s">
        <v>127</v>
      </c>
      <c r="B128" s="159" t="s">
        <v>122</v>
      </c>
      <c r="C128" s="159"/>
      <c r="D128" s="159"/>
      <c r="E128" s="159"/>
      <c r="F128" s="160"/>
      <c r="G128" s="159"/>
      <c r="H128" s="159"/>
      <c r="I128" s="159"/>
      <c r="J128" s="159"/>
      <c r="K128" s="159"/>
      <c r="L128" s="213">
        <f>N128/M127</f>
        <v>47666.12621359223</v>
      </c>
      <c r="M128" s="161"/>
      <c r="N128" s="162">
        <f>R127-O127-G127</f>
        <v>49096.11</v>
      </c>
      <c r="O128" s="159"/>
      <c r="P128" s="162"/>
      <c r="Q128" s="159"/>
      <c r="R128" s="160">
        <v>2236.2399999999998</v>
      </c>
    </row>
    <row r="129" spans="1:18">
      <c r="A129" s="4"/>
      <c r="B129" s="4"/>
      <c r="C129" s="4"/>
      <c r="D129" s="4"/>
      <c r="E129" s="4"/>
      <c r="F129" s="8"/>
      <c r="G129" s="4"/>
      <c r="H129" s="4"/>
      <c r="I129" s="4"/>
      <c r="J129" s="4"/>
      <c r="K129" s="4"/>
      <c r="L129" s="4"/>
      <c r="M129" s="6"/>
      <c r="N129" s="7"/>
      <c r="O129" s="4"/>
      <c r="P129" s="7"/>
      <c r="Q129" s="4"/>
      <c r="R129" s="8"/>
    </row>
    <row r="130" spans="1:18">
      <c r="A130" s="4" t="s">
        <v>128</v>
      </c>
      <c r="B130" s="4"/>
      <c r="C130" s="4"/>
      <c r="D130" s="4"/>
      <c r="E130" s="4"/>
      <c r="F130" s="8"/>
      <c r="G130" s="4"/>
      <c r="H130" s="4"/>
      <c r="I130" s="4"/>
      <c r="J130" s="4"/>
      <c r="K130" s="4"/>
      <c r="L130" s="4"/>
      <c r="M130" s="6"/>
      <c r="N130" s="7"/>
      <c r="O130" s="4"/>
      <c r="P130" s="7"/>
      <c r="Q130" s="4"/>
      <c r="R130" s="8">
        <v>104800</v>
      </c>
    </row>
    <row r="131" spans="1:18">
      <c r="A131" s="4" t="s">
        <v>129</v>
      </c>
      <c r="B131" s="25"/>
      <c r="C131" s="4"/>
      <c r="D131" s="4"/>
      <c r="E131" s="4"/>
      <c r="F131" s="8"/>
      <c r="G131" s="4"/>
      <c r="H131" s="4">
        <v>0</v>
      </c>
      <c r="I131" s="4">
        <v>16188</v>
      </c>
      <c r="J131" s="4">
        <f>I131-H131</f>
        <v>16188</v>
      </c>
      <c r="K131" s="4">
        <v>1</v>
      </c>
      <c r="L131" s="4">
        <f>K131*J131</f>
        <v>16188</v>
      </c>
      <c r="M131" s="6">
        <v>1.03</v>
      </c>
      <c r="N131" s="7">
        <f>M131*L131</f>
        <v>16673.64</v>
      </c>
      <c r="O131" s="4"/>
      <c r="P131" s="7">
        <f>G131+N131+O131</f>
        <v>16673.64</v>
      </c>
      <c r="Q131" s="4">
        <v>0.5</v>
      </c>
      <c r="R131" s="8">
        <f>P131*Q131</f>
        <v>8336.82</v>
      </c>
    </row>
    <row r="132" spans="1:18">
      <c r="A132" s="4" t="s">
        <v>109</v>
      </c>
      <c r="B132" s="25"/>
      <c r="C132" s="4"/>
      <c r="D132" s="4"/>
      <c r="E132" s="4"/>
      <c r="F132" s="8"/>
      <c r="G132" s="4"/>
      <c r="H132" s="4"/>
      <c r="I132" s="4"/>
      <c r="J132" s="4"/>
      <c r="K132" s="4"/>
      <c r="L132" s="4"/>
      <c r="M132" s="6"/>
      <c r="N132" s="7"/>
      <c r="O132" s="4"/>
      <c r="P132" s="7"/>
      <c r="Q132" s="4"/>
      <c r="R132" s="8">
        <f>SUM(R130:R131)</f>
        <v>113136.82</v>
      </c>
    </row>
    <row r="133" spans="1:18">
      <c r="A133" s="4" t="s">
        <v>0</v>
      </c>
      <c r="B133" s="4" t="s">
        <v>112</v>
      </c>
      <c r="C133" s="4" t="s">
        <v>1</v>
      </c>
      <c r="D133" s="4" t="s">
        <v>2</v>
      </c>
      <c r="E133" s="4" t="s">
        <v>3</v>
      </c>
      <c r="F133" s="8" t="s">
        <v>4</v>
      </c>
      <c r="G133" s="4" t="s">
        <v>5</v>
      </c>
      <c r="H133" s="4" t="s">
        <v>6</v>
      </c>
      <c r="I133" s="4" t="s">
        <v>7</v>
      </c>
      <c r="J133" s="4" t="s">
        <v>8</v>
      </c>
      <c r="K133" s="4" t="s">
        <v>9</v>
      </c>
      <c r="L133" s="4" t="s">
        <v>3</v>
      </c>
      <c r="M133" s="6"/>
      <c r="N133" s="7" t="s">
        <v>12</v>
      </c>
      <c r="O133" s="4" t="s">
        <v>13</v>
      </c>
      <c r="P133" s="7" t="s">
        <v>14</v>
      </c>
      <c r="Q133" s="4" t="s">
        <v>113</v>
      </c>
      <c r="R133" s="8" t="s">
        <v>114</v>
      </c>
    </row>
    <row r="134" spans="1:18" ht="16.5" customHeight="1">
      <c r="A134" s="4" t="s">
        <v>130</v>
      </c>
      <c r="B134" s="4" t="s">
        <v>131</v>
      </c>
      <c r="C134" s="4"/>
      <c r="D134" s="4"/>
      <c r="E134" s="4"/>
      <c r="F134" s="8"/>
      <c r="G134" s="4"/>
      <c r="H134" s="4">
        <v>778</v>
      </c>
      <c r="I134" s="4">
        <v>787</v>
      </c>
      <c r="J134" s="4">
        <f>I134-H134</f>
        <v>9</v>
      </c>
      <c r="K134" s="4">
        <v>1</v>
      </c>
      <c r="L134" s="4">
        <f>K134*J134</f>
        <v>9</v>
      </c>
      <c r="M134" s="6">
        <v>1.03</v>
      </c>
      <c r="N134" s="7">
        <f>M134*L134</f>
        <v>9.27</v>
      </c>
      <c r="O134" s="4">
        <v>30</v>
      </c>
      <c r="P134" s="7">
        <f>G134+N134+O134</f>
        <v>39.269999999999996</v>
      </c>
      <c r="Q134" s="4">
        <v>1</v>
      </c>
      <c r="R134" s="8">
        <f>P134*Q134</f>
        <v>39.269999999999996</v>
      </c>
    </row>
    <row r="135" spans="1:18" ht="18.75" customHeight="1">
      <c r="A135" s="4" t="s">
        <v>132</v>
      </c>
      <c r="B135" s="4" t="s">
        <v>131</v>
      </c>
      <c r="C135" s="4">
        <v>20</v>
      </c>
      <c r="D135" s="4">
        <v>21</v>
      </c>
      <c r="E135" s="4">
        <f>SUM(D135-C135)</f>
        <v>1</v>
      </c>
      <c r="F135" s="145">
        <v>9.5</v>
      </c>
      <c r="G135" s="4">
        <f>E135*F135</f>
        <v>9.5</v>
      </c>
      <c r="H135" s="4">
        <v>29261</v>
      </c>
      <c r="I135" s="4">
        <v>30969</v>
      </c>
      <c r="J135" s="4">
        <f>I135-H135</f>
        <v>1708</v>
      </c>
      <c r="K135" s="4">
        <v>1</v>
      </c>
      <c r="L135" s="4">
        <f>K135*J135</f>
        <v>1708</v>
      </c>
      <c r="M135" s="6">
        <v>1.03</v>
      </c>
      <c r="N135" s="7">
        <f>M135*L135</f>
        <v>1759.24</v>
      </c>
      <c r="O135" s="4">
        <v>40</v>
      </c>
      <c r="P135" s="7">
        <f>G135+N135+O135</f>
        <v>1808.74</v>
      </c>
      <c r="Q135" s="4">
        <v>1</v>
      </c>
      <c r="R135" s="8">
        <f>P135*Q135</f>
        <v>1808.74</v>
      </c>
    </row>
    <row r="136" spans="1:18" ht="19.5" customHeight="1">
      <c r="A136" s="4" t="s">
        <v>133</v>
      </c>
      <c r="B136" s="4" t="s">
        <v>131</v>
      </c>
      <c r="C136" s="4">
        <v>29</v>
      </c>
      <c r="D136" s="4">
        <v>29</v>
      </c>
      <c r="E136" s="4">
        <f>SUM(D136-C136)</f>
        <v>0</v>
      </c>
      <c r="F136" s="145">
        <v>9.5</v>
      </c>
      <c r="G136" s="4">
        <f>E136*F136</f>
        <v>0</v>
      </c>
      <c r="H136" s="4">
        <v>22356</v>
      </c>
      <c r="I136" s="4">
        <v>22684</v>
      </c>
      <c r="J136" s="4">
        <f>I136-H136</f>
        <v>328</v>
      </c>
      <c r="K136" s="4">
        <v>1</v>
      </c>
      <c r="L136" s="4">
        <f>K136*J136</f>
        <v>328</v>
      </c>
      <c r="M136" s="6">
        <v>1.03</v>
      </c>
      <c r="N136" s="7">
        <f>M136*L136</f>
        <v>337.84000000000003</v>
      </c>
      <c r="O136" s="4">
        <v>60</v>
      </c>
      <c r="P136" s="7">
        <f>G136+N136+O136</f>
        <v>397.84000000000003</v>
      </c>
      <c r="Q136" s="4">
        <v>1</v>
      </c>
      <c r="R136" s="8">
        <f>P136*Q136</f>
        <v>397.84000000000003</v>
      </c>
    </row>
    <row r="137" spans="1:18" ht="18.75" customHeight="1">
      <c r="A137" s="4" t="s">
        <v>109</v>
      </c>
      <c r="B137" s="4" t="s">
        <v>131</v>
      </c>
      <c r="C137" s="4"/>
      <c r="D137" s="4"/>
      <c r="E137" s="4">
        <f>SUM(E135:E136)</f>
        <v>1</v>
      </c>
      <c r="F137" s="145">
        <v>9.5</v>
      </c>
      <c r="G137" s="4">
        <f>F137*E137</f>
        <v>9.5</v>
      </c>
      <c r="H137" s="4"/>
      <c r="I137" s="4"/>
      <c r="J137" s="4"/>
      <c r="K137" s="4"/>
      <c r="L137" s="4">
        <f>SUM(L134:L136)</f>
        <v>2045</v>
      </c>
      <c r="M137" s="6">
        <v>1.03</v>
      </c>
      <c r="N137" s="7">
        <f>L137*M137</f>
        <v>2106.35</v>
      </c>
      <c r="O137" s="4">
        <f>SUM(O134:O136)</f>
        <v>130</v>
      </c>
      <c r="P137" s="7">
        <f>O137+N137+G137</f>
        <v>2245.85</v>
      </c>
      <c r="Q137" s="4">
        <v>1</v>
      </c>
      <c r="R137" s="8">
        <f>G137+N137+O137</f>
        <v>2245.85</v>
      </c>
    </row>
    <row r="138" spans="1:18" ht="12.75" customHeight="1">
      <c r="A138" s="4" t="s">
        <v>111</v>
      </c>
      <c r="B138" s="4"/>
      <c r="C138" s="4"/>
      <c r="D138" s="4"/>
      <c r="E138" s="4"/>
      <c r="F138" s="8"/>
      <c r="G138" s="4"/>
      <c r="H138" s="4"/>
      <c r="I138" s="4"/>
      <c r="J138" s="4"/>
      <c r="K138" s="4"/>
      <c r="L138" s="4"/>
      <c r="M138" s="6"/>
      <c r="N138" s="7"/>
      <c r="O138" s="4"/>
      <c r="P138" s="7"/>
      <c r="Q138" s="4"/>
      <c r="R138" s="8">
        <v>95288.69</v>
      </c>
    </row>
    <row r="139" spans="1:18" ht="12.75" customHeight="1">
      <c r="A139" s="4" t="s">
        <v>110</v>
      </c>
      <c r="B139" s="4"/>
      <c r="C139" s="4"/>
      <c r="D139" s="4"/>
      <c r="E139" s="4"/>
      <c r="F139" s="8"/>
      <c r="G139" s="4"/>
      <c r="H139" s="4"/>
      <c r="I139" s="4"/>
      <c r="J139" s="4"/>
      <c r="K139" s="4"/>
      <c r="L139" s="4"/>
      <c r="M139" s="6"/>
      <c r="N139" s="7"/>
      <c r="O139" s="4"/>
      <c r="P139" s="7"/>
      <c r="Q139" s="4"/>
      <c r="R139" s="8">
        <f>R138-R137</f>
        <v>93042.84</v>
      </c>
    </row>
    <row r="140" spans="1:18" ht="21" customHeight="1">
      <c r="A140" s="81" t="s">
        <v>256</v>
      </c>
      <c r="B140" s="4"/>
      <c r="C140" s="4"/>
      <c r="D140" s="4"/>
      <c r="E140" s="4"/>
      <c r="F140" s="8"/>
      <c r="G140" s="4"/>
      <c r="H140" s="4"/>
      <c r="I140" s="4"/>
      <c r="J140" s="4"/>
      <c r="K140" s="4"/>
      <c r="L140" s="4"/>
      <c r="M140" s="6"/>
      <c r="N140" s="7"/>
      <c r="O140" s="4"/>
      <c r="P140" s="7"/>
      <c r="Q140" s="4"/>
      <c r="R140" s="8"/>
    </row>
    <row r="141" spans="1:18" ht="14.25" customHeight="1">
      <c r="A141" s="81"/>
      <c r="B141" s="4"/>
      <c r="C141" s="4"/>
      <c r="D141" s="4"/>
      <c r="E141" s="4"/>
      <c r="F141" s="8"/>
      <c r="G141" s="4"/>
      <c r="H141" s="4"/>
      <c r="I141" s="4"/>
      <c r="J141" s="4"/>
      <c r="K141" s="4"/>
      <c r="L141" s="4"/>
      <c r="M141" s="6"/>
      <c r="N141" s="7"/>
      <c r="O141" s="4"/>
      <c r="P141" s="7"/>
      <c r="Q141" s="4"/>
      <c r="R141" s="8"/>
    </row>
    <row r="142" spans="1:18" ht="18.75" customHeight="1">
      <c r="A142" s="30" t="s">
        <v>206</v>
      </c>
      <c r="B142" s="148" t="s">
        <v>247</v>
      </c>
      <c r="C142" s="104" t="s">
        <v>395</v>
      </c>
      <c r="D142" s="30"/>
      <c r="E142" s="30"/>
      <c r="F142" s="33"/>
      <c r="G142" s="30"/>
      <c r="H142" s="30">
        <v>23349</v>
      </c>
      <c r="I142" s="30">
        <v>28456</v>
      </c>
      <c r="J142" s="30">
        <f>I142-H142</f>
        <v>5107</v>
      </c>
      <c r="K142" s="30">
        <v>1</v>
      </c>
      <c r="L142" s="30">
        <f>K142*J142</f>
        <v>5107</v>
      </c>
      <c r="M142" s="31">
        <v>1.03</v>
      </c>
      <c r="N142" s="32">
        <f>M142*L142</f>
        <v>5260.21</v>
      </c>
      <c r="O142" s="30">
        <v>10</v>
      </c>
      <c r="P142" s="32">
        <f>G142+N142+O142</f>
        <v>5270.21</v>
      </c>
      <c r="Q142" s="30">
        <v>1</v>
      </c>
      <c r="R142" s="33">
        <f>P142*Q142</f>
        <v>5270.21</v>
      </c>
    </row>
    <row r="143" spans="1:18">
      <c r="A143" s="4"/>
      <c r="B143" s="25"/>
      <c r="C143" s="148"/>
      <c r="D143" s="4"/>
      <c r="E143" s="4"/>
      <c r="F143" s="8"/>
      <c r="G143" s="4"/>
      <c r="H143" s="4"/>
      <c r="I143" s="4"/>
      <c r="J143" s="4"/>
      <c r="K143" s="4"/>
      <c r="L143" s="4"/>
      <c r="M143" s="6"/>
      <c r="N143" s="7"/>
      <c r="O143" s="4"/>
      <c r="P143" s="7"/>
      <c r="Q143" s="4"/>
      <c r="R143" s="8"/>
    </row>
    <row r="144" spans="1:18">
      <c r="B144" s="30"/>
      <c r="C144" s="30"/>
      <c r="D144" s="30"/>
      <c r="E144" s="30"/>
      <c r="F144" s="145"/>
      <c r="G144" s="30"/>
      <c r="H144" s="30"/>
      <c r="I144" s="30"/>
      <c r="J144" s="30"/>
      <c r="K144" s="30"/>
      <c r="L144" s="30"/>
      <c r="M144" s="31"/>
      <c r="N144" s="32"/>
      <c r="O144" s="30"/>
      <c r="P144" s="32"/>
      <c r="Q144" s="30"/>
      <c r="R144" s="33"/>
    </row>
    <row r="145" spans="1:18">
      <c r="A145" s="30" t="s">
        <v>824</v>
      </c>
      <c r="B145" s="30" t="s">
        <v>825</v>
      </c>
      <c r="C145" s="104" t="s">
        <v>823</v>
      </c>
      <c r="D145" s="30"/>
      <c r="E145" s="30"/>
      <c r="F145" s="33"/>
      <c r="G145" s="30"/>
      <c r="H145" s="30">
        <v>11186</v>
      </c>
      <c r="I145" s="30">
        <v>13094</v>
      </c>
      <c r="J145" s="30">
        <f>I145-H145</f>
        <v>1908</v>
      </c>
      <c r="K145" s="30">
        <v>1</v>
      </c>
      <c r="L145" s="30">
        <f>K145*J145</f>
        <v>1908</v>
      </c>
      <c r="M145" s="31">
        <v>1.03</v>
      </c>
      <c r="N145" s="32">
        <f>M145*L145</f>
        <v>1965.24</v>
      </c>
      <c r="O145" s="30"/>
      <c r="P145" s="32">
        <f>G145+N145+O145</f>
        <v>1965.24</v>
      </c>
      <c r="Q145" s="30">
        <v>1</v>
      </c>
      <c r="R145" s="33">
        <f>P145*Q145</f>
        <v>1965.24</v>
      </c>
    </row>
    <row r="146" spans="1:18">
      <c r="A146" s="148" t="s">
        <v>138</v>
      </c>
      <c r="B146" s="30" t="s">
        <v>825</v>
      </c>
      <c r="C146" s="148">
        <v>136</v>
      </c>
      <c r="D146" s="148">
        <v>136</v>
      </c>
      <c r="E146" s="148">
        <f>SUM(D146-C146)</f>
        <v>0</v>
      </c>
      <c r="F146" s="145">
        <v>9.5</v>
      </c>
      <c r="G146" s="148">
        <f>E146*F146</f>
        <v>0</v>
      </c>
      <c r="H146" s="148">
        <v>26346</v>
      </c>
      <c r="I146" s="148">
        <v>26346</v>
      </c>
      <c r="J146" s="148">
        <f>I146-H146</f>
        <v>0</v>
      </c>
      <c r="K146" s="148">
        <v>1</v>
      </c>
      <c r="L146" s="148">
        <f>K146*J146</f>
        <v>0</v>
      </c>
      <c r="M146" s="31">
        <v>1.03</v>
      </c>
      <c r="N146" s="173">
        <f>M146*L146</f>
        <v>0</v>
      </c>
      <c r="O146" s="148">
        <v>40</v>
      </c>
      <c r="P146" s="173">
        <f>G146+N146+O146</f>
        <v>40</v>
      </c>
      <c r="Q146" s="148">
        <v>1</v>
      </c>
      <c r="R146" s="145">
        <f>P146*Q146</f>
        <v>40</v>
      </c>
    </row>
    <row r="147" spans="1:18">
      <c r="A147" s="30"/>
      <c r="B147" s="30"/>
      <c r="C147" s="30"/>
      <c r="D147" s="30"/>
      <c r="E147" s="30"/>
      <c r="F147" s="33"/>
      <c r="G147" s="30"/>
      <c r="H147" s="30"/>
      <c r="I147" s="30"/>
      <c r="J147" s="30"/>
      <c r="K147" s="30"/>
      <c r="L147" s="30"/>
      <c r="M147" s="31"/>
      <c r="N147" s="32"/>
      <c r="O147" s="30"/>
      <c r="P147" s="32"/>
      <c r="Q147" s="30"/>
      <c r="R147" s="33"/>
    </row>
    <row r="148" spans="1:18">
      <c r="A148" s="4" t="s">
        <v>0</v>
      </c>
      <c r="B148" s="4" t="s">
        <v>112</v>
      </c>
      <c r="C148" s="4" t="s">
        <v>1</v>
      </c>
      <c r="D148" s="4" t="s">
        <v>2</v>
      </c>
      <c r="E148" s="4" t="s">
        <v>3</v>
      </c>
      <c r="F148" s="8" t="s">
        <v>4</v>
      </c>
      <c r="G148" s="4" t="s">
        <v>5</v>
      </c>
      <c r="H148" s="4" t="s">
        <v>6</v>
      </c>
      <c r="I148" s="4" t="s">
        <v>7</v>
      </c>
      <c r="J148" s="4" t="s">
        <v>8</v>
      </c>
      <c r="K148" s="4" t="s">
        <v>9</v>
      </c>
      <c r="L148" s="4" t="s">
        <v>3</v>
      </c>
      <c r="M148" s="6"/>
      <c r="N148" s="7" t="s">
        <v>12</v>
      </c>
      <c r="O148" s="4" t="s">
        <v>13</v>
      </c>
      <c r="P148" s="7" t="s">
        <v>14</v>
      </c>
      <c r="Q148" s="4" t="s">
        <v>113</v>
      </c>
      <c r="R148" s="8" t="s">
        <v>114</v>
      </c>
    </row>
    <row r="149" spans="1:18">
      <c r="A149" s="106" t="s">
        <v>852</v>
      </c>
      <c r="B149" s="4"/>
      <c r="C149" s="4"/>
      <c r="D149" s="4"/>
      <c r="E149" s="4"/>
      <c r="F149" s="8"/>
      <c r="G149" s="4"/>
      <c r="H149" s="4"/>
      <c r="I149" s="4"/>
      <c r="J149" s="4"/>
      <c r="K149" s="4"/>
      <c r="L149" s="4"/>
      <c r="M149" s="6"/>
      <c r="N149" s="7"/>
      <c r="O149" s="4"/>
      <c r="P149" s="7"/>
      <c r="Q149" s="4"/>
      <c r="R149" s="8"/>
    </row>
    <row r="150" spans="1:18">
      <c r="A150" s="30" t="s">
        <v>207</v>
      </c>
      <c r="B150" s="148" t="s">
        <v>135</v>
      </c>
      <c r="C150" s="30"/>
      <c r="D150" s="30"/>
      <c r="E150" s="30"/>
      <c r="F150" s="33"/>
      <c r="G150" s="30"/>
      <c r="H150" s="30">
        <v>15262</v>
      </c>
      <c r="I150" s="30">
        <v>16594</v>
      </c>
      <c r="J150" s="30">
        <f>I150-H150</f>
        <v>1332</v>
      </c>
      <c r="K150" s="30">
        <v>1</v>
      </c>
      <c r="L150" s="30">
        <f>K150*J150</f>
        <v>1332</v>
      </c>
      <c r="M150" s="31">
        <v>1.03</v>
      </c>
      <c r="N150" s="32">
        <f t="shared" ref="N150:N166" si="35">M150*L150</f>
        <v>1371.96</v>
      </c>
      <c r="O150" s="30">
        <v>60</v>
      </c>
      <c r="P150" s="32">
        <f>G150+N150+O150</f>
        <v>1431.96</v>
      </c>
      <c r="Q150" s="30">
        <v>1</v>
      </c>
      <c r="R150" s="33">
        <f>P150*Q150</f>
        <v>1431.96</v>
      </c>
    </row>
    <row r="151" spans="1:18">
      <c r="A151" s="30" t="s">
        <v>208</v>
      </c>
      <c r="B151" s="148" t="s">
        <v>135</v>
      </c>
      <c r="C151" s="30"/>
      <c r="D151" s="30"/>
      <c r="E151" s="30"/>
      <c r="F151" s="145"/>
      <c r="G151" s="30"/>
      <c r="H151" s="30">
        <v>22434</v>
      </c>
      <c r="I151" s="30">
        <v>22607</v>
      </c>
      <c r="J151" s="30">
        <f>I151-H151</f>
        <v>173</v>
      </c>
      <c r="K151" s="30">
        <v>1</v>
      </c>
      <c r="L151" s="30">
        <f>K151*J151</f>
        <v>173</v>
      </c>
      <c r="M151" s="31">
        <v>1.03</v>
      </c>
      <c r="N151" s="32">
        <f t="shared" si="35"/>
        <v>178.19</v>
      </c>
      <c r="O151" s="30">
        <v>60</v>
      </c>
      <c r="P151" s="32">
        <f>G151+N151+O151</f>
        <v>238.19</v>
      </c>
      <c r="Q151" s="30">
        <v>1</v>
      </c>
      <c r="R151" s="33">
        <f>P151*Q151</f>
        <v>238.19</v>
      </c>
    </row>
    <row r="152" spans="1:18">
      <c r="A152" s="148" t="s">
        <v>136</v>
      </c>
      <c r="B152" s="148" t="s">
        <v>135</v>
      </c>
      <c r="C152" s="148"/>
      <c r="D152" s="148"/>
      <c r="E152" s="148"/>
      <c r="F152" s="145"/>
      <c r="G152" s="148"/>
      <c r="H152" s="148">
        <v>20043</v>
      </c>
      <c r="I152" s="148">
        <v>22841</v>
      </c>
      <c r="J152" s="148">
        <f>I152-H152</f>
        <v>2798</v>
      </c>
      <c r="K152" s="148">
        <v>1</v>
      </c>
      <c r="L152" s="148">
        <f>K152*J152</f>
        <v>2798</v>
      </c>
      <c r="M152" s="31">
        <v>1.03</v>
      </c>
      <c r="N152" s="173">
        <f t="shared" si="35"/>
        <v>2881.94</v>
      </c>
      <c r="O152" s="148">
        <v>60</v>
      </c>
      <c r="P152" s="173">
        <f>G152+N152+O152</f>
        <v>2941.94</v>
      </c>
      <c r="Q152" s="148">
        <v>1</v>
      </c>
      <c r="R152" s="145">
        <f>P152*Q152</f>
        <v>2941.94</v>
      </c>
    </row>
    <row r="153" spans="1:18">
      <c r="A153" s="148" t="s">
        <v>137</v>
      </c>
      <c r="B153" s="148" t="s">
        <v>135</v>
      </c>
      <c r="C153" s="148"/>
      <c r="D153" s="148"/>
      <c r="E153" s="148"/>
      <c r="F153" s="145"/>
      <c r="G153" s="148"/>
      <c r="H153" s="148">
        <v>8071</v>
      </c>
      <c r="I153" s="148">
        <v>8071</v>
      </c>
      <c r="J153" s="148">
        <f>I153-H153</f>
        <v>0</v>
      </c>
      <c r="K153" s="148">
        <v>1</v>
      </c>
      <c r="L153" s="148">
        <f>K153*J153</f>
        <v>0</v>
      </c>
      <c r="M153" s="31">
        <v>1.03</v>
      </c>
      <c r="N153" s="173">
        <f t="shared" si="35"/>
        <v>0</v>
      </c>
      <c r="O153" s="148">
        <v>40</v>
      </c>
      <c r="P153" s="173">
        <f>G153+N153+O153</f>
        <v>40</v>
      </c>
      <c r="Q153" s="148">
        <v>1</v>
      </c>
      <c r="R153" s="145">
        <f>P153*Q153</f>
        <v>40</v>
      </c>
    </row>
    <row r="154" spans="1:18">
      <c r="A154" s="30" t="s">
        <v>134</v>
      </c>
      <c r="B154" s="148" t="s">
        <v>135</v>
      </c>
      <c r="C154" s="30"/>
      <c r="D154" s="30"/>
      <c r="E154" s="30"/>
      <c r="F154" s="145"/>
      <c r="G154" s="30"/>
      <c r="H154" s="30">
        <v>9356</v>
      </c>
      <c r="I154" s="30">
        <v>10696</v>
      </c>
      <c r="J154" s="30">
        <f>I154-H154</f>
        <v>1340</v>
      </c>
      <c r="K154" s="30">
        <v>1</v>
      </c>
      <c r="L154" s="30">
        <f>J154*K154</f>
        <v>1340</v>
      </c>
      <c r="M154" s="31">
        <v>1.03</v>
      </c>
      <c r="N154" s="32">
        <f t="shared" si="35"/>
        <v>1380.2</v>
      </c>
      <c r="O154" s="30">
        <v>40</v>
      </c>
      <c r="P154" s="32">
        <f>G154+N154+O154</f>
        <v>1420.2</v>
      </c>
      <c r="Q154" s="30">
        <v>1</v>
      </c>
      <c r="R154" s="33">
        <f>P154*Q154</f>
        <v>1420.2</v>
      </c>
    </row>
    <row r="155" spans="1:18">
      <c r="A155" s="104" t="s">
        <v>159</v>
      </c>
      <c r="B155" s="148" t="s">
        <v>135</v>
      </c>
      <c r="C155" s="30"/>
      <c r="D155" s="30"/>
      <c r="E155" s="30"/>
      <c r="F155" s="33"/>
      <c r="G155" s="30"/>
      <c r="H155" s="30">
        <v>3263</v>
      </c>
      <c r="I155" s="30">
        <v>3798</v>
      </c>
      <c r="J155" s="30">
        <f t="shared" ref="J155:J161" si="36">I155-H155</f>
        <v>535</v>
      </c>
      <c r="K155" s="30">
        <v>1</v>
      </c>
      <c r="L155" s="30">
        <f>K155*J155</f>
        <v>535</v>
      </c>
      <c r="M155" s="31">
        <v>1.03</v>
      </c>
      <c r="N155" s="32">
        <f t="shared" si="35"/>
        <v>551.05000000000007</v>
      </c>
      <c r="O155" s="30">
        <v>40</v>
      </c>
      <c r="P155" s="32">
        <f t="shared" ref="P155:P161" si="37">G155+N155+O155</f>
        <v>591.05000000000007</v>
      </c>
      <c r="Q155" s="30">
        <v>1</v>
      </c>
      <c r="R155" s="33">
        <f t="shared" ref="R155:R161" si="38">P155*Q155</f>
        <v>591.05000000000007</v>
      </c>
    </row>
    <row r="156" spans="1:18">
      <c r="A156" s="104" t="s">
        <v>160</v>
      </c>
      <c r="B156" s="148" t="s">
        <v>135</v>
      </c>
      <c r="C156" s="30"/>
      <c r="D156" s="30"/>
      <c r="E156" s="30"/>
      <c r="F156" s="33"/>
      <c r="G156" s="30"/>
      <c r="H156" s="30">
        <v>14028</v>
      </c>
      <c r="I156" s="30">
        <v>14770</v>
      </c>
      <c r="J156" s="30">
        <f t="shared" si="36"/>
        <v>742</v>
      </c>
      <c r="K156" s="30">
        <v>1</v>
      </c>
      <c r="L156" s="30">
        <f>K156*J156</f>
        <v>742</v>
      </c>
      <c r="M156" s="31">
        <v>1.03</v>
      </c>
      <c r="N156" s="32">
        <f t="shared" si="35"/>
        <v>764.26</v>
      </c>
      <c r="O156" s="30">
        <v>40</v>
      </c>
      <c r="P156" s="32">
        <f t="shared" si="37"/>
        <v>804.26</v>
      </c>
      <c r="Q156" s="30">
        <v>1</v>
      </c>
      <c r="R156" s="33">
        <f t="shared" si="38"/>
        <v>804.26</v>
      </c>
    </row>
    <row r="157" spans="1:18">
      <c r="A157" s="104" t="s">
        <v>161</v>
      </c>
      <c r="B157" s="148" t="s">
        <v>135</v>
      </c>
      <c r="C157" s="30"/>
      <c r="D157" s="30" t="s">
        <v>162</v>
      </c>
      <c r="E157" s="30"/>
      <c r="F157" s="33"/>
      <c r="G157" s="30"/>
      <c r="H157" s="30">
        <v>0</v>
      </c>
      <c r="I157" s="30">
        <v>0</v>
      </c>
      <c r="J157" s="30">
        <f t="shared" si="36"/>
        <v>0</v>
      </c>
      <c r="K157" s="30">
        <v>1</v>
      </c>
      <c r="L157" s="30">
        <f>K157*J157</f>
        <v>0</v>
      </c>
      <c r="M157" s="31">
        <v>1.03</v>
      </c>
      <c r="N157" s="32">
        <f t="shared" si="35"/>
        <v>0</v>
      </c>
      <c r="O157" s="30"/>
      <c r="P157" s="32">
        <f t="shared" si="37"/>
        <v>0</v>
      </c>
      <c r="Q157" s="30">
        <v>1</v>
      </c>
      <c r="R157" s="33">
        <f t="shared" si="38"/>
        <v>0</v>
      </c>
    </row>
    <row r="158" spans="1:18">
      <c r="A158" s="30" t="s">
        <v>960</v>
      </c>
      <c r="B158" s="148" t="s">
        <v>135</v>
      </c>
      <c r="C158" s="30"/>
      <c r="D158" s="30"/>
      <c r="E158" s="30"/>
      <c r="F158" s="33"/>
      <c r="G158" s="30"/>
      <c r="H158" s="70">
        <v>3514</v>
      </c>
      <c r="I158" s="70">
        <v>3969</v>
      </c>
      <c r="J158" s="30">
        <f t="shared" si="36"/>
        <v>455</v>
      </c>
      <c r="K158" s="30">
        <v>1</v>
      </c>
      <c r="L158" s="30">
        <f t="shared" ref="L158:L164" si="39">K158*J158</f>
        <v>455</v>
      </c>
      <c r="M158" s="31">
        <v>1.03</v>
      </c>
      <c r="N158" s="32">
        <f t="shared" si="35"/>
        <v>468.65000000000003</v>
      </c>
      <c r="O158" s="30">
        <v>30</v>
      </c>
      <c r="P158" s="32">
        <f t="shared" si="37"/>
        <v>498.65000000000003</v>
      </c>
      <c r="Q158" s="30">
        <v>1</v>
      </c>
      <c r="R158" s="33">
        <f t="shared" si="38"/>
        <v>498.65000000000003</v>
      </c>
    </row>
    <row r="159" spans="1:18">
      <c r="A159" s="30" t="s">
        <v>203</v>
      </c>
      <c r="B159" s="148" t="s">
        <v>135</v>
      </c>
      <c r="C159" s="30">
        <v>24</v>
      </c>
      <c r="D159" s="30">
        <v>24</v>
      </c>
      <c r="E159" s="30">
        <f>D159-C159</f>
        <v>0</v>
      </c>
      <c r="F159" s="145">
        <v>9.5</v>
      </c>
      <c r="G159" s="30">
        <f>D159-C159</f>
        <v>0</v>
      </c>
      <c r="H159" s="30">
        <v>11938</v>
      </c>
      <c r="I159" s="30">
        <v>11938</v>
      </c>
      <c r="J159" s="30">
        <f>I159-H159</f>
        <v>0</v>
      </c>
      <c r="K159" s="30">
        <v>1</v>
      </c>
      <c r="L159" s="30">
        <f>K159*J159</f>
        <v>0</v>
      </c>
      <c r="M159" s="31">
        <v>1.03</v>
      </c>
      <c r="N159" s="32">
        <f>M159*L159</f>
        <v>0</v>
      </c>
      <c r="O159" s="30">
        <v>40</v>
      </c>
      <c r="P159" s="32">
        <f>G159+N159+O159</f>
        <v>40</v>
      </c>
      <c r="Q159" s="30">
        <v>1</v>
      </c>
      <c r="R159" s="33">
        <f>P159*Q159</f>
        <v>40</v>
      </c>
    </row>
    <row r="160" spans="1:18">
      <c r="A160" s="30" t="s">
        <v>209</v>
      </c>
      <c r="B160" s="148" t="s">
        <v>135</v>
      </c>
      <c r="C160" s="30"/>
      <c r="D160" s="30"/>
      <c r="E160" s="30"/>
      <c r="F160" s="33"/>
      <c r="G160" s="30"/>
      <c r="H160" s="30">
        <v>6164</v>
      </c>
      <c r="I160" s="30">
        <v>7054</v>
      </c>
      <c r="J160" s="30">
        <f t="shared" si="36"/>
        <v>890</v>
      </c>
      <c r="K160" s="30">
        <v>1</v>
      </c>
      <c r="L160" s="30">
        <f>K160*J160</f>
        <v>890</v>
      </c>
      <c r="M160" s="31">
        <v>1.03</v>
      </c>
      <c r="N160" s="32">
        <f t="shared" si="35"/>
        <v>916.7</v>
      </c>
      <c r="O160" s="30"/>
      <c r="P160" s="32">
        <f t="shared" si="37"/>
        <v>916.7</v>
      </c>
      <c r="Q160" s="30">
        <v>1</v>
      </c>
      <c r="R160" s="33">
        <f t="shared" si="38"/>
        <v>916.7</v>
      </c>
    </row>
    <row r="161" spans="1:18">
      <c r="A161" s="30" t="s">
        <v>139</v>
      </c>
      <c r="B161" s="148" t="s">
        <v>135</v>
      </c>
      <c r="C161" s="30" t="s">
        <v>140</v>
      </c>
      <c r="D161" s="30"/>
      <c r="E161" s="30"/>
      <c r="F161" s="33"/>
      <c r="G161" s="30"/>
      <c r="H161" s="30">
        <v>7081</v>
      </c>
      <c r="I161" s="30">
        <v>8379</v>
      </c>
      <c r="J161" s="30">
        <f t="shared" si="36"/>
        <v>1298</v>
      </c>
      <c r="K161" s="30">
        <v>1</v>
      </c>
      <c r="L161" s="30">
        <f>K161*J161</f>
        <v>1298</v>
      </c>
      <c r="M161" s="31">
        <v>1.03</v>
      </c>
      <c r="N161" s="32">
        <f t="shared" si="35"/>
        <v>1336.94</v>
      </c>
      <c r="O161" s="30">
        <v>40</v>
      </c>
      <c r="P161" s="32">
        <f t="shared" si="37"/>
        <v>1376.94</v>
      </c>
      <c r="Q161" s="30">
        <v>1</v>
      </c>
      <c r="R161" s="33">
        <f t="shared" si="38"/>
        <v>1376.94</v>
      </c>
    </row>
    <row r="162" spans="1:18">
      <c r="A162" s="30" t="s">
        <v>141</v>
      </c>
      <c r="B162" s="148" t="s">
        <v>135</v>
      </c>
      <c r="C162" s="30">
        <v>83</v>
      </c>
      <c r="D162" s="30">
        <v>86</v>
      </c>
      <c r="E162" s="30">
        <f>D162-C162</f>
        <v>3</v>
      </c>
      <c r="F162" s="145">
        <v>9.5</v>
      </c>
      <c r="G162" s="30">
        <f>D162-C162</f>
        <v>3</v>
      </c>
      <c r="H162" s="30">
        <v>4602</v>
      </c>
      <c r="I162" s="30">
        <v>6244</v>
      </c>
      <c r="J162" s="30">
        <f>I162-H162</f>
        <v>1642</v>
      </c>
      <c r="K162" s="30">
        <v>1</v>
      </c>
      <c r="L162" s="30">
        <f t="shared" si="39"/>
        <v>1642</v>
      </c>
      <c r="M162" s="31">
        <v>1.03</v>
      </c>
      <c r="N162" s="32">
        <f t="shared" si="35"/>
        <v>1691.26</v>
      </c>
      <c r="O162" s="30">
        <v>40</v>
      </c>
      <c r="P162" s="32">
        <f>G162+N162+O162</f>
        <v>1734.26</v>
      </c>
      <c r="Q162" s="30">
        <v>1</v>
      </c>
      <c r="R162" s="33">
        <f>P162*Q162</f>
        <v>1734.26</v>
      </c>
    </row>
    <row r="163" spans="1:18">
      <c r="A163" s="30" t="s">
        <v>142</v>
      </c>
      <c r="B163" s="148" t="s">
        <v>135</v>
      </c>
      <c r="C163" s="30">
        <v>49</v>
      </c>
      <c r="D163" s="30">
        <v>49</v>
      </c>
      <c r="E163" s="30">
        <f>SUM(D163-C163)</f>
        <v>0</v>
      </c>
      <c r="F163" s="145">
        <v>9.5</v>
      </c>
      <c r="G163" s="30">
        <f>E163*F163</f>
        <v>0</v>
      </c>
      <c r="H163" s="30">
        <v>21783</v>
      </c>
      <c r="I163" s="30">
        <v>22081</v>
      </c>
      <c r="J163" s="30">
        <f>I163-H163</f>
        <v>298</v>
      </c>
      <c r="K163" s="30">
        <v>1</v>
      </c>
      <c r="L163" s="30">
        <f t="shared" si="39"/>
        <v>298</v>
      </c>
      <c r="M163" s="31">
        <v>1.03</v>
      </c>
      <c r="N163" s="32">
        <f t="shared" si="35"/>
        <v>306.94</v>
      </c>
      <c r="O163" s="30">
        <v>40</v>
      </c>
      <c r="P163" s="32">
        <f>G163+N163+O163</f>
        <v>346.94</v>
      </c>
      <c r="Q163" s="30">
        <v>1</v>
      </c>
      <c r="R163" s="33">
        <f>P163*Q163</f>
        <v>346.94</v>
      </c>
    </row>
    <row r="164" spans="1:18">
      <c r="A164" s="30" t="s">
        <v>143</v>
      </c>
      <c r="B164" s="148" t="s">
        <v>135</v>
      </c>
      <c r="C164" s="148">
        <v>12</v>
      </c>
      <c r="D164" s="148">
        <v>15</v>
      </c>
      <c r="E164" s="30">
        <f>D164-C164</f>
        <v>3</v>
      </c>
      <c r="F164" s="145">
        <v>9.5</v>
      </c>
      <c r="G164" s="30">
        <f>E164*F164</f>
        <v>28.5</v>
      </c>
      <c r="H164" s="30">
        <v>12989</v>
      </c>
      <c r="I164" s="30">
        <v>13852</v>
      </c>
      <c r="J164" s="30">
        <f>I164-H164</f>
        <v>863</v>
      </c>
      <c r="K164" s="30">
        <v>1</v>
      </c>
      <c r="L164" s="30">
        <f t="shared" si="39"/>
        <v>863</v>
      </c>
      <c r="M164" s="31">
        <v>1.03</v>
      </c>
      <c r="N164" s="32">
        <f t="shared" si="35"/>
        <v>888.89</v>
      </c>
      <c r="O164" s="30">
        <v>40</v>
      </c>
      <c r="P164" s="32">
        <f>G164+N164+O164</f>
        <v>957.39</v>
      </c>
      <c r="Q164" s="30">
        <v>1</v>
      </c>
      <c r="R164" s="33">
        <f>P164*Q164</f>
        <v>957.39</v>
      </c>
    </row>
    <row r="165" spans="1:18">
      <c r="A165" s="30" t="s">
        <v>210</v>
      </c>
      <c r="B165" s="148" t="s">
        <v>135</v>
      </c>
      <c r="C165" s="150">
        <v>41</v>
      </c>
      <c r="D165" s="150">
        <v>41</v>
      </c>
      <c r="E165" s="30">
        <f>D165-C165</f>
        <v>0</v>
      </c>
      <c r="F165" s="145">
        <v>9.5</v>
      </c>
      <c r="G165" s="30">
        <f>E165*F165</f>
        <v>0</v>
      </c>
      <c r="H165" s="30">
        <v>2336</v>
      </c>
      <c r="I165" s="30">
        <v>2724</v>
      </c>
      <c r="J165" s="30">
        <f>I165-H165</f>
        <v>388</v>
      </c>
      <c r="K165" s="30">
        <v>1</v>
      </c>
      <c r="L165" s="30">
        <f>K165*J165</f>
        <v>388</v>
      </c>
      <c r="M165" s="31">
        <v>1.03</v>
      </c>
      <c r="N165" s="32">
        <f t="shared" si="35"/>
        <v>399.64</v>
      </c>
      <c r="O165" s="30">
        <v>40</v>
      </c>
      <c r="P165" s="32">
        <f>G165+N165+O165</f>
        <v>439.64</v>
      </c>
      <c r="Q165" s="30">
        <v>1</v>
      </c>
      <c r="R165" s="33">
        <f>P165*Q165</f>
        <v>439.64</v>
      </c>
    </row>
    <row r="166" spans="1:18">
      <c r="A166" s="30" t="s">
        <v>18</v>
      </c>
      <c r="B166" s="148" t="s">
        <v>135</v>
      </c>
      <c r="C166" s="30"/>
      <c r="D166" s="24"/>
      <c r="E166" s="30">
        <f>SUM(E150:E164)</f>
        <v>6</v>
      </c>
      <c r="F166" s="145">
        <v>9.5</v>
      </c>
      <c r="G166" s="30">
        <f>E166*F166</f>
        <v>57</v>
      </c>
      <c r="H166" s="30"/>
      <c r="I166" s="30"/>
      <c r="J166" s="30"/>
      <c r="K166" s="30"/>
      <c r="L166" s="30">
        <f>SUM(L150:L165)</f>
        <v>12754</v>
      </c>
      <c r="M166" s="31">
        <v>1.03</v>
      </c>
      <c r="N166" s="32">
        <f t="shared" si="35"/>
        <v>13136.62</v>
      </c>
      <c r="O166" s="30">
        <f>SUM(O150:O165)</f>
        <v>610</v>
      </c>
      <c r="P166" s="32">
        <f>O166+N166+G166</f>
        <v>13803.62</v>
      </c>
      <c r="Q166" s="30">
        <v>1</v>
      </c>
      <c r="R166" s="33">
        <f>P166*Q166</f>
        <v>13803.62</v>
      </c>
    </row>
    <row r="167" spans="1:18">
      <c r="A167" s="4"/>
      <c r="B167" s="25"/>
      <c r="C167" s="4"/>
      <c r="D167" s="15"/>
      <c r="E167" s="4"/>
      <c r="F167" s="27"/>
      <c r="G167" s="4"/>
      <c r="H167" s="4"/>
      <c r="I167" s="4"/>
      <c r="J167" s="4"/>
      <c r="K167" s="4"/>
      <c r="L167" s="4"/>
      <c r="M167" s="6"/>
      <c r="N167" s="7"/>
      <c r="O167" s="4"/>
      <c r="P167" s="7"/>
      <c r="Q167" s="4"/>
      <c r="R167" s="8"/>
    </row>
    <row r="168" spans="1:18">
      <c r="A168" s="4"/>
      <c r="B168" s="25"/>
      <c r="C168" s="4"/>
      <c r="D168" s="15"/>
      <c r="E168" s="4"/>
      <c r="F168" s="27"/>
      <c r="G168" s="4"/>
      <c r="H168" s="4"/>
      <c r="I168" s="4"/>
      <c r="J168" s="4"/>
      <c r="K168" s="4"/>
      <c r="L168" s="4"/>
      <c r="M168" s="6"/>
      <c r="N168" s="7"/>
      <c r="O168" s="4"/>
      <c r="P168" s="7"/>
      <c r="Q168" s="4"/>
      <c r="R168" s="8"/>
    </row>
    <row r="169" spans="1:18">
      <c r="A169" s="4" t="s">
        <v>128</v>
      </c>
      <c r="B169" s="4" t="s">
        <v>304</v>
      </c>
      <c r="C169" s="4" t="s">
        <v>307</v>
      </c>
      <c r="D169" s="15">
        <v>4473</v>
      </c>
      <c r="E169" s="4" t="s">
        <v>308</v>
      </c>
      <c r="F169" s="8"/>
      <c r="G169" s="4"/>
      <c r="H169" s="4"/>
      <c r="I169" s="4"/>
      <c r="J169" s="4"/>
      <c r="K169" s="4"/>
      <c r="L169" s="4"/>
      <c r="M169" s="6"/>
      <c r="N169" s="7"/>
      <c r="O169" s="4"/>
      <c r="P169" s="7"/>
      <c r="Q169" s="4"/>
      <c r="R169" s="8">
        <v>25000</v>
      </c>
    </row>
    <row r="170" spans="1:18">
      <c r="A170" s="4" t="s">
        <v>128</v>
      </c>
      <c r="B170" s="4" t="s">
        <v>305</v>
      </c>
      <c r="C170" s="4" t="s">
        <v>306</v>
      </c>
      <c r="D170" s="15"/>
      <c r="E170" s="4"/>
      <c r="F170" s="8"/>
      <c r="G170" s="4"/>
      <c r="H170" s="4"/>
      <c r="I170" s="4"/>
      <c r="J170" s="4"/>
      <c r="K170" s="4"/>
      <c r="L170" s="4"/>
      <c r="M170" s="6"/>
      <c r="N170" s="7"/>
      <c r="O170" s="4"/>
      <c r="P170" s="7"/>
      <c r="Q170" s="4"/>
      <c r="R170" s="8">
        <v>40000</v>
      </c>
    </row>
    <row r="171" spans="1:18">
      <c r="A171" s="4" t="s">
        <v>0</v>
      </c>
      <c r="B171" s="4" t="s">
        <v>112</v>
      </c>
      <c r="C171" s="4" t="s">
        <v>167</v>
      </c>
      <c r="D171" s="15"/>
      <c r="E171" s="4" t="s">
        <v>3</v>
      </c>
      <c r="F171" s="8" t="s">
        <v>4</v>
      </c>
      <c r="G171" s="4" t="s">
        <v>5</v>
      </c>
      <c r="H171" s="4" t="s">
        <v>6</v>
      </c>
      <c r="I171" s="4" t="s">
        <v>7</v>
      </c>
      <c r="J171" s="4" t="s">
        <v>8</v>
      </c>
      <c r="K171" s="4" t="s">
        <v>9</v>
      </c>
      <c r="L171" s="4" t="s">
        <v>3</v>
      </c>
      <c r="M171" s="6"/>
      <c r="N171" s="7" t="s">
        <v>12</v>
      </c>
      <c r="O171" s="4" t="s">
        <v>13</v>
      </c>
      <c r="P171" s="7" t="s">
        <v>14</v>
      </c>
      <c r="Q171" s="4" t="s">
        <v>113</v>
      </c>
      <c r="R171" s="8" t="s">
        <v>114</v>
      </c>
    </row>
    <row r="172" spans="1:18">
      <c r="A172" s="30" t="s">
        <v>893</v>
      </c>
      <c r="B172" s="30" t="s">
        <v>894</v>
      </c>
      <c r="C172" s="24">
        <v>44</v>
      </c>
      <c r="D172" s="24">
        <v>45</v>
      </c>
      <c r="E172" s="30">
        <f>D172-C172</f>
        <v>1</v>
      </c>
      <c r="F172" s="145">
        <v>9.5</v>
      </c>
      <c r="G172" s="30">
        <f t="shared" ref="G172:G178" si="40">E172*F172</f>
        <v>9.5</v>
      </c>
      <c r="H172" s="30">
        <v>50478</v>
      </c>
      <c r="I172" s="30">
        <v>51975</v>
      </c>
      <c r="J172" s="30">
        <f t="shared" ref="J172:J177" si="41">I172-H172</f>
        <v>1497</v>
      </c>
      <c r="K172" s="30">
        <v>1</v>
      </c>
      <c r="L172" s="30">
        <f t="shared" ref="L172:L177" si="42">K172*J172</f>
        <v>1497</v>
      </c>
      <c r="M172" s="31">
        <v>1.03</v>
      </c>
      <c r="N172" s="32">
        <f t="shared" ref="N172:N178" si="43">M172*L172</f>
        <v>1541.91</v>
      </c>
      <c r="O172" s="30">
        <v>120</v>
      </c>
      <c r="P172" s="32">
        <f t="shared" ref="P172:P178" si="44">G172+N172+O172</f>
        <v>1671.41</v>
      </c>
      <c r="Q172" s="30">
        <v>1</v>
      </c>
      <c r="R172" s="33">
        <f t="shared" ref="R172:R177" si="45">P172*Q172</f>
        <v>1671.41</v>
      </c>
    </row>
    <row r="173" spans="1:18">
      <c r="A173" s="30" t="s">
        <v>895</v>
      </c>
      <c r="B173" s="30" t="s">
        <v>894</v>
      </c>
      <c r="C173" s="24"/>
      <c r="D173" s="24"/>
      <c r="E173" s="30"/>
      <c r="F173" s="145"/>
      <c r="G173" s="30"/>
      <c r="H173" s="30">
        <v>27444</v>
      </c>
      <c r="I173" s="30">
        <v>29086</v>
      </c>
      <c r="J173" s="30">
        <f t="shared" si="41"/>
        <v>1642</v>
      </c>
      <c r="K173" s="30">
        <v>1</v>
      </c>
      <c r="L173" s="30">
        <f t="shared" si="42"/>
        <v>1642</v>
      </c>
      <c r="M173" s="31">
        <v>1.03</v>
      </c>
      <c r="N173" s="32">
        <f t="shared" si="43"/>
        <v>1691.26</v>
      </c>
      <c r="O173" s="30">
        <v>60</v>
      </c>
      <c r="P173" s="32">
        <f t="shared" si="44"/>
        <v>1751.26</v>
      </c>
      <c r="Q173" s="30">
        <v>1</v>
      </c>
      <c r="R173" s="33">
        <f t="shared" si="45"/>
        <v>1751.26</v>
      </c>
    </row>
    <row r="174" spans="1:18">
      <c r="A174" s="30" t="s">
        <v>896</v>
      </c>
      <c r="B174" s="30" t="s">
        <v>894</v>
      </c>
      <c r="C174" s="24">
        <v>7</v>
      </c>
      <c r="D174" s="24">
        <v>18</v>
      </c>
      <c r="E174" s="30">
        <v>0</v>
      </c>
      <c r="F174" s="145">
        <v>9.5</v>
      </c>
      <c r="G174" s="30">
        <f t="shared" si="40"/>
        <v>0</v>
      </c>
      <c r="H174" s="30">
        <v>6360</v>
      </c>
      <c r="I174" s="30">
        <v>6510</v>
      </c>
      <c r="J174" s="30">
        <f t="shared" si="41"/>
        <v>150</v>
      </c>
      <c r="K174" s="30">
        <v>1</v>
      </c>
      <c r="L174" s="30">
        <f t="shared" si="42"/>
        <v>150</v>
      </c>
      <c r="M174" s="31">
        <v>1.03</v>
      </c>
      <c r="N174" s="32">
        <f t="shared" si="43"/>
        <v>154.5</v>
      </c>
      <c r="O174" s="30">
        <v>30</v>
      </c>
      <c r="P174" s="32">
        <f t="shared" si="44"/>
        <v>184.5</v>
      </c>
      <c r="Q174" s="30">
        <v>0.5</v>
      </c>
      <c r="R174" s="33">
        <f t="shared" si="45"/>
        <v>92.25</v>
      </c>
    </row>
    <row r="175" spans="1:18">
      <c r="A175" s="148" t="s">
        <v>897</v>
      </c>
      <c r="B175" s="30" t="s">
        <v>894</v>
      </c>
      <c r="C175" s="24">
        <v>9</v>
      </c>
      <c r="D175" s="24">
        <v>19</v>
      </c>
      <c r="E175" s="148">
        <f>D175-C175</f>
        <v>10</v>
      </c>
      <c r="F175" s="145">
        <v>9.5</v>
      </c>
      <c r="G175" s="148">
        <f t="shared" si="40"/>
        <v>95</v>
      </c>
      <c r="H175" s="148">
        <v>11876</v>
      </c>
      <c r="I175" s="148">
        <v>12264</v>
      </c>
      <c r="J175" s="148">
        <f t="shared" si="41"/>
        <v>388</v>
      </c>
      <c r="K175" s="148">
        <v>1</v>
      </c>
      <c r="L175" s="148">
        <f t="shared" si="42"/>
        <v>388</v>
      </c>
      <c r="M175" s="31">
        <v>1.03</v>
      </c>
      <c r="N175" s="173">
        <f t="shared" si="43"/>
        <v>399.64</v>
      </c>
      <c r="O175" s="148">
        <v>40</v>
      </c>
      <c r="P175" s="173">
        <f t="shared" si="44"/>
        <v>534.64</v>
      </c>
      <c r="Q175" s="148">
        <v>1</v>
      </c>
      <c r="R175" s="145">
        <f t="shared" si="45"/>
        <v>534.64</v>
      </c>
    </row>
    <row r="176" spans="1:18">
      <c r="A176" s="148" t="s">
        <v>898</v>
      </c>
      <c r="B176" s="30" t="s">
        <v>894</v>
      </c>
      <c r="C176" s="24"/>
      <c r="D176" s="24"/>
      <c r="E176" s="148"/>
      <c r="F176" s="145">
        <v>9.5</v>
      </c>
      <c r="G176" s="148"/>
      <c r="H176" s="148">
        <v>49381</v>
      </c>
      <c r="I176" s="148">
        <v>50114</v>
      </c>
      <c r="J176" s="148">
        <f t="shared" si="41"/>
        <v>733</v>
      </c>
      <c r="K176" s="148">
        <v>1</v>
      </c>
      <c r="L176" s="148">
        <f t="shared" si="42"/>
        <v>733</v>
      </c>
      <c r="M176" s="31">
        <v>1.03</v>
      </c>
      <c r="N176" s="173">
        <f>M176*L176</f>
        <v>754.99</v>
      </c>
      <c r="O176" s="148">
        <v>60</v>
      </c>
      <c r="P176" s="173">
        <f>G176+N176+O176</f>
        <v>814.99</v>
      </c>
      <c r="Q176" s="148">
        <v>1</v>
      </c>
      <c r="R176" s="145">
        <f t="shared" si="45"/>
        <v>814.99</v>
      </c>
    </row>
    <row r="177" spans="1:18">
      <c r="A177" s="30" t="s">
        <v>899</v>
      </c>
      <c r="B177" s="30" t="s">
        <v>894</v>
      </c>
      <c r="C177" s="24">
        <v>5</v>
      </c>
      <c r="D177" s="24">
        <v>5</v>
      </c>
      <c r="E177" s="30">
        <v>0</v>
      </c>
      <c r="F177" s="145">
        <v>9.5</v>
      </c>
      <c r="G177" s="30">
        <f>E177*F177</f>
        <v>0</v>
      </c>
      <c r="H177" s="30">
        <v>5426</v>
      </c>
      <c r="I177" s="30">
        <v>5426</v>
      </c>
      <c r="J177" s="30">
        <f t="shared" si="41"/>
        <v>0</v>
      </c>
      <c r="K177" s="30">
        <v>1</v>
      </c>
      <c r="L177" s="30">
        <f t="shared" si="42"/>
        <v>0</v>
      </c>
      <c r="M177" s="31">
        <v>1.03</v>
      </c>
      <c r="N177" s="32">
        <f>M177*L177</f>
        <v>0</v>
      </c>
      <c r="O177" s="30">
        <v>40</v>
      </c>
      <c r="P177" s="32">
        <f>G177+N177+O177</f>
        <v>40</v>
      </c>
      <c r="Q177" s="30">
        <v>1</v>
      </c>
      <c r="R177" s="33">
        <f t="shared" si="45"/>
        <v>40</v>
      </c>
    </row>
    <row r="178" spans="1:18">
      <c r="A178" s="30" t="s">
        <v>900</v>
      </c>
      <c r="B178" s="30" t="s">
        <v>894</v>
      </c>
      <c r="C178" s="30"/>
      <c r="D178" s="24"/>
      <c r="E178" s="30">
        <f>SUM(E172:E175)</f>
        <v>11</v>
      </c>
      <c r="F178" s="145">
        <v>9.5</v>
      </c>
      <c r="G178" s="30">
        <f t="shared" si="40"/>
        <v>104.5</v>
      </c>
      <c r="H178" s="30"/>
      <c r="I178" s="30"/>
      <c r="J178" s="30"/>
      <c r="K178" s="30"/>
      <c r="L178" s="30">
        <f>SUM(L172:L177)</f>
        <v>4410</v>
      </c>
      <c r="M178" s="31">
        <v>1.03</v>
      </c>
      <c r="N178" s="32">
        <f t="shared" si="43"/>
        <v>4542.3</v>
      </c>
      <c r="O178" s="30">
        <f>SUM(O172:O175)</f>
        <v>250</v>
      </c>
      <c r="P178" s="32">
        <f t="shared" si="44"/>
        <v>4896.8</v>
      </c>
      <c r="Q178" s="30">
        <v>1</v>
      </c>
      <c r="R178" s="33">
        <f>SUM(R172:R177)</f>
        <v>4904.55</v>
      </c>
    </row>
    <row r="179" spans="1:18">
      <c r="A179" s="30" t="s">
        <v>901</v>
      </c>
      <c r="B179" s="30"/>
      <c r="C179" s="30"/>
      <c r="D179" s="24"/>
      <c r="E179" s="30"/>
      <c r="F179" s="33"/>
      <c r="G179" s="30"/>
      <c r="H179" s="30"/>
      <c r="I179" s="30"/>
      <c r="J179" s="30"/>
      <c r="K179" s="30"/>
      <c r="L179" s="30"/>
      <c r="M179" s="31">
        <v>1.03</v>
      </c>
      <c r="N179" s="32"/>
      <c r="O179" s="30"/>
      <c r="P179" s="32"/>
      <c r="Q179" s="30"/>
      <c r="R179" s="33">
        <v>36435.5</v>
      </c>
    </row>
    <row r="180" spans="1:18">
      <c r="A180" s="30" t="s">
        <v>902</v>
      </c>
      <c r="B180" s="222" t="s">
        <v>903</v>
      </c>
      <c r="C180" s="30"/>
      <c r="D180" s="24" t="s">
        <v>904</v>
      </c>
      <c r="E180" s="30"/>
      <c r="F180" s="33"/>
      <c r="G180" s="30"/>
      <c r="H180" s="30"/>
      <c r="I180" s="30"/>
      <c r="J180" s="30"/>
      <c r="K180" s="30"/>
      <c r="L180" s="30"/>
      <c r="M180" s="31"/>
      <c r="N180" s="32"/>
      <c r="O180" s="30"/>
      <c r="P180" s="32"/>
      <c r="Q180" s="30"/>
      <c r="R180" s="33">
        <v>32522.21</v>
      </c>
    </row>
    <row r="181" spans="1:18">
      <c r="A181" s="4" t="s">
        <v>110</v>
      </c>
      <c r="B181" s="4"/>
      <c r="C181" s="4"/>
      <c r="D181" s="15"/>
      <c r="E181" s="4"/>
      <c r="F181" s="8"/>
      <c r="G181" s="4"/>
      <c r="H181" s="4"/>
      <c r="I181" s="4"/>
      <c r="J181" s="4"/>
      <c r="K181" s="4"/>
      <c r="L181" s="4"/>
      <c r="M181" s="6"/>
      <c r="N181" s="7"/>
      <c r="O181" s="4"/>
      <c r="P181" s="7"/>
      <c r="Q181" s="4"/>
      <c r="R181" s="8">
        <f>R179+R180-R178</f>
        <v>64053.159999999989</v>
      </c>
    </row>
    <row r="182" spans="1:18">
      <c r="A182" s="4"/>
      <c r="B182" s="4"/>
      <c r="C182" s="4"/>
      <c r="D182" s="15"/>
      <c r="E182" s="4"/>
      <c r="F182" s="8"/>
      <c r="G182" s="4"/>
      <c r="H182" s="4"/>
      <c r="I182" s="4"/>
      <c r="J182" s="4"/>
      <c r="K182" s="4"/>
      <c r="L182" s="4"/>
      <c r="M182" s="6"/>
      <c r="N182" s="7"/>
      <c r="O182" s="4"/>
      <c r="P182" s="7"/>
      <c r="Q182" s="4"/>
      <c r="R182" s="8"/>
    </row>
    <row r="183" spans="1:18">
      <c r="A183" s="4" t="s">
        <v>0</v>
      </c>
      <c r="B183" s="4" t="s">
        <v>112</v>
      </c>
      <c r="C183" s="4" t="s">
        <v>1</v>
      </c>
      <c r="D183" s="4" t="s">
        <v>2</v>
      </c>
      <c r="E183" s="4" t="s">
        <v>3</v>
      </c>
      <c r="F183" s="8" t="s">
        <v>4</v>
      </c>
      <c r="G183" s="4" t="s">
        <v>5</v>
      </c>
      <c r="H183" s="4" t="s">
        <v>6</v>
      </c>
      <c r="I183" s="4" t="s">
        <v>7</v>
      </c>
      <c r="J183" s="4" t="s">
        <v>8</v>
      </c>
      <c r="K183" s="4" t="s">
        <v>9</v>
      </c>
      <c r="L183" s="4" t="s">
        <v>3</v>
      </c>
      <c r="M183" s="6"/>
      <c r="N183" s="7" t="s">
        <v>12</v>
      </c>
      <c r="O183" s="4" t="s">
        <v>13</v>
      </c>
      <c r="P183" s="7" t="s">
        <v>14</v>
      </c>
      <c r="Q183" s="4" t="s">
        <v>113</v>
      </c>
      <c r="R183" s="8" t="s">
        <v>114</v>
      </c>
    </row>
    <row r="184" spans="1:18">
      <c r="A184" s="4" t="s">
        <v>341</v>
      </c>
      <c r="B184" s="4" t="s">
        <v>342</v>
      </c>
      <c r="C184" s="4" t="s">
        <v>811</v>
      </c>
      <c r="D184" s="4">
        <v>4505</v>
      </c>
      <c r="E184" s="4"/>
      <c r="F184" s="8"/>
      <c r="G184" s="4"/>
      <c r="H184" s="4"/>
      <c r="I184" s="4"/>
      <c r="J184" s="4"/>
      <c r="K184" s="4"/>
      <c r="L184" s="4"/>
      <c r="M184" s="6"/>
      <c r="N184" s="7"/>
      <c r="O184" s="4"/>
      <c r="P184" s="7"/>
      <c r="Q184" s="4"/>
      <c r="R184" s="102">
        <v>158281.37</v>
      </c>
    </row>
    <row r="185" spans="1:18">
      <c r="A185" s="30" t="s">
        <v>632</v>
      </c>
      <c r="B185" s="30" t="s">
        <v>633</v>
      </c>
      <c r="C185" s="30">
        <v>17</v>
      </c>
      <c r="D185" s="30">
        <v>17</v>
      </c>
      <c r="E185" s="30">
        <f>SUM(D185-C185)</f>
        <v>0</v>
      </c>
      <c r="F185" s="145">
        <v>9.5</v>
      </c>
      <c r="G185" s="30">
        <f>E185*F185</f>
        <v>0</v>
      </c>
      <c r="H185" s="30">
        <v>11484</v>
      </c>
      <c r="I185" s="30">
        <v>13483</v>
      </c>
      <c r="J185" s="30">
        <f>I185-H185</f>
        <v>1999</v>
      </c>
      <c r="K185" s="30">
        <v>1</v>
      </c>
      <c r="L185" s="30">
        <f>K185*J185</f>
        <v>1999</v>
      </c>
      <c r="M185" s="31">
        <v>1.03</v>
      </c>
      <c r="N185" s="32">
        <f>M185*L185</f>
        <v>2058.9700000000003</v>
      </c>
      <c r="O185" s="30">
        <v>80</v>
      </c>
      <c r="P185" s="32">
        <f>G185+N185+O185</f>
        <v>2138.9700000000003</v>
      </c>
      <c r="Q185" s="30">
        <v>1</v>
      </c>
      <c r="R185" s="33">
        <f>P185*Q185</f>
        <v>2138.9700000000003</v>
      </c>
    </row>
    <row r="186" spans="1:18" s="47" customFormat="1">
      <c r="A186" s="30" t="s">
        <v>634</v>
      </c>
      <c r="B186" s="30" t="s">
        <v>633</v>
      </c>
      <c r="C186" s="30">
        <v>1419</v>
      </c>
      <c r="D186" s="30">
        <v>1419</v>
      </c>
      <c r="E186" s="30">
        <f>SUM(D186-C186)</f>
        <v>0</v>
      </c>
      <c r="F186" s="145">
        <v>9.5</v>
      </c>
      <c r="G186" s="30">
        <f>E186*F186</f>
        <v>0</v>
      </c>
      <c r="H186" s="30">
        <v>147755</v>
      </c>
      <c r="I186" s="30">
        <v>153460</v>
      </c>
      <c r="J186" s="30">
        <f>I186-H186</f>
        <v>5705</v>
      </c>
      <c r="K186" s="30">
        <v>1</v>
      </c>
      <c r="L186" s="30">
        <f>K186*J186</f>
        <v>5705</v>
      </c>
      <c r="M186" s="31">
        <v>1.03</v>
      </c>
      <c r="N186" s="32">
        <f>M186*L186</f>
        <v>5876.1500000000005</v>
      </c>
      <c r="O186" s="30">
        <v>80</v>
      </c>
      <c r="P186" s="32">
        <f>G186+N186+O186</f>
        <v>5956.1500000000005</v>
      </c>
      <c r="Q186" s="30">
        <v>1</v>
      </c>
      <c r="R186" s="33">
        <f>P186*Q186</f>
        <v>5956.1500000000005</v>
      </c>
    </row>
    <row r="187" spans="1:18" s="47" customFormat="1">
      <c r="A187" s="30" t="s">
        <v>635</v>
      </c>
      <c r="B187" s="30" t="s">
        <v>633</v>
      </c>
      <c r="C187" s="30"/>
      <c r="D187" s="30" t="s">
        <v>636</v>
      </c>
      <c r="E187" s="30"/>
      <c r="F187" s="33"/>
      <c r="G187" s="30"/>
      <c r="H187" s="30">
        <v>2727</v>
      </c>
      <c r="I187" s="30">
        <v>3730</v>
      </c>
      <c r="J187" s="30">
        <f>I187-H187</f>
        <v>1003</v>
      </c>
      <c r="K187" s="30">
        <v>1</v>
      </c>
      <c r="L187" s="30">
        <f>K187*J187</f>
        <v>1003</v>
      </c>
      <c r="M187" s="31">
        <v>1.03</v>
      </c>
      <c r="N187" s="32">
        <f>M187*L187</f>
        <v>1033.0899999999999</v>
      </c>
      <c r="O187" s="30"/>
      <c r="P187" s="32">
        <f>G187+N187+O187</f>
        <v>1033.0899999999999</v>
      </c>
      <c r="Q187" s="30">
        <v>1</v>
      </c>
      <c r="R187" s="33">
        <f>P187*Q187</f>
        <v>1033.0899999999999</v>
      </c>
    </row>
    <row r="188" spans="1:18" s="47" customFormat="1">
      <c r="A188" s="30" t="s">
        <v>635</v>
      </c>
      <c r="B188" s="30" t="s">
        <v>633</v>
      </c>
      <c r="C188" s="30"/>
      <c r="D188" s="30" t="s">
        <v>637</v>
      </c>
      <c r="E188" s="30"/>
      <c r="F188" s="33"/>
      <c r="G188" s="30"/>
      <c r="H188" s="30">
        <v>14524</v>
      </c>
      <c r="I188" s="30">
        <v>16544</v>
      </c>
      <c r="J188" s="30">
        <f>I188-H188</f>
        <v>2020</v>
      </c>
      <c r="K188" s="30">
        <v>1</v>
      </c>
      <c r="L188" s="30">
        <f>K188*J188</f>
        <v>2020</v>
      </c>
      <c r="M188" s="31">
        <v>1.03</v>
      </c>
      <c r="N188" s="32">
        <f>M188*L188</f>
        <v>2080.6</v>
      </c>
      <c r="O188" s="30"/>
      <c r="P188" s="32">
        <f>G188+N188+O188</f>
        <v>2080.6</v>
      </c>
      <c r="Q188" s="30">
        <v>1</v>
      </c>
      <c r="R188" s="33">
        <f>P188*Q188</f>
        <v>2080.6</v>
      </c>
    </row>
    <row r="189" spans="1:18" s="47" customFormat="1">
      <c r="A189" s="30" t="s">
        <v>638</v>
      </c>
      <c r="B189" s="30" t="s">
        <v>633</v>
      </c>
      <c r="C189" s="30"/>
      <c r="D189" s="30"/>
      <c r="E189" s="30"/>
      <c r="F189" s="33"/>
      <c r="G189" s="30"/>
      <c r="H189" s="30">
        <v>157262</v>
      </c>
      <c r="I189" s="30">
        <v>163094</v>
      </c>
      <c r="J189" s="30">
        <f t="shared" ref="J189:J198" si="46">I189-H189</f>
        <v>5832</v>
      </c>
      <c r="K189" s="30">
        <v>1</v>
      </c>
      <c r="L189" s="30">
        <f t="shared" ref="L189:L198" si="47">K189*J189</f>
        <v>5832</v>
      </c>
      <c r="M189" s="31">
        <v>1.03</v>
      </c>
      <c r="N189" s="32">
        <f t="shared" ref="N189:N199" si="48">M189*L189</f>
        <v>6006.96</v>
      </c>
      <c r="O189" s="30">
        <v>40</v>
      </c>
      <c r="P189" s="32">
        <f t="shared" ref="P189:P199" si="49">G189+N189+O189</f>
        <v>6046.96</v>
      </c>
      <c r="Q189" s="30">
        <v>1</v>
      </c>
      <c r="R189" s="33">
        <f t="shared" ref="R189:R198" si="50">P189*Q189</f>
        <v>6046.96</v>
      </c>
    </row>
    <row r="190" spans="1:18" s="47" customFormat="1">
      <c r="A190" s="30" t="s">
        <v>639</v>
      </c>
      <c r="B190" s="30" t="s">
        <v>633</v>
      </c>
      <c r="C190" s="30"/>
      <c r="D190" s="30"/>
      <c r="E190" s="30"/>
      <c r="F190" s="33"/>
      <c r="G190" s="30"/>
      <c r="H190" s="30">
        <v>9207</v>
      </c>
      <c r="I190" s="30">
        <v>9872</v>
      </c>
      <c r="J190" s="30">
        <f t="shared" si="46"/>
        <v>665</v>
      </c>
      <c r="K190" s="30">
        <v>20</v>
      </c>
      <c r="L190" s="30">
        <f t="shared" si="47"/>
        <v>13300</v>
      </c>
      <c r="M190" s="31">
        <v>1.03</v>
      </c>
      <c r="N190" s="32">
        <f t="shared" si="48"/>
        <v>13699</v>
      </c>
      <c r="O190" s="30">
        <v>180</v>
      </c>
      <c r="P190" s="32">
        <f t="shared" si="49"/>
        <v>13879</v>
      </c>
      <c r="Q190" s="30">
        <v>1</v>
      </c>
      <c r="R190" s="33">
        <f t="shared" si="50"/>
        <v>13879</v>
      </c>
    </row>
    <row r="191" spans="1:18" s="47" customFormat="1">
      <c r="A191" s="30" t="s">
        <v>640</v>
      </c>
      <c r="B191" s="30" t="s">
        <v>633</v>
      </c>
      <c r="C191" s="30"/>
      <c r="D191" s="30" t="s">
        <v>641</v>
      </c>
      <c r="E191" s="30"/>
      <c r="F191" s="33"/>
      <c r="G191" s="30"/>
      <c r="H191" s="30">
        <v>15027</v>
      </c>
      <c r="I191" s="30">
        <v>17792</v>
      </c>
      <c r="J191" s="30">
        <f>I191-H191</f>
        <v>2765</v>
      </c>
      <c r="K191" s="30">
        <v>1</v>
      </c>
      <c r="L191" s="30">
        <f>K191*J191</f>
        <v>2765</v>
      </c>
      <c r="M191" s="31">
        <v>1.03</v>
      </c>
      <c r="N191" s="32">
        <f>M191*L191</f>
        <v>2847.9500000000003</v>
      </c>
      <c r="O191" s="30"/>
      <c r="P191" s="32">
        <f>G191+N191+O191</f>
        <v>2847.9500000000003</v>
      </c>
      <c r="Q191" s="30">
        <v>1</v>
      </c>
      <c r="R191" s="33">
        <f>P191*Q191</f>
        <v>2847.9500000000003</v>
      </c>
    </row>
    <row r="192" spans="1:18" s="47" customFormat="1">
      <c r="A192" s="30" t="s">
        <v>642</v>
      </c>
      <c r="B192" s="30" t="s">
        <v>633</v>
      </c>
      <c r="C192" s="30">
        <v>14</v>
      </c>
      <c r="D192" s="30">
        <v>14</v>
      </c>
      <c r="E192" s="30">
        <f t="shared" ref="E192:E198" si="51">SUM(D192-C192)</f>
        <v>0</v>
      </c>
      <c r="F192" s="145">
        <v>9.5</v>
      </c>
      <c r="G192" s="30">
        <f t="shared" ref="G192:G199" si="52">E192*F192</f>
        <v>0</v>
      </c>
      <c r="H192" s="30">
        <v>21259</v>
      </c>
      <c r="I192" s="30">
        <v>21651</v>
      </c>
      <c r="J192" s="30">
        <f t="shared" si="46"/>
        <v>392</v>
      </c>
      <c r="K192" s="30">
        <v>1</v>
      </c>
      <c r="L192" s="30">
        <f t="shared" si="47"/>
        <v>392</v>
      </c>
      <c r="M192" s="31">
        <v>1.03</v>
      </c>
      <c r="N192" s="32">
        <f t="shared" si="48"/>
        <v>403.76</v>
      </c>
      <c r="O192" s="30">
        <v>60</v>
      </c>
      <c r="P192" s="32">
        <f t="shared" si="49"/>
        <v>463.76</v>
      </c>
      <c r="Q192" s="30">
        <v>1</v>
      </c>
      <c r="R192" s="33">
        <f t="shared" si="50"/>
        <v>463.76</v>
      </c>
    </row>
    <row r="193" spans="1:18" s="47" customFormat="1">
      <c r="A193" s="30" t="s">
        <v>643</v>
      </c>
      <c r="B193" s="30" t="s">
        <v>633</v>
      </c>
      <c r="C193" s="30"/>
      <c r="D193" s="30"/>
      <c r="E193" s="30"/>
      <c r="F193" s="33"/>
      <c r="G193" s="30"/>
      <c r="H193" s="30">
        <v>21259</v>
      </c>
      <c r="I193" s="30">
        <v>21434</v>
      </c>
      <c r="J193" s="30">
        <f t="shared" si="46"/>
        <v>175</v>
      </c>
      <c r="K193" s="30">
        <v>1</v>
      </c>
      <c r="L193" s="30">
        <f t="shared" si="47"/>
        <v>175</v>
      </c>
      <c r="M193" s="31">
        <v>1.03</v>
      </c>
      <c r="N193" s="32">
        <f t="shared" si="48"/>
        <v>180.25</v>
      </c>
      <c r="O193" s="30">
        <v>40</v>
      </c>
      <c r="P193" s="32">
        <f t="shared" si="49"/>
        <v>220.25</v>
      </c>
      <c r="Q193" s="30">
        <v>1</v>
      </c>
      <c r="R193" s="33">
        <f t="shared" si="50"/>
        <v>220.25</v>
      </c>
    </row>
    <row r="194" spans="1:18" s="47" customFormat="1">
      <c r="A194" s="30" t="s">
        <v>808</v>
      </c>
      <c r="B194" s="30" t="s">
        <v>809</v>
      </c>
      <c r="C194" s="30"/>
      <c r="D194" s="30"/>
      <c r="E194" s="30"/>
      <c r="F194" s="33"/>
      <c r="G194" s="30"/>
      <c r="H194" s="30">
        <v>23380</v>
      </c>
      <c r="I194" s="30">
        <v>23435</v>
      </c>
      <c r="J194" s="30">
        <f>I194-H194</f>
        <v>55</v>
      </c>
      <c r="K194" s="30">
        <v>1</v>
      </c>
      <c r="L194" s="30">
        <f>K194*J194</f>
        <v>55</v>
      </c>
      <c r="M194" s="31">
        <v>1.03</v>
      </c>
      <c r="N194" s="32">
        <f>M194*L194</f>
        <v>56.65</v>
      </c>
      <c r="O194" s="30"/>
      <c r="P194" s="32">
        <f>G194+N194+O194</f>
        <v>56.65</v>
      </c>
      <c r="Q194" s="30">
        <v>1</v>
      </c>
      <c r="R194" s="33">
        <f>P194*Q194</f>
        <v>56.65</v>
      </c>
    </row>
    <row r="195" spans="1:18" s="47" customFormat="1">
      <c r="A195" s="30" t="s">
        <v>810</v>
      </c>
      <c r="B195" s="30" t="s">
        <v>809</v>
      </c>
      <c r="C195" s="30"/>
      <c r="D195" s="30"/>
      <c r="E195" s="30"/>
      <c r="F195" s="33"/>
      <c r="G195" s="30"/>
      <c r="H195" s="30">
        <v>13320</v>
      </c>
      <c r="I195" s="30">
        <v>15380</v>
      </c>
      <c r="J195" s="30">
        <f t="shared" si="46"/>
        <v>2060</v>
      </c>
      <c r="K195" s="30">
        <v>1</v>
      </c>
      <c r="L195" s="30">
        <f t="shared" si="47"/>
        <v>2060</v>
      </c>
      <c r="M195" s="31">
        <v>1.03</v>
      </c>
      <c r="N195" s="32">
        <f t="shared" si="48"/>
        <v>2121.8000000000002</v>
      </c>
      <c r="O195" s="30">
        <v>40</v>
      </c>
      <c r="P195" s="32">
        <f t="shared" si="49"/>
        <v>2161.8000000000002</v>
      </c>
      <c r="Q195" s="30">
        <v>1</v>
      </c>
      <c r="R195" s="33">
        <f t="shared" si="50"/>
        <v>2161.8000000000002</v>
      </c>
    </row>
    <row r="196" spans="1:18" s="47" customFormat="1">
      <c r="A196" s="148" t="s">
        <v>644</v>
      </c>
      <c r="B196" s="30" t="s">
        <v>633</v>
      </c>
      <c r="C196" s="148"/>
      <c r="D196" s="148"/>
      <c r="E196" s="148"/>
      <c r="F196" s="145"/>
      <c r="G196" s="148"/>
      <c r="H196" s="148">
        <v>48333</v>
      </c>
      <c r="I196" s="148">
        <v>50444</v>
      </c>
      <c r="J196" s="148">
        <f t="shared" si="46"/>
        <v>2111</v>
      </c>
      <c r="K196" s="148">
        <v>1</v>
      </c>
      <c r="L196" s="148">
        <f t="shared" si="47"/>
        <v>2111</v>
      </c>
      <c r="M196" s="31">
        <v>1.03</v>
      </c>
      <c r="N196" s="173">
        <f t="shared" si="48"/>
        <v>2174.33</v>
      </c>
      <c r="O196" s="148">
        <v>40</v>
      </c>
      <c r="P196" s="173">
        <f t="shared" si="49"/>
        <v>2214.33</v>
      </c>
      <c r="Q196" s="148">
        <v>1</v>
      </c>
      <c r="R196" s="145">
        <f t="shared" si="50"/>
        <v>2214.33</v>
      </c>
    </row>
    <row r="197" spans="1:18" s="47" customFormat="1">
      <c r="A197" s="148" t="s">
        <v>645</v>
      </c>
      <c r="B197" s="30" t="s">
        <v>633</v>
      </c>
      <c r="C197" s="148">
        <v>46</v>
      </c>
      <c r="D197" s="148">
        <v>46</v>
      </c>
      <c r="E197" s="148">
        <f t="shared" si="51"/>
        <v>0</v>
      </c>
      <c r="F197" s="145">
        <v>9.5</v>
      </c>
      <c r="G197" s="148">
        <f t="shared" si="52"/>
        <v>0</v>
      </c>
      <c r="H197" s="148">
        <v>3606</v>
      </c>
      <c r="I197" s="148">
        <v>4401</v>
      </c>
      <c r="J197" s="148">
        <f t="shared" si="46"/>
        <v>795</v>
      </c>
      <c r="K197" s="148">
        <v>1</v>
      </c>
      <c r="L197" s="148">
        <f t="shared" si="47"/>
        <v>795</v>
      </c>
      <c r="M197" s="31">
        <v>1.03</v>
      </c>
      <c r="N197" s="173">
        <f t="shared" si="48"/>
        <v>818.85</v>
      </c>
      <c r="O197" s="148">
        <v>40</v>
      </c>
      <c r="P197" s="173">
        <f t="shared" si="49"/>
        <v>858.85</v>
      </c>
      <c r="Q197" s="148">
        <v>1</v>
      </c>
      <c r="R197" s="145">
        <f t="shared" si="50"/>
        <v>858.85</v>
      </c>
    </row>
    <row r="198" spans="1:18" s="47" customFormat="1">
      <c r="A198" s="30" t="s">
        <v>646</v>
      </c>
      <c r="B198" s="30" t="s">
        <v>633</v>
      </c>
      <c r="C198" s="30">
        <v>87</v>
      </c>
      <c r="D198" s="30">
        <v>87</v>
      </c>
      <c r="E198" s="30">
        <f t="shared" si="51"/>
        <v>0</v>
      </c>
      <c r="F198" s="145">
        <v>9.5</v>
      </c>
      <c r="G198" s="30">
        <f t="shared" si="52"/>
        <v>0</v>
      </c>
      <c r="H198" s="30">
        <v>19960</v>
      </c>
      <c r="I198" s="30">
        <v>20800</v>
      </c>
      <c r="J198" s="30">
        <f t="shared" si="46"/>
        <v>840</v>
      </c>
      <c r="K198" s="30">
        <v>1</v>
      </c>
      <c r="L198" s="30">
        <f t="shared" si="47"/>
        <v>840</v>
      </c>
      <c r="M198" s="31">
        <v>1.03</v>
      </c>
      <c r="N198" s="32">
        <f t="shared" si="48"/>
        <v>865.2</v>
      </c>
      <c r="O198" s="30">
        <v>60</v>
      </c>
      <c r="P198" s="32">
        <f t="shared" si="49"/>
        <v>925.2</v>
      </c>
      <c r="Q198" s="30">
        <v>1</v>
      </c>
      <c r="R198" s="33">
        <f t="shared" si="50"/>
        <v>925.2</v>
      </c>
    </row>
    <row r="199" spans="1:18" s="47" customFormat="1">
      <c r="A199" s="30" t="s">
        <v>647</v>
      </c>
      <c r="B199" s="30" t="s">
        <v>633</v>
      </c>
      <c r="C199" s="30"/>
      <c r="D199" s="30"/>
      <c r="E199" s="30">
        <f>SUM(E185:E198)</f>
        <v>0</v>
      </c>
      <c r="F199" s="145">
        <v>9.5</v>
      </c>
      <c r="G199" s="30">
        <f t="shared" si="52"/>
        <v>0</v>
      </c>
      <c r="H199" s="30"/>
      <c r="I199" s="30"/>
      <c r="J199" s="30"/>
      <c r="K199" s="30"/>
      <c r="L199" s="30">
        <f>SUM(L185:L198)</f>
        <v>39052</v>
      </c>
      <c r="M199" s="31">
        <v>1.03</v>
      </c>
      <c r="N199" s="32">
        <f t="shared" si="48"/>
        <v>40223.56</v>
      </c>
      <c r="O199" s="30">
        <f>SUM(O185:O198)</f>
        <v>660</v>
      </c>
      <c r="P199" s="32">
        <f t="shared" si="49"/>
        <v>40883.56</v>
      </c>
      <c r="Q199" s="30">
        <v>1</v>
      </c>
      <c r="R199" s="33">
        <f>SUM(R185:R198)</f>
        <v>40883.560000000005</v>
      </c>
    </row>
    <row r="200" spans="1:18" s="47" customFormat="1">
      <c r="A200" s="30" t="s">
        <v>648</v>
      </c>
      <c r="B200" s="30" t="s">
        <v>649</v>
      </c>
      <c r="C200" s="30"/>
      <c r="D200" s="30"/>
      <c r="E200" s="30"/>
      <c r="F200" s="33"/>
      <c r="G200" s="30"/>
      <c r="H200" s="30"/>
      <c r="I200" s="30"/>
      <c r="J200" s="30"/>
      <c r="K200" s="30"/>
      <c r="L200" s="30"/>
      <c r="M200" s="31"/>
      <c r="N200" s="32"/>
      <c r="O200" s="30"/>
      <c r="P200" s="32"/>
      <c r="Q200" s="30"/>
      <c r="R200" s="33">
        <f>R184</f>
        <v>158281.37</v>
      </c>
    </row>
    <row r="201" spans="1:18" s="47" customFormat="1">
      <c r="A201" s="30" t="s">
        <v>812</v>
      </c>
      <c r="B201" s="30"/>
      <c r="C201" s="30"/>
      <c r="D201" s="30"/>
      <c r="E201" s="30"/>
      <c r="F201" s="33"/>
      <c r="G201" s="30"/>
      <c r="H201" s="30"/>
      <c r="I201" s="30"/>
      <c r="J201" s="30"/>
      <c r="K201" s="30"/>
      <c r="L201" s="30"/>
      <c r="M201" s="31"/>
      <c r="N201" s="32"/>
      <c r="O201" s="30"/>
      <c r="P201" s="32"/>
      <c r="Q201" s="30"/>
      <c r="R201" s="33">
        <v>21321</v>
      </c>
    </row>
    <row r="202" spans="1:18" s="47" customFormat="1">
      <c r="A202" s="30" t="s">
        <v>813</v>
      </c>
      <c r="B202" s="30"/>
      <c r="C202" s="30"/>
      <c r="D202" s="30"/>
      <c r="E202" s="30"/>
      <c r="F202" s="33"/>
      <c r="G202" s="30"/>
      <c r="H202" s="30"/>
      <c r="I202" s="30"/>
      <c r="J202" s="30"/>
      <c r="K202" s="30"/>
      <c r="L202" s="30"/>
      <c r="M202" s="31"/>
      <c r="N202" s="32"/>
      <c r="O202" s="30"/>
      <c r="P202" s="32"/>
      <c r="Q202" s="30"/>
      <c r="R202" s="33">
        <f>R199-R201</f>
        <v>19562.560000000005</v>
      </c>
    </row>
    <row r="203" spans="1:18" s="47" customFormat="1">
      <c r="A203" s="4"/>
      <c r="B203" s="4"/>
      <c r="C203" s="4"/>
      <c r="D203" s="4"/>
      <c r="E203" s="4"/>
      <c r="F203" s="8"/>
      <c r="G203" s="4"/>
      <c r="H203" s="4"/>
      <c r="I203" s="4"/>
      <c r="J203" s="4"/>
      <c r="K203" s="4"/>
      <c r="L203" s="4"/>
      <c r="M203" s="6"/>
      <c r="N203" s="7"/>
      <c r="O203" s="4"/>
      <c r="P203" s="7"/>
      <c r="Q203" s="4"/>
      <c r="R203" s="8"/>
    </row>
    <row r="204" spans="1:18" s="47" customFormat="1">
      <c r="A204" s="4"/>
      <c r="B204" s="4"/>
      <c r="C204" s="4"/>
      <c r="D204" s="4"/>
      <c r="E204" s="4"/>
      <c r="F204" s="8"/>
      <c r="G204" s="4"/>
      <c r="H204" s="4"/>
      <c r="I204" s="4"/>
      <c r="J204" s="4"/>
      <c r="K204" s="4"/>
      <c r="L204" s="4"/>
      <c r="M204" s="6"/>
      <c r="N204" s="7"/>
      <c r="O204" s="4"/>
      <c r="P204" s="7"/>
      <c r="Q204" s="4"/>
      <c r="R204" s="8"/>
    </row>
    <row r="205" spans="1:18" s="47" customFormat="1">
      <c r="A205" s="4" t="s">
        <v>0</v>
      </c>
      <c r="B205" s="4" t="s">
        <v>344</v>
      </c>
      <c r="C205" s="4" t="s">
        <v>1</v>
      </c>
      <c r="D205" s="4" t="s">
        <v>2</v>
      </c>
      <c r="E205" s="4" t="s">
        <v>3</v>
      </c>
      <c r="F205" s="8" t="s">
        <v>4</v>
      </c>
      <c r="G205" s="4" t="s">
        <v>5</v>
      </c>
      <c r="H205" s="4" t="s">
        <v>6</v>
      </c>
      <c r="I205" s="4" t="s">
        <v>7</v>
      </c>
      <c r="J205" s="4" t="s">
        <v>8</v>
      </c>
      <c r="K205" s="4" t="s">
        <v>9</v>
      </c>
      <c r="L205" s="4" t="s">
        <v>3</v>
      </c>
      <c r="M205" s="6"/>
      <c r="N205" s="7" t="s">
        <v>12</v>
      </c>
      <c r="O205" s="4" t="s">
        <v>13</v>
      </c>
      <c r="P205" s="7" t="s">
        <v>14</v>
      </c>
      <c r="Q205" s="4" t="s">
        <v>345</v>
      </c>
      <c r="R205" s="8" t="s">
        <v>346</v>
      </c>
    </row>
    <row r="206" spans="1:18" s="47" customFormat="1">
      <c r="A206" s="4" t="s">
        <v>347</v>
      </c>
      <c r="B206" s="4" t="s">
        <v>348</v>
      </c>
      <c r="C206" s="4"/>
      <c r="D206" s="4"/>
      <c r="E206" s="4"/>
      <c r="F206" s="8"/>
      <c r="G206" s="4"/>
      <c r="H206" s="4"/>
      <c r="I206" s="4"/>
      <c r="J206" s="4"/>
      <c r="K206" s="4"/>
      <c r="L206" s="4"/>
      <c r="M206" s="6"/>
      <c r="N206" s="7"/>
      <c r="O206" s="4"/>
      <c r="P206" s="7"/>
      <c r="Q206" s="4"/>
      <c r="R206" s="8">
        <v>126718.3</v>
      </c>
    </row>
    <row r="207" spans="1:18" s="47" customFormat="1">
      <c r="A207" s="4" t="s">
        <v>349</v>
      </c>
      <c r="B207" s="4" t="s">
        <v>348</v>
      </c>
      <c r="C207" s="4"/>
      <c r="D207" s="4"/>
      <c r="E207" s="4"/>
      <c r="F207" s="8"/>
      <c r="G207" s="4"/>
      <c r="H207" s="4"/>
      <c r="I207" s="4"/>
      <c r="J207" s="4"/>
      <c r="K207" s="4"/>
      <c r="L207" s="4"/>
      <c r="M207" s="6"/>
      <c r="N207" s="7"/>
      <c r="O207" s="4"/>
      <c r="P207" s="7"/>
      <c r="Q207" s="4"/>
      <c r="R207" s="8">
        <v>72521.460000000006</v>
      </c>
    </row>
    <row r="208" spans="1:18" s="47" customFormat="1">
      <c r="A208" s="4" t="s">
        <v>350</v>
      </c>
      <c r="B208" s="4" t="s">
        <v>348</v>
      </c>
      <c r="C208" s="4">
        <v>4</v>
      </c>
      <c r="D208" s="4">
        <v>6</v>
      </c>
      <c r="E208" s="4">
        <f>SUM(D208-C208)</f>
        <v>2</v>
      </c>
      <c r="F208" s="145">
        <v>9.5</v>
      </c>
      <c r="G208" s="4">
        <f>E208*F208</f>
        <v>19</v>
      </c>
      <c r="H208" s="4">
        <v>1</v>
      </c>
      <c r="I208" s="4">
        <v>264</v>
      </c>
      <c r="J208" s="60">
        <f t="shared" ref="J208:J217" si="53">I208-H208</f>
        <v>263</v>
      </c>
      <c r="K208" s="4">
        <v>1</v>
      </c>
      <c r="L208" s="4">
        <f t="shared" ref="L208:L217" si="54">K208*J208</f>
        <v>263</v>
      </c>
      <c r="M208" s="6">
        <v>1.03</v>
      </c>
      <c r="N208" s="7">
        <f t="shared" ref="N208:N221" si="55">M208*L208</f>
        <v>270.89</v>
      </c>
      <c r="O208" s="4">
        <v>40</v>
      </c>
      <c r="P208" s="7">
        <f t="shared" ref="P208:P221" si="56">G208+N208+O208</f>
        <v>329.89</v>
      </c>
      <c r="Q208" s="4">
        <v>1</v>
      </c>
      <c r="R208" s="8">
        <f t="shared" ref="R208:R221" si="57">P208*Q208</f>
        <v>329.89</v>
      </c>
    </row>
    <row r="209" spans="1:18">
      <c r="A209" s="4" t="s">
        <v>351</v>
      </c>
      <c r="B209" s="4" t="s">
        <v>348</v>
      </c>
      <c r="C209" s="4"/>
      <c r="D209" s="4"/>
      <c r="E209" s="4"/>
      <c r="F209" s="8"/>
      <c r="G209" s="4"/>
      <c r="H209" s="4">
        <v>33905</v>
      </c>
      <c r="I209" s="4">
        <v>37258</v>
      </c>
      <c r="J209" s="4">
        <f>I209-H209</f>
        <v>3353</v>
      </c>
      <c r="K209" s="4">
        <v>1</v>
      </c>
      <c r="L209" s="4">
        <f>K209*J209</f>
        <v>3353</v>
      </c>
      <c r="M209" s="6">
        <v>1.03</v>
      </c>
      <c r="N209" s="7">
        <f>M209*L209</f>
        <v>3453.59</v>
      </c>
      <c r="O209" s="4">
        <v>40</v>
      </c>
      <c r="P209" s="7">
        <f>G209+N209+O209</f>
        <v>3493.59</v>
      </c>
      <c r="Q209" s="4">
        <v>1</v>
      </c>
      <c r="R209" s="8">
        <f>P209*Q209</f>
        <v>3493.59</v>
      </c>
    </row>
    <row r="210" spans="1:18" s="47" customFormat="1">
      <c r="A210" s="4" t="s">
        <v>352</v>
      </c>
      <c r="B210" s="4" t="s">
        <v>348</v>
      </c>
      <c r="C210" s="4"/>
      <c r="D210" s="4"/>
      <c r="E210" s="4"/>
      <c r="F210" s="8"/>
      <c r="G210" s="4"/>
      <c r="H210" s="4">
        <v>23265</v>
      </c>
      <c r="I210" s="4">
        <v>24321</v>
      </c>
      <c r="J210" s="4">
        <f>I210-H210</f>
        <v>1056</v>
      </c>
      <c r="K210" s="4">
        <v>1</v>
      </c>
      <c r="L210" s="4">
        <f>K210*J210</f>
        <v>1056</v>
      </c>
      <c r="M210" s="6">
        <v>1.03</v>
      </c>
      <c r="N210" s="7">
        <f>M210*L210</f>
        <v>1087.68</v>
      </c>
      <c r="O210" s="4">
        <v>40</v>
      </c>
      <c r="P210" s="7">
        <f>G210+N210+O210</f>
        <v>1127.68</v>
      </c>
      <c r="Q210" s="4">
        <v>1</v>
      </c>
      <c r="R210" s="8">
        <f>P210*Q210</f>
        <v>1127.68</v>
      </c>
    </row>
    <row r="211" spans="1:18" s="47" customFormat="1">
      <c r="A211" s="4" t="s">
        <v>353</v>
      </c>
      <c r="B211" s="4" t="s">
        <v>348</v>
      </c>
      <c r="C211" s="4">
        <v>48</v>
      </c>
      <c r="D211" s="4">
        <v>49</v>
      </c>
      <c r="E211" s="4">
        <f>SUM(D211-C211)</f>
        <v>1</v>
      </c>
      <c r="F211" s="145">
        <v>9.5</v>
      </c>
      <c r="G211" s="4">
        <f>E211*F211</f>
        <v>9.5</v>
      </c>
      <c r="H211" s="4">
        <v>20265</v>
      </c>
      <c r="I211" s="4">
        <v>22472</v>
      </c>
      <c r="J211" s="4">
        <f t="shared" si="53"/>
        <v>2207</v>
      </c>
      <c r="K211" s="4">
        <v>1</v>
      </c>
      <c r="L211" s="4">
        <f t="shared" si="54"/>
        <v>2207</v>
      </c>
      <c r="M211" s="6">
        <v>1.03</v>
      </c>
      <c r="N211" s="7">
        <f t="shared" si="55"/>
        <v>2273.21</v>
      </c>
      <c r="O211" s="4">
        <v>120</v>
      </c>
      <c r="P211" s="7">
        <f t="shared" si="56"/>
        <v>2402.71</v>
      </c>
      <c r="Q211" s="4">
        <v>0.5</v>
      </c>
      <c r="R211" s="8">
        <f t="shared" si="57"/>
        <v>1201.355</v>
      </c>
    </row>
    <row r="212" spans="1:18" s="47" customFormat="1">
      <c r="A212" s="4" t="s">
        <v>354</v>
      </c>
      <c r="B212" s="4" t="s">
        <v>348</v>
      </c>
      <c r="C212" s="4"/>
      <c r="D212" s="4"/>
      <c r="E212" s="4"/>
      <c r="F212" s="8"/>
      <c r="G212" s="4"/>
      <c r="H212" s="4">
        <v>4985</v>
      </c>
      <c r="I212" s="4">
        <v>5955</v>
      </c>
      <c r="J212" s="4">
        <f>I212-H212</f>
        <v>970</v>
      </c>
      <c r="K212" s="4">
        <v>1</v>
      </c>
      <c r="L212" s="4">
        <f>K212*J212</f>
        <v>970</v>
      </c>
      <c r="M212" s="6">
        <v>1.03</v>
      </c>
      <c r="N212" s="7">
        <f>M212*L212</f>
        <v>999.1</v>
      </c>
      <c r="O212" s="4">
        <v>40</v>
      </c>
      <c r="P212" s="7">
        <f>G212+N212+O212</f>
        <v>1039.0999999999999</v>
      </c>
      <c r="Q212" s="4">
        <v>1</v>
      </c>
      <c r="R212" s="8">
        <f>P212*Q212</f>
        <v>1039.0999999999999</v>
      </c>
    </row>
    <row r="213" spans="1:18" s="47" customFormat="1">
      <c r="A213" s="25" t="s">
        <v>355</v>
      </c>
      <c r="B213" s="4" t="s">
        <v>348</v>
      </c>
      <c r="C213" s="25"/>
      <c r="D213" s="25" t="s">
        <v>356</v>
      </c>
      <c r="E213" s="25">
        <v>0</v>
      </c>
      <c r="F213" s="145">
        <v>9.5</v>
      </c>
      <c r="G213" s="25">
        <f>E213*F213</f>
        <v>0</v>
      </c>
      <c r="H213" s="25">
        <v>41418</v>
      </c>
      <c r="I213" s="25">
        <v>43406</v>
      </c>
      <c r="J213" s="25">
        <f t="shared" si="53"/>
        <v>1988</v>
      </c>
      <c r="K213" s="25">
        <v>1</v>
      </c>
      <c r="L213" s="25">
        <f t="shared" si="54"/>
        <v>1988</v>
      </c>
      <c r="M213" s="6">
        <v>1.03</v>
      </c>
      <c r="N213" s="26">
        <f t="shared" si="55"/>
        <v>2047.64</v>
      </c>
      <c r="O213" s="25">
        <v>80</v>
      </c>
      <c r="P213" s="26">
        <f t="shared" si="56"/>
        <v>2127.6400000000003</v>
      </c>
      <c r="Q213" s="25">
        <v>1</v>
      </c>
      <c r="R213" s="27">
        <f t="shared" si="57"/>
        <v>2127.6400000000003</v>
      </c>
    </row>
    <row r="214" spans="1:18" s="47" customFormat="1">
      <c r="A214" s="4" t="s">
        <v>357</v>
      </c>
      <c r="B214" s="4" t="s">
        <v>348</v>
      </c>
      <c r="C214" s="4"/>
      <c r="D214" s="4"/>
      <c r="E214" s="4"/>
      <c r="F214" s="27"/>
      <c r="G214" s="4"/>
      <c r="H214" s="4">
        <v>24101</v>
      </c>
      <c r="I214" s="4">
        <v>25800</v>
      </c>
      <c r="J214" s="4">
        <f t="shared" si="53"/>
        <v>1699</v>
      </c>
      <c r="K214" s="4">
        <v>1</v>
      </c>
      <c r="L214" s="4">
        <f t="shared" si="54"/>
        <v>1699</v>
      </c>
      <c r="M214" s="6">
        <v>1.03</v>
      </c>
      <c r="N214" s="7">
        <f t="shared" si="55"/>
        <v>1749.97</v>
      </c>
      <c r="O214" s="4">
        <v>140</v>
      </c>
      <c r="P214" s="7">
        <f t="shared" si="56"/>
        <v>1889.97</v>
      </c>
      <c r="Q214" s="4">
        <v>1</v>
      </c>
      <c r="R214" s="8">
        <f t="shared" si="57"/>
        <v>1889.97</v>
      </c>
    </row>
    <row r="215" spans="1:18" s="47" customFormat="1">
      <c r="A215" s="4" t="s">
        <v>358</v>
      </c>
      <c r="B215" s="4" t="s">
        <v>348</v>
      </c>
      <c r="C215" s="4">
        <v>7</v>
      </c>
      <c r="D215" s="4">
        <v>8</v>
      </c>
      <c r="E215" s="4">
        <f>SUM(D215-C215)</f>
        <v>1</v>
      </c>
      <c r="F215" s="145">
        <v>9.5</v>
      </c>
      <c r="G215" s="4">
        <f>E215*F215</f>
        <v>9.5</v>
      </c>
      <c r="H215" s="4">
        <v>3391</v>
      </c>
      <c r="I215" s="4">
        <v>3517</v>
      </c>
      <c r="J215" s="4">
        <f>I215-H215</f>
        <v>126</v>
      </c>
      <c r="K215" s="4">
        <v>1</v>
      </c>
      <c r="L215" s="4">
        <f>K215*J215</f>
        <v>126</v>
      </c>
      <c r="M215" s="6">
        <v>1.03</v>
      </c>
      <c r="N215" s="7">
        <f>M215*L215</f>
        <v>129.78</v>
      </c>
      <c r="O215" s="4">
        <v>60</v>
      </c>
      <c r="P215" s="7">
        <f>G215+N215+O215</f>
        <v>199.28</v>
      </c>
      <c r="Q215" s="4">
        <v>1</v>
      </c>
      <c r="R215" s="8">
        <f>P215*Q215</f>
        <v>199.28</v>
      </c>
    </row>
    <row r="216" spans="1:18" s="47" customFormat="1">
      <c r="A216" s="4" t="s">
        <v>359</v>
      </c>
      <c r="B216" s="4" t="s">
        <v>348</v>
      </c>
      <c r="C216" s="4">
        <v>32</v>
      </c>
      <c r="D216" s="4">
        <v>32</v>
      </c>
      <c r="E216" s="4">
        <f>SUM(D216-C216)</f>
        <v>0</v>
      </c>
      <c r="F216" s="145">
        <v>9.5</v>
      </c>
      <c r="G216" s="4">
        <f>E216*F216</f>
        <v>0</v>
      </c>
      <c r="H216" s="4">
        <v>14005</v>
      </c>
      <c r="I216" s="4">
        <v>14406</v>
      </c>
      <c r="J216" s="4">
        <f t="shared" si="53"/>
        <v>401</v>
      </c>
      <c r="K216" s="4">
        <v>1</v>
      </c>
      <c r="L216" s="4">
        <f t="shared" si="54"/>
        <v>401</v>
      </c>
      <c r="M216" s="6">
        <v>1.03</v>
      </c>
      <c r="N216" s="7">
        <f t="shared" si="55"/>
        <v>413.03000000000003</v>
      </c>
      <c r="O216" s="4">
        <v>60</v>
      </c>
      <c r="P216" s="7">
        <f t="shared" si="56"/>
        <v>473.03000000000003</v>
      </c>
      <c r="Q216" s="4">
        <v>1</v>
      </c>
      <c r="R216" s="8">
        <f t="shared" si="57"/>
        <v>473.03000000000003</v>
      </c>
    </row>
    <row r="217" spans="1:18" s="47" customFormat="1">
      <c r="A217" s="25" t="s">
        <v>360</v>
      </c>
      <c r="B217" s="4" t="s">
        <v>348</v>
      </c>
      <c r="C217" s="25" t="s">
        <v>361</v>
      </c>
      <c r="D217" s="25"/>
      <c r="E217" s="25"/>
      <c r="F217" s="27"/>
      <c r="G217" s="25"/>
      <c r="H217" s="25">
        <v>18250</v>
      </c>
      <c r="I217" s="25">
        <v>18611</v>
      </c>
      <c r="J217" s="25">
        <f t="shared" si="53"/>
        <v>361</v>
      </c>
      <c r="K217" s="25">
        <v>1</v>
      </c>
      <c r="L217" s="25">
        <f t="shared" si="54"/>
        <v>361</v>
      </c>
      <c r="M217" s="6">
        <v>1.03</v>
      </c>
      <c r="N217" s="26">
        <f t="shared" si="55"/>
        <v>371.83</v>
      </c>
      <c r="O217" s="25">
        <v>40</v>
      </c>
      <c r="P217" s="26">
        <f t="shared" si="56"/>
        <v>411.83</v>
      </c>
      <c r="Q217" s="25">
        <v>1</v>
      </c>
      <c r="R217" s="27">
        <f t="shared" si="57"/>
        <v>411.83</v>
      </c>
    </row>
    <row r="218" spans="1:18" s="47" customFormat="1">
      <c r="A218" s="4" t="s">
        <v>362</v>
      </c>
      <c r="B218" s="4" t="s">
        <v>348</v>
      </c>
      <c r="C218" s="4"/>
      <c r="D218" s="4"/>
      <c r="E218" s="4"/>
      <c r="F218" s="8"/>
      <c r="G218" s="4"/>
      <c r="H218" s="4">
        <v>21680</v>
      </c>
      <c r="I218" s="4">
        <v>22312</v>
      </c>
      <c r="J218" s="4">
        <f>I218-H218</f>
        <v>632</v>
      </c>
      <c r="K218" s="4">
        <v>0.3</v>
      </c>
      <c r="L218" s="4">
        <f>K218*J218</f>
        <v>189.6</v>
      </c>
      <c r="M218" s="6">
        <v>1.03</v>
      </c>
      <c r="N218" s="7">
        <f>M218*L218</f>
        <v>195.28800000000001</v>
      </c>
      <c r="O218" s="4"/>
      <c r="P218" s="7">
        <f>G218+N218+O218</f>
        <v>195.28800000000001</v>
      </c>
      <c r="Q218" s="4">
        <v>1</v>
      </c>
      <c r="R218" s="8">
        <f>P218*Q218</f>
        <v>195.28800000000001</v>
      </c>
    </row>
    <row r="219" spans="1:18" s="47" customFormat="1">
      <c r="A219" s="4" t="s">
        <v>363</v>
      </c>
      <c r="B219" s="4" t="s">
        <v>348</v>
      </c>
      <c r="C219" s="4"/>
      <c r="D219" s="4"/>
      <c r="E219" s="4"/>
      <c r="F219" s="8"/>
      <c r="G219" s="4"/>
      <c r="H219" s="4">
        <v>8551</v>
      </c>
      <c r="I219" s="4">
        <v>14326</v>
      </c>
      <c r="J219" s="4">
        <f>I219-H219</f>
        <v>5775</v>
      </c>
      <c r="K219" s="4">
        <v>1</v>
      </c>
      <c r="L219" s="4">
        <f>K219*J219</f>
        <v>5775</v>
      </c>
      <c r="M219" s="6">
        <v>1.03</v>
      </c>
      <c r="N219" s="7">
        <f>M219*L219</f>
        <v>5948.25</v>
      </c>
      <c r="O219" s="4"/>
      <c r="P219" s="7">
        <f>G219+N219+O219</f>
        <v>5948.25</v>
      </c>
      <c r="Q219" s="4">
        <v>1</v>
      </c>
      <c r="R219" s="8">
        <f>P219*Q219</f>
        <v>5948.25</v>
      </c>
    </row>
    <row r="220" spans="1:18" s="47" customFormat="1">
      <c r="A220" s="4" t="s">
        <v>364</v>
      </c>
      <c r="B220" s="4" t="s">
        <v>348</v>
      </c>
      <c r="C220" s="4"/>
      <c r="D220" s="4"/>
      <c r="E220" s="4"/>
      <c r="F220" s="8"/>
      <c r="G220" s="4"/>
      <c r="H220" s="4">
        <v>3310</v>
      </c>
      <c r="I220" s="4">
        <v>5608</v>
      </c>
      <c r="J220" s="4">
        <f>I220-H220</f>
        <v>2298</v>
      </c>
      <c r="K220" s="4">
        <v>1</v>
      </c>
      <c r="L220" s="4">
        <f>K220*J220</f>
        <v>2298</v>
      </c>
      <c r="M220" s="6">
        <v>1.03</v>
      </c>
      <c r="N220" s="7">
        <f>M220*L220</f>
        <v>2366.94</v>
      </c>
      <c r="O220" s="4"/>
      <c r="P220" s="7">
        <f>G220+N220+O220</f>
        <v>2366.94</v>
      </c>
      <c r="Q220" s="4">
        <v>1</v>
      </c>
      <c r="R220" s="8">
        <f>P220*Q220</f>
        <v>2366.94</v>
      </c>
    </row>
    <row r="221" spans="1:18" s="47" customFormat="1">
      <c r="A221" s="4" t="s">
        <v>343</v>
      </c>
      <c r="B221" s="4" t="s">
        <v>348</v>
      </c>
      <c r="C221" s="4"/>
      <c r="D221" s="4"/>
      <c r="E221" s="4">
        <f>SUM(E208:E217)</f>
        <v>4</v>
      </c>
      <c r="F221" s="145">
        <v>9.5</v>
      </c>
      <c r="G221" s="4">
        <f>E221*F221</f>
        <v>38</v>
      </c>
      <c r="H221" s="4"/>
      <c r="I221" s="4"/>
      <c r="J221" s="4"/>
      <c r="K221" s="4"/>
      <c r="L221" s="4">
        <f>SUM(L208:L220)</f>
        <v>20686.599999999999</v>
      </c>
      <c r="M221" s="6">
        <v>1.03</v>
      </c>
      <c r="N221" s="7">
        <f t="shared" si="55"/>
        <v>21307.198</v>
      </c>
      <c r="O221" s="4">
        <f>SUM(O208:O217)</f>
        <v>660</v>
      </c>
      <c r="P221" s="7">
        <f t="shared" si="56"/>
        <v>22005.198</v>
      </c>
      <c r="Q221" s="4">
        <v>1</v>
      </c>
      <c r="R221" s="8">
        <f t="shared" si="57"/>
        <v>22005.198</v>
      </c>
    </row>
    <row r="222" spans="1:18" s="47" customFormat="1">
      <c r="A222" s="4" t="s">
        <v>365</v>
      </c>
      <c r="B222" s="4" t="s">
        <v>348</v>
      </c>
      <c r="C222" s="4"/>
      <c r="D222" s="4"/>
      <c r="E222" s="4"/>
      <c r="F222" s="8"/>
      <c r="G222" s="4"/>
      <c r="H222" s="4"/>
      <c r="I222" s="4"/>
      <c r="J222" s="4"/>
      <c r="K222" s="4"/>
      <c r="L222" s="29"/>
      <c r="M222" s="6"/>
      <c r="N222" s="7"/>
      <c r="O222" s="4"/>
      <c r="P222" s="7"/>
      <c r="Q222" s="4"/>
      <c r="R222" s="8">
        <f>R207-R221</f>
        <v>50516.262000000002</v>
      </c>
    </row>
    <row r="223" spans="1:18" s="47" customFormat="1">
      <c r="A223" s="4"/>
      <c r="B223" s="4"/>
      <c r="C223" s="4"/>
      <c r="D223" s="4"/>
      <c r="E223" s="4"/>
      <c r="F223" s="8"/>
      <c r="G223" s="4"/>
      <c r="H223" s="4"/>
      <c r="I223" s="4"/>
      <c r="J223" s="4"/>
      <c r="K223" s="4"/>
      <c r="L223" s="29"/>
      <c r="M223" s="6"/>
      <c r="N223" s="7"/>
      <c r="O223" s="4"/>
      <c r="P223" s="7"/>
      <c r="Q223" s="4"/>
      <c r="R223" s="8"/>
    </row>
    <row r="224" spans="1:18" s="47" customFormat="1">
      <c r="A224" s="15"/>
      <c r="B224" s="4"/>
      <c r="C224" s="4"/>
      <c r="D224" s="4"/>
      <c r="E224" s="4"/>
      <c r="F224" s="8"/>
      <c r="G224" s="4"/>
      <c r="H224" s="4"/>
      <c r="I224" s="4"/>
      <c r="J224" s="4"/>
      <c r="K224" s="4"/>
      <c r="L224" s="29"/>
      <c r="M224" s="6"/>
      <c r="N224" s="7"/>
      <c r="O224" s="4"/>
      <c r="P224" s="7"/>
      <c r="Q224" s="4"/>
      <c r="R224" s="8"/>
    </row>
    <row r="225" spans="1:18">
      <c r="A225" s="4" t="s">
        <v>0</v>
      </c>
      <c r="B225" s="4" t="s">
        <v>344</v>
      </c>
      <c r="C225" s="4" t="s">
        <v>1</v>
      </c>
      <c r="D225" s="4" t="s">
        <v>2</v>
      </c>
      <c r="E225" s="4" t="s">
        <v>3</v>
      </c>
      <c r="F225" s="8" t="s">
        <v>4</v>
      </c>
      <c r="G225" s="4" t="s">
        <v>5</v>
      </c>
      <c r="H225" s="4" t="s">
        <v>6</v>
      </c>
      <c r="I225" s="4" t="s">
        <v>7</v>
      </c>
      <c r="J225" s="4" t="s">
        <v>8</v>
      </c>
      <c r="K225" s="4" t="s">
        <v>9</v>
      </c>
      <c r="L225" s="4" t="s">
        <v>3</v>
      </c>
      <c r="M225" s="6"/>
      <c r="N225" s="7" t="s">
        <v>12</v>
      </c>
      <c r="O225" s="4" t="s">
        <v>13</v>
      </c>
      <c r="P225" s="7" t="s">
        <v>14</v>
      </c>
      <c r="Q225" s="4" t="s">
        <v>345</v>
      </c>
      <c r="R225" s="8" t="s">
        <v>346</v>
      </c>
    </row>
    <row r="226" spans="1:18">
      <c r="A226" s="25" t="s">
        <v>366</v>
      </c>
      <c r="B226" s="25" t="s">
        <v>367</v>
      </c>
      <c r="C226" s="25"/>
      <c r="D226" s="25"/>
      <c r="E226" s="25"/>
      <c r="F226" s="27"/>
      <c r="G226" s="25"/>
      <c r="H226" s="25">
        <v>28694</v>
      </c>
      <c r="I226" s="25">
        <v>29313</v>
      </c>
      <c r="J226" s="25">
        <f>I226-H226</f>
        <v>619</v>
      </c>
      <c r="K226" s="25">
        <v>1</v>
      </c>
      <c r="L226" s="25">
        <f>K226*J226</f>
        <v>619</v>
      </c>
      <c r="M226" s="96">
        <v>1.03</v>
      </c>
      <c r="N226" s="26">
        <f>M226*L226</f>
        <v>637.57000000000005</v>
      </c>
      <c r="O226" s="25">
        <v>80</v>
      </c>
      <c r="P226" s="26">
        <f>G226+N226+O226</f>
        <v>717.57</v>
      </c>
      <c r="Q226" s="25">
        <v>1</v>
      </c>
      <c r="R226" s="27">
        <f>P226*Q226</f>
        <v>717.57</v>
      </c>
    </row>
    <row r="227" spans="1:18">
      <c r="A227" s="25" t="s">
        <v>368</v>
      </c>
      <c r="B227" s="25" t="s">
        <v>367</v>
      </c>
      <c r="C227" s="25"/>
      <c r="D227" s="25"/>
      <c r="E227" s="25"/>
      <c r="F227" s="27"/>
      <c r="G227" s="25"/>
      <c r="H227" s="25">
        <v>13758</v>
      </c>
      <c r="I227" s="25">
        <v>14623</v>
      </c>
      <c r="J227" s="25">
        <f>I227-H227</f>
        <v>865</v>
      </c>
      <c r="K227" s="25">
        <v>1</v>
      </c>
      <c r="L227" s="25">
        <f>K227*J227</f>
        <v>865</v>
      </c>
      <c r="M227" s="96">
        <v>1.03</v>
      </c>
      <c r="N227" s="26">
        <f>M227*L227</f>
        <v>890.95</v>
      </c>
      <c r="O227" s="25">
        <v>100</v>
      </c>
      <c r="P227" s="26">
        <f>G227+N227+O227</f>
        <v>990.95</v>
      </c>
      <c r="Q227" s="25">
        <v>1</v>
      </c>
      <c r="R227" s="27">
        <f>P227*Q227</f>
        <v>990.95</v>
      </c>
    </row>
    <row r="228" spans="1:18" s="97" customFormat="1">
      <c r="A228" s="25" t="s">
        <v>343</v>
      </c>
      <c r="B228" s="25" t="s">
        <v>367</v>
      </c>
      <c r="C228" s="25"/>
      <c r="D228" s="25"/>
      <c r="E228" s="25"/>
      <c r="F228" s="27"/>
      <c r="G228" s="25"/>
      <c r="H228" s="25"/>
      <c r="I228" s="25"/>
      <c r="J228" s="25">
        <f>SUM(J226:J227)</f>
        <v>1484</v>
      </c>
      <c r="K228" s="25">
        <v>1</v>
      </c>
      <c r="L228" s="25">
        <f>K228*J228</f>
        <v>1484</v>
      </c>
      <c r="M228" s="96">
        <v>1.03</v>
      </c>
      <c r="N228" s="26">
        <f>M228*L228</f>
        <v>1528.52</v>
      </c>
      <c r="O228" s="25">
        <f>SUM(O226:O227)</f>
        <v>180</v>
      </c>
      <c r="P228" s="26">
        <f>G228+N228+O228</f>
        <v>1708.52</v>
      </c>
      <c r="Q228" s="25">
        <v>1</v>
      </c>
      <c r="R228" s="27">
        <f>P228*Q228</f>
        <v>1708.52</v>
      </c>
    </row>
    <row r="229" spans="1:18" s="97" customFormat="1">
      <c r="A229" s="25" t="s">
        <v>349</v>
      </c>
      <c r="B229" s="25" t="s">
        <v>367</v>
      </c>
      <c r="C229" s="25"/>
      <c r="D229" s="25"/>
      <c r="E229" s="25"/>
      <c r="F229" s="27"/>
      <c r="G229" s="25"/>
      <c r="H229" s="25"/>
      <c r="I229" s="25"/>
      <c r="J229" s="25"/>
      <c r="K229" s="25"/>
      <c r="L229" s="84"/>
      <c r="M229" s="96"/>
      <c r="N229" s="26"/>
      <c r="O229" s="25"/>
      <c r="P229" s="26"/>
      <c r="Q229" s="25"/>
      <c r="R229" s="27">
        <v>57119.74</v>
      </c>
    </row>
    <row r="230" spans="1:18" s="97" customFormat="1">
      <c r="A230" s="25" t="s">
        <v>369</v>
      </c>
      <c r="B230" s="25"/>
      <c r="C230" s="25"/>
      <c r="D230" s="76"/>
      <c r="E230" s="25"/>
      <c r="F230" s="27"/>
      <c r="G230" s="25"/>
      <c r="H230" s="25"/>
      <c r="I230" s="25"/>
      <c r="J230" s="25"/>
      <c r="K230" s="25"/>
      <c r="L230" s="25"/>
      <c r="M230" s="96"/>
      <c r="N230" s="26"/>
      <c r="O230" s="25"/>
      <c r="P230" s="26"/>
      <c r="Q230" s="25"/>
      <c r="R230" s="27">
        <f>R229-R228</f>
        <v>55411.22</v>
      </c>
    </row>
    <row r="231" spans="1:18" s="97" customFormat="1">
      <c r="A231" s="4"/>
      <c r="B231" s="4"/>
      <c r="C231" s="4"/>
      <c r="D231" s="4"/>
      <c r="E231" s="4"/>
      <c r="F231" s="8"/>
      <c r="G231" s="4"/>
      <c r="H231" s="4"/>
      <c r="I231" s="4"/>
      <c r="J231" s="4"/>
      <c r="K231" s="4"/>
      <c r="L231" s="4"/>
      <c r="M231" s="6"/>
      <c r="N231" s="7"/>
      <c r="O231" s="4"/>
      <c r="P231" s="7"/>
      <c r="Q231" s="4"/>
      <c r="R231" s="8"/>
    </row>
    <row r="232" spans="1:18" s="97" customFormat="1">
      <c r="A232" s="15" t="s">
        <v>0</v>
      </c>
      <c r="B232" s="15" t="s">
        <v>344</v>
      </c>
      <c r="C232" s="15" t="s">
        <v>1</v>
      </c>
      <c r="D232" s="15" t="s">
        <v>2</v>
      </c>
      <c r="E232" s="4" t="s">
        <v>3</v>
      </c>
      <c r="F232" s="8" t="s">
        <v>4</v>
      </c>
      <c r="G232" s="4" t="s">
        <v>5</v>
      </c>
      <c r="H232" s="4" t="s">
        <v>6</v>
      </c>
      <c r="I232" s="4" t="s">
        <v>7</v>
      </c>
      <c r="J232" s="4" t="s">
        <v>8</v>
      </c>
      <c r="K232" s="4" t="s">
        <v>9</v>
      </c>
      <c r="L232" s="4" t="s">
        <v>3</v>
      </c>
      <c r="M232" s="6" t="s">
        <v>59</v>
      </c>
      <c r="N232" s="7" t="s">
        <v>60</v>
      </c>
      <c r="O232" s="4" t="s">
        <v>13</v>
      </c>
      <c r="P232" s="7" t="s">
        <v>61</v>
      </c>
      <c r="Q232" s="4" t="s">
        <v>62</v>
      </c>
      <c r="R232" s="8" t="s">
        <v>63</v>
      </c>
    </row>
    <row r="233" spans="1:18">
      <c r="A233" s="15" t="s">
        <v>341</v>
      </c>
      <c r="B233" s="15" t="s">
        <v>370</v>
      </c>
      <c r="C233" s="15"/>
      <c r="D233" s="15"/>
      <c r="E233" s="4"/>
      <c r="F233" s="8"/>
      <c r="G233" s="4"/>
      <c r="H233" s="4"/>
      <c r="I233" s="4"/>
      <c r="J233" s="4"/>
      <c r="K233" s="4"/>
      <c r="L233" s="4"/>
      <c r="M233" s="6"/>
      <c r="N233" s="7"/>
      <c r="O233" s="4"/>
      <c r="P233" s="7"/>
      <c r="Q233" s="4"/>
      <c r="R233" s="8">
        <v>-470.56</v>
      </c>
    </row>
    <row r="234" spans="1:18">
      <c r="A234" s="24" t="s">
        <v>64</v>
      </c>
      <c r="B234" s="24" t="s">
        <v>370</v>
      </c>
      <c r="C234" s="24">
        <v>136</v>
      </c>
      <c r="D234" s="24">
        <v>138</v>
      </c>
      <c r="E234" s="30">
        <f>SUM(D234-C234)</f>
        <v>2</v>
      </c>
      <c r="F234" s="145">
        <v>9.5</v>
      </c>
      <c r="G234" s="30">
        <f>E234*F234</f>
        <v>19</v>
      </c>
      <c r="H234" s="30">
        <v>38046</v>
      </c>
      <c r="I234" s="30">
        <v>38581</v>
      </c>
      <c r="J234" s="30">
        <f t="shared" ref="J234:J240" si="58">I234-H234</f>
        <v>535</v>
      </c>
      <c r="K234" s="30">
        <v>1</v>
      </c>
      <c r="L234" s="30">
        <f t="shared" ref="L234:L240" si="59">K234*J234</f>
        <v>535</v>
      </c>
      <c r="M234" s="31">
        <v>1.03</v>
      </c>
      <c r="N234" s="32">
        <f t="shared" ref="N234:N241" si="60">M234*L234</f>
        <v>551.05000000000007</v>
      </c>
      <c r="O234" s="30">
        <v>80</v>
      </c>
      <c r="P234" s="32">
        <f t="shared" ref="P234:P241" si="61">G234+N234+O234</f>
        <v>650.05000000000007</v>
      </c>
      <c r="Q234" s="30">
        <v>1</v>
      </c>
      <c r="R234" s="33">
        <f t="shared" ref="R234:R241" si="62">P234*Q234</f>
        <v>650.05000000000007</v>
      </c>
    </row>
    <row r="235" spans="1:18">
      <c r="A235" s="24" t="s">
        <v>65</v>
      </c>
      <c r="B235" s="24" t="s">
        <v>370</v>
      </c>
      <c r="C235" s="24">
        <v>0</v>
      </c>
      <c r="D235" s="24">
        <v>1</v>
      </c>
      <c r="E235" s="30">
        <f>SUM(D235-C235)</f>
        <v>1</v>
      </c>
      <c r="F235" s="145">
        <v>9.5</v>
      </c>
      <c r="G235" s="30">
        <f>E235*F235</f>
        <v>9.5</v>
      </c>
      <c r="H235" s="30">
        <v>14516</v>
      </c>
      <c r="I235" s="30">
        <v>15242</v>
      </c>
      <c r="J235" s="30">
        <f t="shared" si="58"/>
        <v>726</v>
      </c>
      <c r="K235" s="30">
        <v>1</v>
      </c>
      <c r="L235" s="30">
        <f t="shared" si="59"/>
        <v>726</v>
      </c>
      <c r="M235" s="31">
        <v>1.03</v>
      </c>
      <c r="N235" s="32">
        <f t="shared" si="60"/>
        <v>747.78</v>
      </c>
      <c r="O235" s="30">
        <v>40</v>
      </c>
      <c r="P235" s="32">
        <f t="shared" si="61"/>
        <v>797.28</v>
      </c>
      <c r="Q235" s="30">
        <v>1</v>
      </c>
      <c r="R235" s="33">
        <f t="shared" si="62"/>
        <v>797.28</v>
      </c>
    </row>
    <row r="236" spans="1:18">
      <c r="A236" s="24" t="s">
        <v>66</v>
      </c>
      <c r="B236" s="24" t="s">
        <v>370</v>
      </c>
      <c r="C236" s="24"/>
      <c r="D236" s="24"/>
      <c r="E236" s="30"/>
      <c r="F236" s="145">
        <v>9.5</v>
      </c>
      <c r="G236" s="30"/>
      <c r="H236" s="30">
        <v>21198</v>
      </c>
      <c r="I236" s="30">
        <v>21607</v>
      </c>
      <c r="J236" s="30">
        <f t="shared" si="58"/>
        <v>409</v>
      </c>
      <c r="K236" s="30">
        <v>1</v>
      </c>
      <c r="L236" s="30">
        <f t="shared" si="59"/>
        <v>409</v>
      </c>
      <c r="M236" s="31">
        <v>1.03</v>
      </c>
      <c r="N236" s="32">
        <f t="shared" si="60"/>
        <v>421.27000000000004</v>
      </c>
      <c r="O236" s="30">
        <v>40</v>
      </c>
      <c r="P236" s="32">
        <f t="shared" si="61"/>
        <v>461.27000000000004</v>
      </c>
      <c r="Q236" s="30">
        <v>1</v>
      </c>
      <c r="R236" s="33">
        <f t="shared" si="62"/>
        <v>461.27000000000004</v>
      </c>
    </row>
    <row r="237" spans="1:18">
      <c r="A237" s="24" t="s">
        <v>67</v>
      </c>
      <c r="B237" s="24" t="s">
        <v>370</v>
      </c>
      <c r="C237" s="24" t="s">
        <v>961</v>
      </c>
      <c r="D237" s="24"/>
      <c r="E237" s="30"/>
      <c r="F237" s="145">
        <v>9.5</v>
      </c>
      <c r="G237" s="30">
        <f>E237*F237</f>
        <v>0</v>
      </c>
      <c r="H237" s="30">
        <v>2384</v>
      </c>
      <c r="I237" s="30">
        <v>2384</v>
      </c>
      <c r="J237" s="30">
        <f t="shared" si="58"/>
        <v>0</v>
      </c>
      <c r="K237" s="30">
        <v>1</v>
      </c>
      <c r="L237" s="30">
        <f t="shared" si="59"/>
        <v>0</v>
      </c>
      <c r="M237" s="31">
        <v>1.03</v>
      </c>
      <c r="N237" s="32">
        <f t="shared" si="60"/>
        <v>0</v>
      </c>
      <c r="O237" s="30"/>
      <c r="P237" s="32">
        <f t="shared" si="61"/>
        <v>0</v>
      </c>
      <c r="Q237" s="30">
        <v>1</v>
      </c>
      <c r="R237" s="33">
        <f t="shared" si="62"/>
        <v>0</v>
      </c>
    </row>
    <row r="238" spans="1:18">
      <c r="A238" s="24" t="s">
        <v>69</v>
      </c>
      <c r="B238" s="24" t="s">
        <v>370</v>
      </c>
      <c r="C238" s="24"/>
      <c r="D238" s="24"/>
      <c r="E238" s="30"/>
      <c r="F238" s="145">
        <v>9.5</v>
      </c>
      <c r="G238" s="30">
        <f>E238*F238</f>
        <v>0</v>
      </c>
      <c r="H238" s="30">
        <v>81951</v>
      </c>
      <c r="I238" s="30">
        <v>84523</v>
      </c>
      <c r="J238" s="30">
        <f t="shared" si="58"/>
        <v>2572</v>
      </c>
      <c r="K238" s="30">
        <v>1</v>
      </c>
      <c r="L238" s="30">
        <f t="shared" si="59"/>
        <v>2572</v>
      </c>
      <c r="M238" s="31">
        <v>1.03</v>
      </c>
      <c r="N238" s="32">
        <f t="shared" si="60"/>
        <v>2649.16</v>
      </c>
      <c r="O238" s="30">
        <v>40</v>
      </c>
      <c r="P238" s="32">
        <f t="shared" si="61"/>
        <v>2689.16</v>
      </c>
      <c r="Q238" s="30">
        <v>1</v>
      </c>
      <c r="R238" s="33">
        <f t="shared" si="62"/>
        <v>2689.16</v>
      </c>
    </row>
    <row r="239" spans="1:18">
      <c r="A239" s="24" t="s">
        <v>70</v>
      </c>
      <c r="B239" s="24" t="s">
        <v>370</v>
      </c>
      <c r="C239" s="24">
        <v>90</v>
      </c>
      <c r="D239" s="24">
        <v>90</v>
      </c>
      <c r="E239" s="30">
        <f>SUM(D239-C239)</f>
        <v>0</v>
      </c>
      <c r="F239" s="145">
        <v>9.5</v>
      </c>
      <c r="G239" s="30">
        <f>E239*F239</f>
        <v>0</v>
      </c>
      <c r="H239" s="30">
        <v>10101</v>
      </c>
      <c r="I239" s="30">
        <v>10396</v>
      </c>
      <c r="J239" s="30">
        <f t="shared" si="58"/>
        <v>295</v>
      </c>
      <c r="K239" s="30">
        <v>1</v>
      </c>
      <c r="L239" s="30">
        <f t="shared" si="59"/>
        <v>295</v>
      </c>
      <c r="M239" s="31">
        <v>1.03</v>
      </c>
      <c r="N239" s="32">
        <f t="shared" si="60"/>
        <v>303.85000000000002</v>
      </c>
      <c r="O239" s="30">
        <v>40</v>
      </c>
      <c r="P239" s="32">
        <f t="shared" si="61"/>
        <v>343.85</v>
      </c>
      <c r="Q239" s="30">
        <v>1</v>
      </c>
      <c r="R239" s="33">
        <f t="shared" si="62"/>
        <v>343.85</v>
      </c>
    </row>
    <row r="240" spans="1:18">
      <c r="A240" s="24" t="s">
        <v>71</v>
      </c>
      <c r="B240" s="24" t="s">
        <v>370</v>
      </c>
      <c r="C240" s="24" t="s">
        <v>371</v>
      </c>
      <c r="D240" s="24"/>
      <c r="E240" s="30"/>
      <c r="F240" s="145">
        <v>9.5</v>
      </c>
      <c r="G240" s="30"/>
      <c r="H240" s="30">
        <v>3880</v>
      </c>
      <c r="I240" s="30">
        <v>3880</v>
      </c>
      <c r="J240" s="30">
        <f t="shared" si="58"/>
        <v>0</v>
      </c>
      <c r="K240" s="30">
        <v>1</v>
      </c>
      <c r="L240" s="30">
        <f t="shared" si="59"/>
        <v>0</v>
      </c>
      <c r="M240" s="31">
        <v>1.03</v>
      </c>
      <c r="N240" s="32">
        <f t="shared" si="60"/>
        <v>0</v>
      </c>
      <c r="O240" s="30"/>
      <c r="P240" s="32">
        <f t="shared" si="61"/>
        <v>0</v>
      </c>
      <c r="Q240" s="30">
        <v>1</v>
      </c>
      <c r="R240" s="33">
        <f t="shared" si="62"/>
        <v>0</v>
      </c>
    </row>
    <row r="241" spans="1:18">
      <c r="A241" s="24" t="s">
        <v>14</v>
      </c>
      <c r="B241" s="24" t="s">
        <v>370</v>
      </c>
      <c r="C241" s="24"/>
      <c r="D241" s="24"/>
      <c r="E241" s="30">
        <f>SUM(E234:E240)</f>
        <v>3</v>
      </c>
      <c r="F241" s="145">
        <v>9.5</v>
      </c>
      <c r="G241" s="30">
        <f>E241*F241</f>
        <v>28.5</v>
      </c>
      <c r="H241" s="30"/>
      <c r="I241" s="30"/>
      <c r="J241" s="30"/>
      <c r="K241" s="30"/>
      <c r="L241" s="30">
        <f>SUM(L234:L240)</f>
        <v>4537</v>
      </c>
      <c r="M241" s="31">
        <v>1.03</v>
      </c>
      <c r="N241" s="32">
        <f t="shared" si="60"/>
        <v>4673.1099999999997</v>
      </c>
      <c r="O241" s="30">
        <f>SUM(O234:O240)</f>
        <v>240</v>
      </c>
      <c r="P241" s="32">
        <f t="shared" si="61"/>
        <v>4941.6099999999997</v>
      </c>
      <c r="Q241" s="30">
        <v>1</v>
      </c>
      <c r="R241" s="33">
        <f t="shared" si="62"/>
        <v>4941.6099999999997</v>
      </c>
    </row>
    <row r="242" spans="1:18">
      <c r="A242" s="24" t="s">
        <v>246</v>
      </c>
      <c r="B242" s="24" t="s">
        <v>370</v>
      </c>
      <c r="C242" s="24"/>
      <c r="D242" s="24"/>
      <c r="E242" s="30"/>
      <c r="F242" s="33"/>
      <c r="G242" s="30"/>
      <c r="H242" s="30"/>
      <c r="I242" s="30"/>
      <c r="J242" s="30"/>
      <c r="K242" s="30"/>
      <c r="L242" s="30"/>
      <c r="M242" s="31"/>
      <c r="N242" s="32"/>
      <c r="O242" s="30"/>
      <c r="P242" s="32"/>
      <c r="Q242" s="30"/>
      <c r="R242" s="33">
        <f>R233-R241</f>
        <v>-5412.17</v>
      </c>
    </row>
    <row r="243" spans="1:18">
      <c r="A243" s="15" t="s">
        <v>976</v>
      </c>
      <c r="B243" s="15"/>
      <c r="C243" s="15"/>
      <c r="D243" s="15"/>
      <c r="E243" s="4"/>
      <c r="F243" s="8"/>
      <c r="G243" s="4"/>
      <c r="H243" s="4"/>
      <c r="I243" s="4"/>
      <c r="J243" s="4"/>
      <c r="K243" s="4"/>
      <c r="L243" s="4"/>
      <c r="M243" s="6"/>
      <c r="N243" s="7"/>
      <c r="O243" s="4"/>
      <c r="P243" s="7"/>
      <c r="Q243" s="4"/>
      <c r="R243" s="8"/>
    </row>
    <row r="244" spans="1:18">
      <c r="A244" s="15"/>
      <c r="B244" s="15"/>
      <c r="C244" s="15"/>
      <c r="D244" s="15"/>
      <c r="E244" s="4"/>
      <c r="F244" s="8"/>
      <c r="G244" s="4"/>
      <c r="H244" s="4"/>
      <c r="I244" s="4"/>
      <c r="J244" s="4"/>
      <c r="K244" s="4"/>
      <c r="L244" s="4"/>
      <c r="M244" s="6"/>
      <c r="N244" s="7"/>
      <c r="O244" s="4"/>
      <c r="P244" s="7"/>
      <c r="Q244" s="4"/>
      <c r="R244" s="8"/>
    </row>
    <row r="245" spans="1:18">
      <c r="A245" s="15" t="s">
        <v>68</v>
      </c>
      <c r="B245" s="15"/>
      <c r="C245" s="15">
        <v>57</v>
      </c>
      <c r="D245" s="15">
        <v>58</v>
      </c>
      <c r="E245" s="4">
        <f>SUM(D245-C245)</f>
        <v>1</v>
      </c>
      <c r="F245" s="145">
        <v>9.5</v>
      </c>
      <c r="G245" s="4">
        <f>E245*F245</f>
        <v>9.5</v>
      </c>
      <c r="H245" s="4">
        <v>16992</v>
      </c>
      <c r="I245" s="4">
        <v>17074</v>
      </c>
      <c r="J245" s="4">
        <f>I245-H245</f>
        <v>82</v>
      </c>
      <c r="K245" s="4">
        <v>1</v>
      </c>
      <c r="L245" s="4">
        <f>K245*J245</f>
        <v>82</v>
      </c>
      <c r="M245" s="6">
        <v>1.03</v>
      </c>
      <c r="N245" s="7">
        <f>M245*L245</f>
        <v>84.460000000000008</v>
      </c>
      <c r="O245" s="4">
        <v>40</v>
      </c>
      <c r="P245" s="7">
        <f>G245+N245+O245</f>
        <v>133.96</v>
      </c>
      <c r="Q245" s="4">
        <v>1</v>
      </c>
      <c r="R245" s="8">
        <f>P245*Q245</f>
        <v>133.96</v>
      </c>
    </row>
    <row r="247" spans="1:18">
      <c r="A247" s="20"/>
      <c r="B247" s="20"/>
      <c r="C247" s="20"/>
      <c r="D247" s="20"/>
      <c r="E247" s="20"/>
      <c r="F247" s="23"/>
      <c r="G247" s="20"/>
      <c r="H247" s="20"/>
      <c r="I247" s="20"/>
      <c r="J247" s="20"/>
      <c r="K247" s="20"/>
      <c r="L247" s="20"/>
      <c r="M247" s="21"/>
      <c r="N247" s="22"/>
      <c r="O247" s="20"/>
      <c r="P247" s="22"/>
      <c r="Q247" s="20"/>
      <c r="R247" s="23"/>
    </row>
    <row r="248" spans="1:18">
      <c r="A248" s="20"/>
      <c r="B248" s="20"/>
      <c r="C248" s="20"/>
      <c r="D248" s="20"/>
      <c r="E248" s="20"/>
      <c r="F248" s="23"/>
      <c r="G248" s="20"/>
      <c r="H248" s="20"/>
      <c r="I248" s="20"/>
      <c r="J248" s="20"/>
      <c r="K248" s="20"/>
      <c r="L248" s="20"/>
      <c r="M248" s="21"/>
      <c r="N248" s="22"/>
      <c r="O248" s="20"/>
      <c r="P248" s="22"/>
      <c r="Q248" s="20"/>
      <c r="R248" s="23"/>
    </row>
    <row r="249" spans="1:18" s="47" customFormat="1">
      <c r="A249" s="16"/>
      <c r="B249" s="16"/>
      <c r="C249" s="16"/>
      <c r="D249" s="16"/>
      <c r="E249" s="16"/>
      <c r="F249" s="54"/>
      <c r="G249" s="16"/>
      <c r="H249" s="16"/>
      <c r="I249" s="16"/>
      <c r="J249" s="16"/>
      <c r="K249" s="16"/>
      <c r="L249" s="16"/>
      <c r="M249" s="16"/>
      <c r="N249" s="16"/>
      <c r="O249" s="16"/>
      <c r="P249" s="16" t="s">
        <v>303</v>
      </c>
      <c r="Q249" s="16"/>
      <c r="R249" s="16"/>
    </row>
  </sheetData>
  <phoneticPr fontId="2" type="noConversion"/>
  <pageMargins left="0.22" right="0.19" top="0.75" bottom="0.75" header="0.3" footer="0.3"/>
  <pageSetup paperSize="9" orientation="landscape" horizontalDpi="200" verticalDpi="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1"/>
  <sheetViews>
    <sheetView workbookViewId="0">
      <selection activeCell="D41" sqref="D41"/>
    </sheetView>
  </sheetViews>
  <sheetFormatPr defaultRowHeight="14.25"/>
  <sheetData>
    <row r="1" spans="1:18">
      <c r="A1" s="4" t="s">
        <v>111</v>
      </c>
      <c r="B1" s="4"/>
      <c r="C1" s="4"/>
      <c r="D1" s="4"/>
      <c r="E1" s="4"/>
      <c r="F1" s="8"/>
      <c r="G1" s="4"/>
      <c r="H1" s="4"/>
      <c r="I1" s="4"/>
      <c r="J1" s="4"/>
      <c r="K1" s="4"/>
      <c r="L1" s="4"/>
      <c r="M1" s="6"/>
      <c r="N1" s="7"/>
      <c r="O1" s="4"/>
      <c r="P1" s="7"/>
      <c r="Q1" s="4"/>
      <c r="R1" s="8">
        <v>585786.30000000005</v>
      </c>
    </row>
    <row r="2" spans="1:18">
      <c r="A2" s="4" t="s">
        <v>0</v>
      </c>
      <c r="B2" s="4"/>
      <c r="C2" s="4" t="s">
        <v>1</v>
      </c>
      <c r="D2" s="4" t="s">
        <v>2</v>
      </c>
      <c r="E2" s="4" t="s">
        <v>3</v>
      </c>
      <c r="F2" s="8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145</v>
      </c>
      <c r="M2" s="6"/>
      <c r="N2" s="7" t="s">
        <v>12</v>
      </c>
      <c r="O2" s="4" t="s">
        <v>13</v>
      </c>
      <c r="P2" s="7" t="s">
        <v>14</v>
      </c>
      <c r="Q2" s="4" t="s">
        <v>113</v>
      </c>
      <c r="R2" s="8" t="s">
        <v>114</v>
      </c>
    </row>
    <row r="3" spans="1:18">
      <c r="A3" s="4" t="s">
        <v>189</v>
      </c>
      <c r="B3" s="4" t="s">
        <v>188</v>
      </c>
      <c r="C3" s="4">
        <v>111</v>
      </c>
      <c r="D3" s="4">
        <v>111</v>
      </c>
      <c r="E3" s="4">
        <f>SUM(D3-C3)</f>
        <v>0</v>
      </c>
      <c r="F3" s="27">
        <v>9.5</v>
      </c>
      <c r="G3" s="4">
        <f>E3*F3</f>
        <v>0</v>
      </c>
      <c r="H3" s="4">
        <v>174400</v>
      </c>
      <c r="I3" s="4">
        <v>174401</v>
      </c>
      <c r="J3" s="4">
        <f t="shared" ref="J3:J12" si="0">I3-H3</f>
        <v>1</v>
      </c>
      <c r="K3" s="4">
        <v>1</v>
      </c>
      <c r="L3" s="4">
        <f t="shared" ref="L3:L12" si="1">K3*J3</f>
        <v>1</v>
      </c>
      <c r="M3" s="6">
        <v>1.03</v>
      </c>
      <c r="N3" s="7">
        <f t="shared" ref="N3:N13" si="2">M3*L3</f>
        <v>1.03</v>
      </c>
      <c r="O3" s="4">
        <v>80</v>
      </c>
      <c r="P3" s="7">
        <f t="shared" ref="P3:P11" si="3">G3+N3+O3</f>
        <v>81.03</v>
      </c>
      <c r="Q3" s="4">
        <v>1</v>
      </c>
      <c r="R3" s="8">
        <f t="shared" ref="R3:R11" si="4">P3*Q3</f>
        <v>81.03</v>
      </c>
    </row>
    <row r="4" spans="1:18">
      <c r="A4" s="4" t="s">
        <v>190</v>
      </c>
      <c r="B4" s="4" t="s">
        <v>188</v>
      </c>
      <c r="C4" s="4"/>
      <c r="D4" s="4" t="s">
        <v>191</v>
      </c>
      <c r="E4" s="4"/>
      <c r="F4" s="8"/>
      <c r="G4" s="4"/>
      <c r="H4" s="4">
        <v>5616</v>
      </c>
      <c r="I4" s="4">
        <v>5618</v>
      </c>
      <c r="J4" s="4">
        <f t="shared" si="0"/>
        <v>2</v>
      </c>
      <c r="K4" s="4">
        <v>1</v>
      </c>
      <c r="L4" s="4">
        <f t="shared" si="1"/>
        <v>2</v>
      </c>
      <c r="M4" s="6">
        <v>1.03</v>
      </c>
      <c r="N4" s="7">
        <f t="shared" si="2"/>
        <v>2.06</v>
      </c>
      <c r="O4" s="4"/>
      <c r="P4" s="7">
        <f t="shared" si="3"/>
        <v>2.06</v>
      </c>
      <c r="Q4" s="4">
        <v>1</v>
      </c>
      <c r="R4" s="8">
        <f t="shared" si="4"/>
        <v>2.06</v>
      </c>
    </row>
    <row r="5" spans="1:18">
      <c r="A5" s="4" t="s">
        <v>336</v>
      </c>
      <c r="B5" s="4" t="s">
        <v>188</v>
      </c>
      <c r="C5" s="4"/>
      <c r="D5" s="4"/>
      <c r="E5" s="4"/>
      <c r="F5" s="8"/>
      <c r="G5" s="4"/>
      <c r="H5" s="4">
        <v>55560</v>
      </c>
      <c r="I5" s="4">
        <v>58075</v>
      </c>
      <c r="J5" s="4">
        <f t="shared" si="0"/>
        <v>2515</v>
      </c>
      <c r="K5" s="4">
        <v>1</v>
      </c>
      <c r="L5" s="4">
        <f t="shared" si="1"/>
        <v>2515</v>
      </c>
      <c r="M5" s="6">
        <v>1.03</v>
      </c>
      <c r="N5" s="7">
        <f t="shared" si="2"/>
        <v>2590.4500000000003</v>
      </c>
      <c r="O5" s="4">
        <v>40</v>
      </c>
      <c r="P5" s="7">
        <f t="shared" si="3"/>
        <v>2630.4500000000003</v>
      </c>
      <c r="Q5" s="4">
        <v>1</v>
      </c>
      <c r="R5" s="8">
        <f t="shared" si="4"/>
        <v>2630.4500000000003</v>
      </c>
    </row>
    <row r="6" spans="1:18">
      <c r="A6" s="4" t="s">
        <v>337</v>
      </c>
      <c r="B6" s="4" t="s">
        <v>188</v>
      </c>
      <c r="C6" s="4"/>
      <c r="D6" s="4"/>
      <c r="E6" s="4"/>
      <c r="F6" s="8"/>
      <c r="G6" s="4"/>
      <c r="H6" s="4">
        <v>87123</v>
      </c>
      <c r="I6" s="4">
        <v>89343</v>
      </c>
      <c r="J6" s="4">
        <f t="shared" si="0"/>
        <v>2220</v>
      </c>
      <c r="K6" s="4">
        <v>1</v>
      </c>
      <c r="L6" s="4">
        <f t="shared" si="1"/>
        <v>2220</v>
      </c>
      <c r="M6" s="6">
        <v>1.03</v>
      </c>
      <c r="N6" s="7">
        <f t="shared" si="2"/>
        <v>2286.6</v>
      </c>
      <c r="O6" s="4"/>
      <c r="P6" s="7">
        <f t="shared" si="3"/>
        <v>2286.6</v>
      </c>
      <c r="Q6" s="4">
        <v>1</v>
      </c>
      <c r="R6" s="8">
        <f t="shared" si="4"/>
        <v>2286.6</v>
      </c>
    </row>
    <row r="7" spans="1:18">
      <c r="A7" s="4" t="s">
        <v>338</v>
      </c>
      <c r="B7" s="15" t="s">
        <v>188</v>
      </c>
      <c r="C7" s="4"/>
      <c r="D7" s="4"/>
      <c r="E7" s="4"/>
      <c r="F7" s="8"/>
      <c r="G7" s="4"/>
      <c r="H7" s="4">
        <v>37970</v>
      </c>
      <c r="I7" s="4">
        <v>39657</v>
      </c>
      <c r="J7" s="4">
        <f t="shared" si="0"/>
        <v>1687</v>
      </c>
      <c r="K7" s="4">
        <v>1</v>
      </c>
      <c r="L7" s="4">
        <f t="shared" si="1"/>
        <v>1687</v>
      </c>
      <c r="M7" s="6">
        <v>1.03</v>
      </c>
      <c r="N7" s="7">
        <f t="shared" si="2"/>
        <v>1737.6100000000001</v>
      </c>
      <c r="O7" s="4"/>
      <c r="P7" s="7">
        <f t="shared" si="3"/>
        <v>1737.6100000000001</v>
      </c>
      <c r="Q7" s="4">
        <v>1</v>
      </c>
      <c r="R7" s="8">
        <f t="shared" si="4"/>
        <v>1737.6100000000001</v>
      </c>
    </row>
    <row r="8" spans="1:18">
      <c r="A8" s="4" t="s">
        <v>339</v>
      </c>
      <c r="B8" s="15" t="s">
        <v>188</v>
      </c>
      <c r="C8" s="4"/>
      <c r="D8" s="4"/>
      <c r="E8" s="4"/>
      <c r="F8" s="27"/>
      <c r="G8" s="4"/>
      <c r="H8" s="4">
        <v>41219</v>
      </c>
      <c r="I8" s="4">
        <v>46937</v>
      </c>
      <c r="J8" s="4">
        <f t="shared" si="0"/>
        <v>5718</v>
      </c>
      <c r="K8" s="4">
        <v>1</v>
      </c>
      <c r="L8" s="4">
        <f t="shared" si="1"/>
        <v>5718</v>
      </c>
      <c r="M8" s="6">
        <v>1.03</v>
      </c>
      <c r="N8" s="7">
        <f t="shared" si="2"/>
        <v>5889.54</v>
      </c>
      <c r="O8" s="4">
        <v>50</v>
      </c>
      <c r="P8" s="7">
        <f t="shared" si="3"/>
        <v>5939.54</v>
      </c>
      <c r="Q8" s="4">
        <v>1</v>
      </c>
      <c r="R8" s="8">
        <f t="shared" si="4"/>
        <v>5939.54</v>
      </c>
    </row>
    <row r="9" spans="1:18">
      <c r="A9" s="4" t="s">
        <v>340</v>
      </c>
      <c r="B9" s="15" t="s">
        <v>188</v>
      </c>
      <c r="C9" s="4"/>
      <c r="D9" s="4"/>
      <c r="E9" s="4"/>
      <c r="F9" s="8"/>
      <c r="G9" s="4"/>
      <c r="H9" s="4">
        <v>10110</v>
      </c>
      <c r="I9" s="4">
        <v>10352</v>
      </c>
      <c r="J9" s="4">
        <f t="shared" si="0"/>
        <v>242</v>
      </c>
      <c r="K9" s="4">
        <v>1</v>
      </c>
      <c r="L9" s="4">
        <f t="shared" si="1"/>
        <v>242</v>
      </c>
      <c r="M9" s="6">
        <v>1.03</v>
      </c>
      <c r="N9" s="7">
        <f t="shared" si="2"/>
        <v>249.26000000000002</v>
      </c>
      <c r="O9" s="4"/>
      <c r="P9" s="7">
        <f t="shared" si="3"/>
        <v>249.26000000000002</v>
      </c>
      <c r="Q9" s="4">
        <v>1</v>
      </c>
      <c r="R9" s="8">
        <f t="shared" si="4"/>
        <v>249.26000000000002</v>
      </c>
    </row>
    <row r="10" spans="1:18">
      <c r="A10" s="4" t="s">
        <v>192</v>
      </c>
      <c r="B10" s="15" t="s">
        <v>188</v>
      </c>
      <c r="C10" s="4">
        <v>40</v>
      </c>
      <c r="D10" s="4">
        <v>40</v>
      </c>
      <c r="E10" s="4">
        <f>SUM(D10-C10)</f>
        <v>0</v>
      </c>
      <c r="F10" s="27">
        <v>9.5</v>
      </c>
      <c r="G10" s="4">
        <f>E10*F10</f>
        <v>0</v>
      </c>
      <c r="H10" s="4">
        <v>28902</v>
      </c>
      <c r="I10" s="4">
        <v>29091</v>
      </c>
      <c r="J10" s="4">
        <f t="shared" si="0"/>
        <v>189</v>
      </c>
      <c r="K10" s="4">
        <v>1</v>
      </c>
      <c r="L10" s="4">
        <f t="shared" si="1"/>
        <v>189</v>
      </c>
      <c r="M10" s="6">
        <v>1.03</v>
      </c>
      <c r="N10" s="7">
        <f t="shared" si="2"/>
        <v>194.67000000000002</v>
      </c>
      <c r="O10" s="4">
        <v>50</v>
      </c>
      <c r="P10" s="7">
        <f t="shared" si="3"/>
        <v>244.67000000000002</v>
      </c>
      <c r="Q10" s="4">
        <v>1</v>
      </c>
      <c r="R10" s="8">
        <f t="shared" si="4"/>
        <v>244.67000000000002</v>
      </c>
    </row>
    <row r="11" spans="1:18">
      <c r="A11" s="4" t="s">
        <v>193</v>
      </c>
      <c r="B11" s="15" t="s">
        <v>188</v>
      </c>
      <c r="C11" s="4">
        <v>4</v>
      </c>
      <c r="D11" s="4">
        <v>5</v>
      </c>
      <c r="E11" s="4">
        <f>SUM(D11-C11)</f>
        <v>1</v>
      </c>
      <c r="F11" s="27">
        <v>9.5</v>
      </c>
      <c r="G11" s="4">
        <f>E11*F11</f>
        <v>9.5</v>
      </c>
      <c r="H11" s="4">
        <v>9937</v>
      </c>
      <c r="I11" s="4">
        <v>10122</v>
      </c>
      <c r="J11" s="4">
        <f t="shared" si="0"/>
        <v>185</v>
      </c>
      <c r="K11" s="4">
        <v>80</v>
      </c>
      <c r="L11" s="4">
        <f t="shared" si="1"/>
        <v>14800</v>
      </c>
      <c r="M11" s="6">
        <v>1.03</v>
      </c>
      <c r="N11" s="7">
        <f t="shared" si="2"/>
        <v>15244</v>
      </c>
      <c r="O11" s="4"/>
      <c r="P11" s="7">
        <f t="shared" si="3"/>
        <v>15253.5</v>
      </c>
      <c r="Q11" s="4">
        <v>0.5</v>
      </c>
      <c r="R11" s="8">
        <f t="shared" si="4"/>
        <v>7626.75</v>
      </c>
    </row>
    <row r="12" spans="1:18">
      <c r="A12" s="4" t="s">
        <v>328</v>
      </c>
      <c r="B12" s="11" t="s">
        <v>329</v>
      </c>
      <c r="C12" s="11"/>
      <c r="D12" s="11"/>
      <c r="E12" s="11"/>
      <c r="F12" s="11"/>
      <c r="G12" s="11"/>
      <c r="H12" s="4">
        <v>10702</v>
      </c>
      <c r="I12" s="4">
        <v>11447</v>
      </c>
      <c r="J12" s="4">
        <f t="shared" si="0"/>
        <v>745</v>
      </c>
      <c r="K12" s="4">
        <v>80</v>
      </c>
      <c r="L12" s="4">
        <f t="shared" si="1"/>
        <v>59600</v>
      </c>
      <c r="M12" s="6">
        <v>1.03</v>
      </c>
      <c r="N12" s="7">
        <f t="shared" si="2"/>
        <v>61388</v>
      </c>
      <c r="O12" s="17"/>
      <c r="P12" s="17"/>
      <c r="Q12" s="17"/>
      <c r="R12" s="49">
        <f>N12</f>
        <v>61388</v>
      </c>
    </row>
    <row r="13" spans="1:18">
      <c r="A13" s="4" t="s">
        <v>109</v>
      </c>
      <c r="B13" s="15" t="s">
        <v>188</v>
      </c>
      <c r="C13" s="4"/>
      <c r="D13" s="4"/>
      <c r="E13" s="4">
        <f>SUM(E3:E11)</f>
        <v>1</v>
      </c>
      <c r="F13" s="27">
        <v>9.5</v>
      </c>
      <c r="G13" s="4">
        <f>E13*F13</f>
        <v>9.5</v>
      </c>
      <c r="H13" s="4"/>
      <c r="I13" s="4"/>
      <c r="J13" s="4"/>
      <c r="K13" s="4"/>
      <c r="L13" s="4">
        <f>SUM(L3:L11)</f>
        <v>27374</v>
      </c>
      <c r="M13" s="6">
        <v>1.03</v>
      </c>
      <c r="N13" s="7">
        <f t="shared" si="2"/>
        <v>28195.22</v>
      </c>
      <c r="O13" s="4">
        <f>SUM(O3:O11)</f>
        <v>220</v>
      </c>
      <c r="P13" s="7">
        <f>G13+N13+O13</f>
        <v>28424.720000000001</v>
      </c>
      <c r="Q13" s="4"/>
      <c r="R13" s="8">
        <f>SUM(R3:R12)</f>
        <v>82185.97</v>
      </c>
    </row>
    <row r="14" spans="1:18">
      <c r="A14" s="15" t="s">
        <v>194</v>
      </c>
      <c r="B14" s="15" t="s">
        <v>188</v>
      </c>
      <c r="C14" s="16"/>
      <c r="D14" s="16"/>
      <c r="E14" s="16"/>
      <c r="F14" s="54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54">
        <f>R1-R13</f>
        <v>503600.33000000007</v>
      </c>
    </row>
    <row r="15" spans="1:18">
      <c r="A15" s="15"/>
      <c r="B15" s="15"/>
      <c r="C15" s="16"/>
      <c r="D15" s="16"/>
      <c r="E15" s="16"/>
      <c r="F15" s="54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54"/>
    </row>
    <row r="17" spans="1:18">
      <c r="A17" s="103">
        <v>1183024001</v>
      </c>
      <c r="B17" s="16"/>
      <c r="C17" s="16"/>
      <c r="D17" s="16"/>
      <c r="E17" s="16"/>
      <c r="F17" s="54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ht="18.75">
      <c r="A18" s="61" t="s">
        <v>851</v>
      </c>
      <c r="B18" s="61"/>
      <c r="C18" s="61"/>
      <c r="D18" s="61"/>
      <c r="E18" s="61"/>
      <c r="F18" s="64"/>
      <c r="G18" s="61"/>
      <c r="H18" s="61"/>
      <c r="I18" s="61"/>
      <c r="J18" s="61"/>
      <c r="K18" s="61"/>
      <c r="L18" s="61"/>
      <c r="M18" s="6"/>
      <c r="N18" s="63"/>
      <c r="O18" s="61"/>
      <c r="P18" s="63"/>
      <c r="Q18" s="61"/>
      <c r="R18" s="64"/>
    </row>
    <row r="19" spans="1:18">
      <c r="A19" s="4" t="s">
        <v>0</v>
      </c>
      <c r="B19" s="4" t="s">
        <v>344</v>
      </c>
      <c r="C19" s="4" t="s">
        <v>1</v>
      </c>
      <c r="D19" s="4" t="s">
        <v>2</v>
      </c>
      <c r="E19" s="4" t="s">
        <v>3</v>
      </c>
      <c r="F19" s="8" t="s">
        <v>4</v>
      </c>
      <c r="G19" s="4" t="s">
        <v>5</v>
      </c>
      <c r="H19" s="4" t="s">
        <v>6</v>
      </c>
      <c r="I19" s="4" t="s">
        <v>7</v>
      </c>
      <c r="J19" s="4" t="s">
        <v>8</v>
      </c>
      <c r="K19" s="4" t="s">
        <v>9</v>
      </c>
      <c r="L19" s="4" t="s">
        <v>372</v>
      </c>
      <c r="M19" s="6"/>
      <c r="N19" s="7" t="s">
        <v>12</v>
      </c>
      <c r="O19" s="4" t="s">
        <v>13</v>
      </c>
      <c r="P19" s="7" t="s">
        <v>14</v>
      </c>
      <c r="Q19" s="4" t="s">
        <v>345</v>
      </c>
      <c r="R19" s="8" t="s">
        <v>346</v>
      </c>
    </row>
    <row r="20" spans="1:18">
      <c r="A20" s="4" t="s">
        <v>373</v>
      </c>
      <c r="B20" s="15" t="s">
        <v>374</v>
      </c>
      <c r="C20" s="4"/>
      <c r="D20" s="4"/>
      <c r="E20" s="4"/>
      <c r="F20" s="8"/>
      <c r="G20" s="4"/>
      <c r="H20" s="4">
        <v>26307</v>
      </c>
      <c r="I20" s="4">
        <v>27796</v>
      </c>
      <c r="J20" s="4">
        <f t="shared" ref="J20:J28" si="5">I20-H20</f>
        <v>1489</v>
      </c>
      <c r="K20" s="4">
        <v>1</v>
      </c>
      <c r="L20" s="4">
        <f t="shared" ref="L20:L28" si="6">K20*J20</f>
        <v>1489</v>
      </c>
      <c r="M20" s="6">
        <v>1.03</v>
      </c>
      <c r="N20" s="7">
        <f t="shared" ref="N20:N28" si="7">M20*L20</f>
        <v>1533.67</v>
      </c>
      <c r="O20" s="4">
        <v>40</v>
      </c>
      <c r="P20" s="7">
        <f t="shared" ref="P20:P35" si="8">G20+N20+O20</f>
        <v>1573.67</v>
      </c>
      <c r="Q20" s="4">
        <v>1</v>
      </c>
      <c r="R20" s="8">
        <f t="shared" ref="R20:R29" si="9">P20*Q20</f>
        <v>1573.67</v>
      </c>
    </row>
    <row r="21" spans="1:18">
      <c r="A21" s="4" t="s">
        <v>375</v>
      </c>
      <c r="B21" s="15" t="s">
        <v>374</v>
      </c>
      <c r="C21" s="4">
        <v>772</v>
      </c>
      <c r="D21" s="4">
        <v>857</v>
      </c>
      <c r="E21" s="4">
        <f>SUM(D21-C21)</f>
        <v>85</v>
      </c>
      <c r="F21" s="145">
        <v>9.5</v>
      </c>
      <c r="G21" s="4">
        <f>E21*F21</f>
        <v>807.5</v>
      </c>
      <c r="H21" s="4">
        <v>20815</v>
      </c>
      <c r="I21" s="4">
        <v>21226</v>
      </c>
      <c r="J21" s="4">
        <f t="shared" si="5"/>
        <v>411</v>
      </c>
      <c r="K21" s="4">
        <v>1</v>
      </c>
      <c r="L21" s="4">
        <f t="shared" si="6"/>
        <v>411</v>
      </c>
      <c r="M21" s="6">
        <v>1.03</v>
      </c>
      <c r="N21" s="7">
        <f t="shared" si="7"/>
        <v>423.33</v>
      </c>
      <c r="O21" s="4">
        <v>80</v>
      </c>
      <c r="P21" s="7">
        <f t="shared" si="8"/>
        <v>1310.83</v>
      </c>
      <c r="Q21" s="4">
        <v>1</v>
      </c>
      <c r="R21" s="8">
        <f t="shared" si="9"/>
        <v>1310.83</v>
      </c>
    </row>
    <row r="22" spans="1:18">
      <c r="A22" s="4" t="s">
        <v>376</v>
      </c>
      <c r="B22" s="15" t="s">
        <v>374</v>
      </c>
      <c r="C22" s="4"/>
      <c r="D22" s="4"/>
      <c r="E22" s="4"/>
      <c r="F22" s="145">
        <v>9.5</v>
      </c>
      <c r="G22" s="4"/>
      <c r="H22" s="4">
        <v>6873</v>
      </c>
      <c r="I22" s="4">
        <v>6983</v>
      </c>
      <c r="J22" s="4">
        <f t="shared" si="5"/>
        <v>110</v>
      </c>
      <c r="K22" s="4">
        <v>1</v>
      </c>
      <c r="L22" s="4">
        <f t="shared" si="6"/>
        <v>110</v>
      </c>
      <c r="M22" s="6">
        <v>1.03</v>
      </c>
      <c r="N22" s="7">
        <f t="shared" si="7"/>
        <v>113.3</v>
      </c>
      <c r="O22" s="4">
        <v>40</v>
      </c>
      <c r="P22" s="7">
        <f t="shared" si="8"/>
        <v>153.30000000000001</v>
      </c>
      <c r="Q22" s="4">
        <v>1</v>
      </c>
      <c r="R22" s="8">
        <f t="shared" si="9"/>
        <v>153.30000000000001</v>
      </c>
    </row>
    <row r="23" spans="1:18">
      <c r="A23" s="25" t="s">
        <v>377</v>
      </c>
      <c r="B23" s="15" t="s">
        <v>374</v>
      </c>
      <c r="C23" s="25">
        <v>277</v>
      </c>
      <c r="D23" s="25">
        <v>284</v>
      </c>
      <c r="E23" s="25">
        <f>SUM(D23-C23)</f>
        <v>7</v>
      </c>
      <c r="F23" s="145">
        <v>9.5</v>
      </c>
      <c r="G23" s="25">
        <f>E23*F23</f>
        <v>66.5</v>
      </c>
      <c r="H23" s="25">
        <v>573</v>
      </c>
      <c r="I23" s="25">
        <v>573</v>
      </c>
      <c r="J23" s="25">
        <f t="shared" si="5"/>
        <v>0</v>
      </c>
      <c r="K23" s="25">
        <v>1</v>
      </c>
      <c r="L23" s="25">
        <f t="shared" si="6"/>
        <v>0</v>
      </c>
      <c r="M23" s="6">
        <v>1.03</v>
      </c>
      <c r="N23" s="26">
        <f t="shared" si="7"/>
        <v>0</v>
      </c>
      <c r="O23" s="25">
        <v>120</v>
      </c>
      <c r="P23" s="26">
        <f t="shared" si="8"/>
        <v>186.5</v>
      </c>
      <c r="Q23" s="25">
        <v>1</v>
      </c>
      <c r="R23" s="27">
        <f t="shared" si="9"/>
        <v>186.5</v>
      </c>
    </row>
    <row r="24" spans="1:18">
      <c r="A24" s="4" t="s">
        <v>378</v>
      </c>
      <c r="B24" s="15" t="s">
        <v>374</v>
      </c>
      <c r="C24" s="4">
        <v>28</v>
      </c>
      <c r="D24" s="4">
        <v>38</v>
      </c>
      <c r="E24" s="4">
        <f>SUM(D24-C24)</f>
        <v>10</v>
      </c>
      <c r="F24" s="145">
        <v>9.5</v>
      </c>
      <c r="G24" s="4">
        <f>E24*F24</f>
        <v>95</v>
      </c>
      <c r="H24" s="4">
        <v>3476</v>
      </c>
      <c r="I24" s="4">
        <v>3548</v>
      </c>
      <c r="J24" s="4">
        <f t="shared" si="5"/>
        <v>72</v>
      </c>
      <c r="K24" s="4">
        <v>40</v>
      </c>
      <c r="L24" s="4">
        <f t="shared" si="6"/>
        <v>2880</v>
      </c>
      <c r="M24" s="6">
        <v>1.03</v>
      </c>
      <c r="N24" s="7">
        <f t="shared" si="7"/>
        <v>2966.4</v>
      </c>
      <c r="O24" s="4"/>
      <c r="P24" s="7">
        <f t="shared" si="8"/>
        <v>3061.4</v>
      </c>
      <c r="Q24" s="4">
        <v>1</v>
      </c>
      <c r="R24" s="8">
        <f t="shared" si="9"/>
        <v>3061.4</v>
      </c>
    </row>
    <row r="25" spans="1:18">
      <c r="A25" s="4" t="s">
        <v>379</v>
      </c>
      <c r="B25" s="15" t="s">
        <v>374</v>
      </c>
      <c r="C25" s="4" t="s">
        <v>962</v>
      </c>
      <c r="D25" s="4" t="s">
        <v>380</v>
      </c>
      <c r="E25" s="4"/>
      <c r="F25" s="145">
        <v>9.5</v>
      </c>
      <c r="G25" s="4"/>
      <c r="H25" s="4">
        <v>7438</v>
      </c>
      <c r="I25" s="4">
        <v>9242</v>
      </c>
      <c r="J25" s="4">
        <f t="shared" si="5"/>
        <v>1804</v>
      </c>
      <c r="K25" s="4">
        <v>1</v>
      </c>
      <c r="L25" s="4">
        <f t="shared" si="6"/>
        <v>1804</v>
      </c>
      <c r="M25" s="6">
        <v>1.03</v>
      </c>
      <c r="N25" s="7">
        <f t="shared" si="7"/>
        <v>1858.1200000000001</v>
      </c>
      <c r="O25" s="4"/>
      <c r="P25" s="7">
        <f t="shared" si="8"/>
        <v>1858.1200000000001</v>
      </c>
      <c r="Q25" s="4">
        <v>1</v>
      </c>
      <c r="R25" s="8">
        <f t="shared" si="9"/>
        <v>1858.1200000000001</v>
      </c>
    </row>
    <row r="26" spans="1:18">
      <c r="A26" s="25" t="s">
        <v>381</v>
      </c>
      <c r="B26" s="15" t="s">
        <v>374</v>
      </c>
      <c r="C26" s="25">
        <v>212</v>
      </c>
      <c r="D26" s="25">
        <v>221</v>
      </c>
      <c r="E26" s="25">
        <f>SUM(D26-C26)</f>
        <v>9</v>
      </c>
      <c r="F26" s="145">
        <v>9.5</v>
      </c>
      <c r="G26" s="25">
        <f t="shared" ref="G26:G31" si="10">E26*F26</f>
        <v>85.5</v>
      </c>
      <c r="H26" s="25">
        <v>25298</v>
      </c>
      <c r="I26" s="25">
        <v>25711</v>
      </c>
      <c r="J26" s="25">
        <f t="shared" si="5"/>
        <v>413</v>
      </c>
      <c r="K26" s="25">
        <v>1</v>
      </c>
      <c r="L26" s="25">
        <f t="shared" si="6"/>
        <v>413</v>
      </c>
      <c r="M26" s="6">
        <v>1.03</v>
      </c>
      <c r="N26" s="26">
        <f t="shared" si="7"/>
        <v>425.39</v>
      </c>
      <c r="O26" s="25">
        <v>120</v>
      </c>
      <c r="P26" s="26">
        <f t="shared" si="8"/>
        <v>630.89</v>
      </c>
      <c r="Q26" s="25">
        <v>1</v>
      </c>
      <c r="R26" s="27">
        <f t="shared" si="9"/>
        <v>630.89</v>
      </c>
    </row>
    <row r="27" spans="1:18">
      <c r="A27" s="4" t="s">
        <v>382</v>
      </c>
      <c r="B27" s="15" t="s">
        <v>374</v>
      </c>
      <c r="C27" s="4"/>
      <c r="D27" s="4"/>
      <c r="E27" s="4"/>
      <c r="F27" s="145">
        <v>9.5</v>
      </c>
      <c r="G27" s="4">
        <f t="shared" si="10"/>
        <v>0</v>
      </c>
      <c r="H27" s="4">
        <v>1825</v>
      </c>
      <c r="I27" s="4">
        <v>1991</v>
      </c>
      <c r="J27" s="4">
        <f t="shared" si="5"/>
        <v>166</v>
      </c>
      <c r="K27" s="4">
        <v>1</v>
      </c>
      <c r="L27" s="4">
        <f t="shared" si="6"/>
        <v>166</v>
      </c>
      <c r="M27" s="6">
        <v>1.03</v>
      </c>
      <c r="N27" s="7">
        <f t="shared" si="7"/>
        <v>170.98000000000002</v>
      </c>
      <c r="O27" s="4"/>
      <c r="P27" s="7">
        <f t="shared" si="8"/>
        <v>170.98000000000002</v>
      </c>
      <c r="Q27" s="4">
        <v>1</v>
      </c>
      <c r="R27" s="8">
        <f t="shared" si="9"/>
        <v>170.98000000000002</v>
      </c>
    </row>
    <row r="28" spans="1:18">
      <c r="A28" s="4" t="s">
        <v>383</v>
      </c>
      <c r="B28" s="15" t="s">
        <v>374</v>
      </c>
      <c r="C28" s="4"/>
      <c r="D28" s="4"/>
      <c r="E28" s="4"/>
      <c r="F28" s="145">
        <v>9.5</v>
      </c>
      <c r="G28" s="4">
        <f t="shared" si="10"/>
        <v>0</v>
      </c>
      <c r="H28" s="4">
        <v>8077</v>
      </c>
      <c r="I28" s="4">
        <v>8258</v>
      </c>
      <c r="J28" s="4">
        <f t="shared" si="5"/>
        <v>181</v>
      </c>
      <c r="K28" s="4">
        <v>1</v>
      </c>
      <c r="L28" s="4">
        <f t="shared" si="6"/>
        <v>181</v>
      </c>
      <c r="M28" s="6">
        <v>1.03</v>
      </c>
      <c r="N28" s="7">
        <f t="shared" si="7"/>
        <v>186.43</v>
      </c>
      <c r="O28" s="4">
        <v>40</v>
      </c>
      <c r="P28" s="7">
        <f t="shared" si="8"/>
        <v>226.43</v>
      </c>
      <c r="Q28" s="4">
        <v>1</v>
      </c>
      <c r="R28" s="8">
        <f t="shared" si="9"/>
        <v>226.43</v>
      </c>
    </row>
    <row r="29" spans="1:18">
      <c r="A29" s="4" t="s">
        <v>384</v>
      </c>
      <c r="B29" s="15" t="s">
        <v>374</v>
      </c>
      <c r="C29" s="4">
        <v>141</v>
      </c>
      <c r="D29" s="4">
        <v>168</v>
      </c>
      <c r="E29" s="4">
        <f>SUM(D29-C29)</f>
        <v>27</v>
      </c>
      <c r="F29" s="145">
        <v>9.5</v>
      </c>
      <c r="G29" s="4">
        <f t="shared" si="10"/>
        <v>256.5</v>
      </c>
      <c r="H29" s="4"/>
      <c r="I29" s="4"/>
      <c r="J29" s="4"/>
      <c r="K29" s="4"/>
      <c r="L29" s="4"/>
      <c r="M29" s="6">
        <v>1.03</v>
      </c>
      <c r="N29" s="7"/>
      <c r="O29" s="4">
        <v>40</v>
      </c>
      <c r="P29" s="7">
        <f t="shared" si="8"/>
        <v>296.5</v>
      </c>
      <c r="Q29" s="4">
        <v>1</v>
      </c>
      <c r="R29" s="8">
        <f t="shared" si="9"/>
        <v>296.5</v>
      </c>
    </row>
    <row r="30" spans="1:18">
      <c r="A30" s="4" t="s">
        <v>385</v>
      </c>
      <c r="B30" s="15" t="s">
        <v>374</v>
      </c>
      <c r="C30" s="4">
        <v>205</v>
      </c>
      <c r="D30" s="4">
        <v>208</v>
      </c>
      <c r="E30" s="4">
        <f>SUM(D30-C30)</f>
        <v>3</v>
      </c>
      <c r="F30" s="145">
        <v>9.5</v>
      </c>
      <c r="G30" s="4">
        <f t="shared" si="10"/>
        <v>28.5</v>
      </c>
      <c r="H30" s="4"/>
      <c r="I30" s="4"/>
      <c r="J30" s="4"/>
      <c r="K30" s="4"/>
      <c r="L30" s="4"/>
      <c r="M30" s="6">
        <v>1.03</v>
      </c>
      <c r="N30" s="7"/>
      <c r="O30" s="4"/>
      <c r="P30" s="7">
        <f t="shared" si="8"/>
        <v>28.5</v>
      </c>
      <c r="Q30" s="4">
        <v>1</v>
      </c>
      <c r="R30" s="8">
        <f>P30</f>
        <v>28.5</v>
      </c>
    </row>
    <row r="31" spans="1:18">
      <c r="A31" s="4" t="s">
        <v>386</v>
      </c>
      <c r="B31" s="15" t="s">
        <v>374</v>
      </c>
      <c r="C31" s="4">
        <v>86</v>
      </c>
      <c r="D31" s="4">
        <v>87</v>
      </c>
      <c r="E31" s="4">
        <f>SUM(D31-C31)</f>
        <v>1</v>
      </c>
      <c r="F31" s="145">
        <v>9.5</v>
      </c>
      <c r="G31" s="4">
        <f t="shared" si="10"/>
        <v>9.5</v>
      </c>
      <c r="H31" s="4">
        <v>32077</v>
      </c>
      <c r="I31" s="4">
        <v>32737</v>
      </c>
      <c r="J31" s="4">
        <f>I31-H31</f>
        <v>660</v>
      </c>
      <c r="K31" s="4">
        <v>1</v>
      </c>
      <c r="L31" s="4">
        <f>K31*J31</f>
        <v>660</v>
      </c>
      <c r="M31" s="6">
        <v>1.03</v>
      </c>
      <c r="N31" s="7">
        <f t="shared" ref="N31:N36" si="11">M31*L31</f>
        <v>679.80000000000007</v>
      </c>
      <c r="O31" s="4">
        <v>120</v>
      </c>
      <c r="P31" s="7">
        <f t="shared" si="8"/>
        <v>809.30000000000007</v>
      </c>
      <c r="Q31" s="4">
        <v>1</v>
      </c>
      <c r="R31" s="8">
        <f t="shared" ref="R31:R36" si="12">P31*Q31</f>
        <v>809.30000000000007</v>
      </c>
    </row>
    <row r="32" spans="1:18">
      <c r="A32" s="4" t="s">
        <v>56</v>
      </c>
      <c r="B32" s="15" t="s">
        <v>374</v>
      </c>
      <c r="C32" s="4"/>
      <c r="D32" s="4"/>
      <c r="E32" s="4"/>
      <c r="F32" s="145">
        <v>9.5</v>
      </c>
      <c r="G32" s="4"/>
      <c r="H32" s="4">
        <v>21781</v>
      </c>
      <c r="I32" s="4">
        <v>24914</v>
      </c>
      <c r="J32" s="4">
        <f>I32-H32</f>
        <v>3133</v>
      </c>
      <c r="K32" s="4">
        <v>1</v>
      </c>
      <c r="L32" s="4">
        <f>K32*J32</f>
        <v>3133</v>
      </c>
      <c r="M32" s="6">
        <v>1.03</v>
      </c>
      <c r="N32" s="7">
        <f t="shared" si="11"/>
        <v>3226.9900000000002</v>
      </c>
      <c r="O32" s="4">
        <v>80</v>
      </c>
      <c r="P32" s="7">
        <f t="shared" si="8"/>
        <v>3306.9900000000002</v>
      </c>
      <c r="Q32" s="4">
        <v>1</v>
      </c>
      <c r="R32" s="8">
        <f t="shared" si="12"/>
        <v>3306.9900000000002</v>
      </c>
    </row>
    <row r="33" spans="1:18">
      <c r="A33" s="4" t="s">
        <v>57</v>
      </c>
      <c r="B33" s="15" t="s">
        <v>374</v>
      </c>
      <c r="C33" s="4">
        <v>266</v>
      </c>
      <c r="D33" s="4">
        <v>266</v>
      </c>
      <c r="E33" s="4">
        <f>SUM(D33-C33)</f>
        <v>0</v>
      </c>
      <c r="F33" s="145">
        <v>9.5</v>
      </c>
      <c r="G33" s="4">
        <f>E33*F33</f>
        <v>0</v>
      </c>
      <c r="H33" s="4">
        <v>6779</v>
      </c>
      <c r="I33" s="4">
        <v>6779</v>
      </c>
      <c r="J33" s="4">
        <f>I33-H33</f>
        <v>0</v>
      </c>
      <c r="K33" s="4">
        <v>1</v>
      </c>
      <c r="L33" s="4">
        <f>K33*J33</f>
        <v>0</v>
      </c>
      <c r="M33" s="6">
        <v>1.03</v>
      </c>
      <c r="N33" s="7">
        <f t="shared" si="11"/>
        <v>0</v>
      </c>
      <c r="O33" s="4">
        <v>80</v>
      </c>
      <c r="P33" s="7">
        <f t="shared" si="8"/>
        <v>80</v>
      </c>
      <c r="Q33" s="4">
        <v>1</v>
      </c>
      <c r="R33" s="8">
        <f t="shared" si="12"/>
        <v>80</v>
      </c>
    </row>
    <row r="34" spans="1:18">
      <c r="A34" s="4" t="s">
        <v>387</v>
      </c>
      <c r="B34" s="15" t="s">
        <v>374</v>
      </c>
      <c r="C34" s="4"/>
      <c r="D34" s="4"/>
      <c r="E34" s="4"/>
      <c r="F34" s="145">
        <v>9.5</v>
      </c>
      <c r="G34" s="4"/>
      <c r="H34" s="4">
        <v>13383</v>
      </c>
      <c r="I34" s="4">
        <v>13484</v>
      </c>
      <c r="J34" s="4">
        <f>I34-H34</f>
        <v>101</v>
      </c>
      <c r="K34" s="4">
        <v>1</v>
      </c>
      <c r="L34" s="4">
        <f>K34*J34</f>
        <v>101</v>
      </c>
      <c r="M34" s="6">
        <v>1.03</v>
      </c>
      <c r="N34" s="7">
        <f t="shared" si="11"/>
        <v>104.03</v>
      </c>
      <c r="O34" s="4">
        <v>120</v>
      </c>
      <c r="P34" s="7">
        <f t="shared" si="8"/>
        <v>224.03</v>
      </c>
      <c r="Q34" s="4">
        <v>1</v>
      </c>
      <c r="R34" s="8">
        <f t="shared" si="12"/>
        <v>224.03</v>
      </c>
    </row>
    <row r="35" spans="1:18">
      <c r="A35" s="4" t="s">
        <v>388</v>
      </c>
      <c r="B35" s="15" t="s">
        <v>374</v>
      </c>
      <c r="C35" s="4"/>
      <c r="D35" s="4"/>
      <c r="E35" s="4"/>
      <c r="F35" s="145">
        <v>9.5</v>
      </c>
      <c r="G35" s="4"/>
      <c r="H35" s="4">
        <v>13758</v>
      </c>
      <c r="I35" s="4">
        <v>13758</v>
      </c>
      <c r="J35" s="4">
        <f>I35-H35</f>
        <v>0</v>
      </c>
      <c r="K35" s="4">
        <v>1</v>
      </c>
      <c r="L35" s="4">
        <f>K35*J35</f>
        <v>0</v>
      </c>
      <c r="M35" s="6">
        <v>1.03</v>
      </c>
      <c r="N35" s="7">
        <f t="shared" si="11"/>
        <v>0</v>
      </c>
      <c r="O35" s="4"/>
      <c r="P35" s="7">
        <f t="shared" si="8"/>
        <v>0</v>
      </c>
      <c r="Q35" s="4">
        <v>1</v>
      </c>
      <c r="R35" s="8">
        <f t="shared" si="12"/>
        <v>0</v>
      </c>
    </row>
    <row r="36" spans="1:18">
      <c r="A36" s="4" t="s">
        <v>343</v>
      </c>
      <c r="B36" s="15" t="s">
        <v>374</v>
      </c>
      <c r="C36" s="4" t="s">
        <v>389</v>
      </c>
      <c r="D36" s="4"/>
      <c r="E36" s="4">
        <f>SUM(E20:E35)</f>
        <v>142</v>
      </c>
      <c r="F36" s="145">
        <v>9.5</v>
      </c>
      <c r="G36" s="4">
        <f>E36*F36</f>
        <v>1349</v>
      </c>
      <c r="H36" s="4"/>
      <c r="I36" s="4"/>
      <c r="J36" s="4"/>
      <c r="K36" s="4"/>
      <c r="L36" s="4">
        <f>SUM(L20:L35)</f>
        <v>11348</v>
      </c>
      <c r="M36" s="6">
        <v>1.03</v>
      </c>
      <c r="N36" s="7">
        <f t="shared" si="11"/>
        <v>11688.44</v>
      </c>
      <c r="O36" s="4">
        <f>SUM(O20:O35)</f>
        <v>880</v>
      </c>
      <c r="P36" s="7" t="e">
        <f>G36+光电中心!#REF!+N36+O36</f>
        <v>#REF!</v>
      </c>
      <c r="Q36" s="4">
        <v>1</v>
      </c>
      <c r="R36" s="8" t="e">
        <f t="shared" si="12"/>
        <v>#REF!</v>
      </c>
    </row>
    <row r="38" spans="1:18" s="16" customFormat="1">
      <c r="A38" s="4" t="s">
        <v>0</v>
      </c>
      <c r="B38" s="4" t="s">
        <v>55</v>
      </c>
      <c r="C38" s="4" t="s">
        <v>1</v>
      </c>
      <c r="D38" s="4" t="s">
        <v>2</v>
      </c>
      <c r="E38" s="4" t="s">
        <v>3</v>
      </c>
      <c r="F38" s="8" t="s">
        <v>4</v>
      </c>
      <c r="G38" s="4" t="s">
        <v>5</v>
      </c>
      <c r="H38" s="4" t="s">
        <v>6</v>
      </c>
      <c r="I38" s="4" t="s">
        <v>7</v>
      </c>
      <c r="J38" s="4" t="s">
        <v>8</v>
      </c>
      <c r="K38" s="4" t="s">
        <v>9</v>
      </c>
      <c r="L38" s="4" t="s">
        <v>3</v>
      </c>
      <c r="M38" s="6"/>
      <c r="N38" s="7" t="s">
        <v>12</v>
      </c>
      <c r="O38" s="4" t="s">
        <v>13</v>
      </c>
      <c r="P38" s="7" t="s">
        <v>14</v>
      </c>
      <c r="Q38" s="4" t="s">
        <v>15</v>
      </c>
      <c r="R38" s="8" t="s">
        <v>16</v>
      </c>
    </row>
    <row r="39" spans="1:18">
      <c r="A39" s="105" t="s">
        <v>799</v>
      </c>
      <c r="B39" s="4"/>
      <c r="C39" s="4"/>
      <c r="D39" s="4"/>
      <c r="E39" s="4"/>
      <c r="F39" s="8"/>
      <c r="G39" s="4"/>
      <c r="H39" s="4"/>
      <c r="I39" s="4"/>
      <c r="J39" s="4"/>
      <c r="K39" s="4"/>
      <c r="L39" s="4"/>
      <c r="M39" s="6"/>
      <c r="N39" s="7"/>
      <c r="O39" s="4"/>
      <c r="P39" s="7"/>
      <c r="Q39" s="4"/>
      <c r="R39" s="8"/>
    </row>
    <row r="40" spans="1:18" s="16" customFormat="1">
      <c r="A40" s="30" t="s">
        <v>147</v>
      </c>
      <c r="B40" s="24" t="s">
        <v>807</v>
      </c>
      <c r="C40" s="30">
        <v>2129</v>
      </c>
      <c r="D40" s="30">
        <v>2462</v>
      </c>
      <c r="E40" s="168">
        <f>D40-C40</f>
        <v>333</v>
      </c>
      <c r="F40" s="145">
        <v>9.5</v>
      </c>
      <c r="G40" s="170">
        <f>SUM(E40*F40)</f>
        <v>3163.5</v>
      </c>
      <c r="H40" s="30">
        <v>5910</v>
      </c>
      <c r="I40" s="30">
        <v>6546</v>
      </c>
      <c r="J40" s="30">
        <f>I40-H40</f>
        <v>636</v>
      </c>
      <c r="K40" s="30">
        <v>20</v>
      </c>
      <c r="L40" s="30">
        <f>J40*K40</f>
        <v>12720</v>
      </c>
      <c r="M40" s="31">
        <v>1.03</v>
      </c>
      <c r="N40" s="170">
        <f>SUM(L40*M40)</f>
        <v>13101.6</v>
      </c>
      <c r="O40" s="171"/>
      <c r="P40" s="170">
        <f>SUM(G40+N40)</f>
        <v>16265.1</v>
      </c>
      <c r="Q40" s="148">
        <v>0.1242</v>
      </c>
      <c r="R40" s="145">
        <f>P40*Q40</f>
        <v>2020.1254200000001</v>
      </c>
    </row>
    <row r="41" spans="1:18" s="16" customFormat="1">
      <c r="A41" s="4"/>
      <c r="B41" s="4"/>
      <c r="C41" s="4"/>
      <c r="D41" s="4"/>
      <c r="E41" s="8">
        <f>E40*Q40</f>
        <v>41.358600000000003</v>
      </c>
      <c r="F41" s="145">
        <v>8.15</v>
      </c>
      <c r="G41" s="8">
        <f>E41*F41</f>
        <v>337.07259000000005</v>
      </c>
      <c r="H41" s="8"/>
      <c r="I41" s="8"/>
      <c r="J41" s="8"/>
      <c r="K41" s="8"/>
      <c r="L41" s="8">
        <f>L40*Q40</f>
        <v>1579.8240000000001</v>
      </c>
      <c r="M41" s="6"/>
      <c r="N41" s="7">
        <f>Q40*N40</f>
        <v>1627.2187200000001</v>
      </c>
      <c r="O41" s="4"/>
      <c r="P41" s="7"/>
      <c r="Q41" s="4"/>
      <c r="R41" s="8">
        <f>N41+G41</f>
        <v>1964.2913100000001</v>
      </c>
    </row>
  </sheetData>
  <phoneticPr fontId="2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R40"/>
  <sheetViews>
    <sheetView workbookViewId="0">
      <selection activeCell="I27" sqref="I27"/>
    </sheetView>
  </sheetViews>
  <sheetFormatPr defaultRowHeight="14.25"/>
  <cols>
    <col min="1" max="1" width="11.625" style="16" bestFit="1" customWidth="1"/>
    <col min="2" max="2" width="6.125" style="16" customWidth="1"/>
    <col min="3" max="3" width="6.875" style="16" customWidth="1"/>
    <col min="4" max="4" width="7.125" style="16" customWidth="1"/>
    <col min="5" max="5" width="5.375" style="16" customWidth="1"/>
    <col min="6" max="6" width="6.5" style="54" customWidth="1"/>
    <col min="7" max="7" width="11" style="16" customWidth="1"/>
    <col min="8" max="9" width="9" style="16"/>
    <col min="10" max="10" width="6" style="16" customWidth="1"/>
    <col min="11" max="11" width="4.5" style="16" customWidth="1"/>
    <col min="12" max="12" width="10.5" style="16" bestFit="1" customWidth="1"/>
    <col min="13" max="13" width="4.875" style="16" customWidth="1"/>
    <col min="14" max="14" width="12.875" style="16" customWidth="1"/>
    <col min="15" max="15" width="4.75" style="16" customWidth="1"/>
    <col min="16" max="16" width="11.625" style="16" customWidth="1"/>
    <col min="17" max="17" width="3.375" style="16" customWidth="1"/>
    <col min="18" max="18" width="10.5" style="16" bestFit="1" customWidth="1"/>
    <col min="19" max="16384" width="9" style="16"/>
  </cols>
  <sheetData>
    <row r="1" spans="1:18">
      <c r="A1" s="4" t="s">
        <v>565</v>
      </c>
      <c r="B1" s="4" t="s">
        <v>566</v>
      </c>
      <c r="C1" s="4" t="s">
        <v>1</v>
      </c>
      <c r="D1" s="4" t="s">
        <v>2</v>
      </c>
      <c r="E1" s="4" t="s">
        <v>3</v>
      </c>
      <c r="F1" s="8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567</v>
      </c>
      <c r="M1" s="6"/>
      <c r="N1" s="7" t="s">
        <v>12</v>
      </c>
      <c r="O1" s="4" t="s">
        <v>13</v>
      </c>
      <c r="P1" s="7" t="s">
        <v>14</v>
      </c>
      <c r="Q1" s="4" t="s">
        <v>568</v>
      </c>
      <c r="R1" s="8" t="s">
        <v>569</v>
      </c>
    </row>
    <row r="2" spans="1:18">
      <c r="A2" s="60" t="s">
        <v>689</v>
      </c>
      <c r="B2" s="4"/>
      <c r="C2" s="4"/>
      <c r="D2" s="4"/>
      <c r="E2" s="4"/>
      <c r="F2" s="8"/>
      <c r="G2" s="4"/>
      <c r="H2" s="4"/>
      <c r="I2" s="4"/>
      <c r="J2" s="4"/>
      <c r="K2" s="4"/>
      <c r="L2" s="4"/>
      <c r="M2" s="6">
        <v>1.03</v>
      </c>
      <c r="N2" s="7"/>
      <c r="O2" s="4"/>
      <c r="P2" s="7"/>
      <c r="Q2" s="4"/>
      <c r="R2" s="8"/>
    </row>
    <row r="3" spans="1:18">
      <c r="A3" s="30" t="s">
        <v>690</v>
      </c>
      <c r="B3" s="30" t="s">
        <v>691</v>
      </c>
      <c r="C3" s="30">
        <v>16</v>
      </c>
      <c r="D3" s="30">
        <v>17</v>
      </c>
      <c r="E3" s="30">
        <f>SUM(D3-C3)</f>
        <v>1</v>
      </c>
      <c r="F3" s="145">
        <v>9.5</v>
      </c>
      <c r="G3" s="30">
        <f>E3*F3</f>
        <v>9.5</v>
      </c>
      <c r="H3" s="30">
        <v>33417</v>
      </c>
      <c r="I3" s="30">
        <v>34957</v>
      </c>
      <c r="J3" s="30">
        <f t="shared" ref="J3:J10" si="0">I3-H3</f>
        <v>1540</v>
      </c>
      <c r="K3" s="30">
        <v>1</v>
      </c>
      <c r="L3" s="30">
        <f t="shared" ref="L3:L9" si="1">K3*J3</f>
        <v>1540</v>
      </c>
      <c r="M3" s="31">
        <v>1.03</v>
      </c>
      <c r="N3" s="32">
        <f t="shared" ref="N3:N10" si="2">M3*L3</f>
        <v>1586.2</v>
      </c>
      <c r="O3" s="30"/>
      <c r="P3" s="32">
        <f t="shared" ref="P3:P10" si="3">G3+N3+O3</f>
        <v>1595.7</v>
      </c>
      <c r="Q3" s="30">
        <v>1</v>
      </c>
      <c r="R3" s="33">
        <f t="shared" ref="R3:R10" si="4">P3*Q3</f>
        <v>1595.7</v>
      </c>
    </row>
    <row r="4" spans="1:18">
      <c r="A4" s="30" t="s">
        <v>692</v>
      </c>
      <c r="B4" s="30" t="s">
        <v>691</v>
      </c>
      <c r="C4" s="30"/>
      <c r="D4" s="30"/>
      <c r="E4" s="30"/>
      <c r="F4" s="145">
        <v>9.5</v>
      </c>
      <c r="G4" s="30"/>
      <c r="H4" s="30">
        <v>8849</v>
      </c>
      <c r="I4" s="30">
        <v>9309</v>
      </c>
      <c r="J4" s="30">
        <f t="shared" si="0"/>
        <v>460</v>
      </c>
      <c r="K4" s="30">
        <v>1</v>
      </c>
      <c r="L4" s="30">
        <f t="shared" si="1"/>
        <v>460</v>
      </c>
      <c r="M4" s="31">
        <v>1.03</v>
      </c>
      <c r="N4" s="32">
        <f t="shared" si="2"/>
        <v>473.8</v>
      </c>
      <c r="O4" s="30"/>
      <c r="P4" s="32">
        <f t="shared" si="3"/>
        <v>473.8</v>
      </c>
      <c r="Q4" s="30">
        <v>1</v>
      </c>
      <c r="R4" s="33">
        <f t="shared" si="4"/>
        <v>473.8</v>
      </c>
    </row>
    <row r="5" spans="1:18">
      <c r="A5" s="30" t="s">
        <v>693</v>
      </c>
      <c r="B5" s="30" t="s">
        <v>691</v>
      </c>
      <c r="C5" s="30"/>
      <c r="D5" s="30" t="s">
        <v>694</v>
      </c>
      <c r="E5" s="30"/>
      <c r="F5" s="145">
        <v>9.5</v>
      </c>
      <c r="G5" s="30"/>
      <c r="H5" s="30">
        <v>2447</v>
      </c>
      <c r="I5" s="30">
        <v>2980</v>
      </c>
      <c r="J5" s="30">
        <f t="shared" si="0"/>
        <v>533</v>
      </c>
      <c r="K5" s="30">
        <v>1</v>
      </c>
      <c r="L5" s="30">
        <f t="shared" si="1"/>
        <v>533</v>
      </c>
      <c r="M5" s="31">
        <v>1.03</v>
      </c>
      <c r="N5" s="32">
        <f t="shared" si="2"/>
        <v>548.99</v>
      </c>
      <c r="O5" s="30"/>
      <c r="P5" s="32">
        <f t="shared" si="3"/>
        <v>548.99</v>
      </c>
      <c r="Q5" s="30">
        <v>1</v>
      </c>
      <c r="R5" s="33">
        <f t="shared" si="4"/>
        <v>548.99</v>
      </c>
    </row>
    <row r="6" spans="1:18">
      <c r="A6" s="30" t="s">
        <v>695</v>
      </c>
      <c r="B6" s="30" t="s">
        <v>691</v>
      </c>
      <c r="C6" s="30"/>
      <c r="D6" s="30" t="s">
        <v>696</v>
      </c>
      <c r="E6" s="30"/>
      <c r="F6" s="145">
        <v>9.5</v>
      </c>
      <c r="G6" s="30"/>
      <c r="H6" s="30">
        <v>1511</v>
      </c>
      <c r="I6" s="30">
        <v>1536</v>
      </c>
      <c r="J6" s="30">
        <f t="shared" si="0"/>
        <v>25</v>
      </c>
      <c r="K6" s="30">
        <v>1</v>
      </c>
      <c r="L6" s="30">
        <f t="shared" si="1"/>
        <v>25</v>
      </c>
      <c r="M6" s="31">
        <v>1.03</v>
      </c>
      <c r="N6" s="32">
        <f t="shared" si="2"/>
        <v>25.75</v>
      </c>
      <c r="O6" s="30"/>
      <c r="P6" s="32">
        <f t="shared" si="3"/>
        <v>25.75</v>
      </c>
      <c r="Q6" s="30">
        <v>1</v>
      </c>
      <c r="R6" s="33">
        <f t="shared" si="4"/>
        <v>25.75</v>
      </c>
    </row>
    <row r="7" spans="1:18">
      <c r="A7" s="30" t="s">
        <v>697</v>
      </c>
      <c r="B7" s="30" t="s">
        <v>691</v>
      </c>
      <c r="C7" s="30"/>
      <c r="D7" s="30"/>
      <c r="E7" s="30"/>
      <c r="F7" s="145">
        <v>9.5</v>
      </c>
      <c r="G7" s="30"/>
      <c r="H7" s="30">
        <v>17923</v>
      </c>
      <c r="I7" s="30">
        <v>21451</v>
      </c>
      <c r="J7" s="30">
        <f t="shared" si="0"/>
        <v>3528</v>
      </c>
      <c r="K7" s="30">
        <v>1</v>
      </c>
      <c r="L7" s="30">
        <f t="shared" si="1"/>
        <v>3528</v>
      </c>
      <c r="M7" s="31">
        <v>1.03</v>
      </c>
      <c r="N7" s="32">
        <f t="shared" si="2"/>
        <v>3633.84</v>
      </c>
      <c r="O7" s="30">
        <v>40</v>
      </c>
      <c r="P7" s="32">
        <f t="shared" si="3"/>
        <v>3673.84</v>
      </c>
      <c r="Q7" s="30">
        <v>1</v>
      </c>
      <c r="R7" s="33">
        <f t="shared" si="4"/>
        <v>3673.84</v>
      </c>
    </row>
    <row r="8" spans="1:18">
      <c r="A8" s="30" t="s">
        <v>698</v>
      </c>
      <c r="B8" s="30" t="s">
        <v>691</v>
      </c>
      <c r="C8" s="30">
        <v>156</v>
      </c>
      <c r="D8" s="30">
        <v>156</v>
      </c>
      <c r="E8" s="30">
        <f>SUM(D8-C8)</f>
        <v>0</v>
      </c>
      <c r="F8" s="145">
        <v>9.5</v>
      </c>
      <c r="G8" s="30">
        <f>E8*F8</f>
        <v>0</v>
      </c>
      <c r="H8" s="70">
        <v>34155</v>
      </c>
      <c r="I8" s="70">
        <v>34155</v>
      </c>
      <c r="J8" s="30">
        <f>I8-H8</f>
        <v>0</v>
      </c>
      <c r="K8" s="30">
        <v>1</v>
      </c>
      <c r="L8" s="30">
        <f t="shared" si="1"/>
        <v>0</v>
      </c>
      <c r="M8" s="31">
        <v>1.03</v>
      </c>
      <c r="N8" s="32">
        <f>M8*L8</f>
        <v>0</v>
      </c>
      <c r="O8" s="30">
        <v>160</v>
      </c>
      <c r="P8" s="32">
        <f>G8+N8+O8</f>
        <v>160</v>
      </c>
      <c r="Q8" s="30">
        <v>1</v>
      </c>
      <c r="R8" s="33">
        <f>P8*Q8</f>
        <v>160</v>
      </c>
    </row>
    <row r="9" spans="1:18">
      <c r="A9" s="30" t="s">
        <v>699</v>
      </c>
      <c r="B9" s="30" t="s">
        <v>691</v>
      </c>
      <c r="C9" s="30"/>
      <c r="D9" s="30" t="s">
        <v>700</v>
      </c>
      <c r="E9" s="30"/>
      <c r="F9" s="145">
        <v>9.5</v>
      </c>
      <c r="G9" s="30"/>
      <c r="H9" s="30">
        <v>3809</v>
      </c>
      <c r="I9" s="30">
        <v>3809</v>
      </c>
      <c r="J9" s="30">
        <f>I9-H9</f>
        <v>0</v>
      </c>
      <c r="K9" s="30">
        <v>1</v>
      </c>
      <c r="L9" s="30">
        <f t="shared" si="1"/>
        <v>0</v>
      </c>
      <c r="M9" s="31">
        <v>1.03</v>
      </c>
      <c r="N9" s="32">
        <f>M9*L9</f>
        <v>0</v>
      </c>
      <c r="O9" s="30"/>
      <c r="P9" s="32">
        <f>G9+N9+O9</f>
        <v>0</v>
      </c>
      <c r="Q9" s="30">
        <v>1</v>
      </c>
      <c r="R9" s="33">
        <f>P9*Q9</f>
        <v>0</v>
      </c>
    </row>
    <row r="10" spans="1:18">
      <c r="A10" s="30" t="s">
        <v>701</v>
      </c>
      <c r="B10" s="30" t="s">
        <v>691</v>
      </c>
      <c r="C10" s="30">
        <v>5</v>
      </c>
      <c r="D10" s="30">
        <v>5</v>
      </c>
      <c r="E10" s="30">
        <f>SUM(D10-C10)</f>
        <v>0</v>
      </c>
      <c r="F10" s="145">
        <v>9.5</v>
      </c>
      <c r="G10" s="30">
        <f>E10*F10</f>
        <v>0</v>
      </c>
      <c r="H10" s="30">
        <v>6360</v>
      </c>
      <c r="I10" s="30">
        <v>6510</v>
      </c>
      <c r="J10" s="30">
        <f t="shared" si="0"/>
        <v>150</v>
      </c>
      <c r="K10" s="30">
        <v>0.5</v>
      </c>
      <c r="L10" s="30">
        <f>J10*K10</f>
        <v>75</v>
      </c>
      <c r="M10" s="31">
        <v>1.03</v>
      </c>
      <c r="N10" s="32">
        <f t="shared" si="2"/>
        <v>77.25</v>
      </c>
      <c r="O10" s="30">
        <v>30</v>
      </c>
      <c r="P10" s="32">
        <f t="shared" si="3"/>
        <v>107.25</v>
      </c>
      <c r="Q10" s="30">
        <v>1</v>
      </c>
      <c r="R10" s="33">
        <f t="shared" si="4"/>
        <v>107.25</v>
      </c>
    </row>
    <row r="11" spans="1:18">
      <c r="A11" s="30" t="s">
        <v>702</v>
      </c>
      <c r="B11" s="30" t="s">
        <v>691</v>
      </c>
      <c r="C11" s="30"/>
      <c r="D11" s="30"/>
      <c r="E11" s="30"/>
      <c r="F11" s="145">
        <v>9.5</v>
      </c>
      <c r="G11" s="30"/>
      <c r="H11" s="30">
        <v>43844</v>
      </c>
      <c r="I11" s="30">
        <v>47209</v>
      </c>
      <c r="J11" s="30">
        <f>I11-H11</f>
        <v>3365</v>
      </c>
      <c r="K11" s="30">
        <v>1</v>
      </c>
      <c r="L11" s="30">
        <f>K11*J11</f>
        <v>3365</v>
      </c>
      <c r="M11" s="31">
        <v>1.03</v>
      </c>
      <c r="N11" s="32">
        <f>M11*L11</f>
        <v>3465.9500000000003</v>
      </c>
      <c r="O11" s="30">
        <v>120</v>
      </c>
      <c r="P11" s="32">
        <f>G11+N11+O11</f>
        <v>3585.9500000000003</v>
      </c>
      <c r="Q11" s="30">
        <v>1</v>
      </c>
      <c r="R11" s="33">
        <f>P11*Q11</f>
        <v>3585.9500000000003</v>
      </c>
    </row>
    <row r="12" spans="1:18">
      <c r="A12" s="30" t="s">
        <v>703</v>
      </c>
      <c r="B12" s="30" t="s">
        <v>691</v>
      </c>
      <c r="C12" s="30">
        <v>51</v>
      </c>
      <c r="D12" s="30">
        <v>51</v>
      </c>
      <c r="E12" s="30">
        <f>SUM(D12-C12)</f>
        <v>0</v>
      </c>
      <c r="F12" s="145">
        <v>9.5</v>
      </c>
      <c r="G12" s="30">
        <f>E12*F12</f>
        <v>0</v>
      </c>
      <c r="H12" s="30">
        <v>30402</v>
      </c>
      <c r="I12" s="30">
        <v>31323</v>
      </c>
      <c r="J12" s="30">
        <f>I12-H12</f>
        <v>921</v>
      </c>
      <c r="K12" s="30">
        <v>1</v>
      </c>
      <c r="L12" s="30">
        <f>K12*J12</f>
        <v>921</v>
      </c>
      <c r="M12" s="31">
        <v>1.03</v>
      </c>
      <c r="N12" s="32">
        <f>M12*L12</f>
        <v>948.63</v>
      </c>
      <c r="O12" s="30"/>
      <c r="P12" s="32">
        <f>G12+N12+O12</f>
        <v>948.63</v>
      </c>
      <c r="Q12" s="30">
        <v>1</v>
      </c>
      <c r="R12" s="33">
        <f>P12*Q12</f>
        <v>948.63</v>
      </c>
    </row>
    <row r="13" spans="1:18">
      <c r="A13" s="30" t="s">
        <v>704</v>
      </c>
      <c r="B13" s="30" t="s">
        <v>691</v>
      </c>
      <c r="C13" s="30"/>
      <c r="D13" s="30"/>
      <c r="E13" s="30"/>
      <c r="F13" s="145">
        <v>9.5</v>
      </c>
      <c r="G13" s="30"/>
      <c r="H13" s="30">
        <v>240</v>
      </c>
      <c r="I13" s="30">
        <v>397</v>
      </c>
      <c r="J13" s="30">
        <f>I13-H13</f>
        <v>157</v>
      </c>
      <c r="K13" s="30">
        <v>1</v>
      </c>
      <c r="L13" s="30">
        <f>K13*J13</f>
        <v>157</v>
      </c>
      <c r="M13" s="31">
        <v>1.03</v>
      </c>
      <c r="N13" s="32">
        <f>M13*L13</f>
        <v>161.71</v>
      </c>
      <c r="O13" s="30"/>
      <c r="P13" s="32">
        <f>G13+N13+O13</f>
        <v>161.71</v>
      </c>
      <c r="Q13" s="30">
        <v>1</v>
      </c>
      <c r="R13" s="33">
        <f>P13*Q13</f>
        <v>161.71</v>
      </c>
    </row>
    <row r="14" spans="1:18">
      <c r="A14" s="30" t="s">
        <v>705</v>
      </c>
      <c r="B14" s="30"/>
      <c r="C14" s="30"/>
      <c r="D14" s="30"/>
      <c r="E14" s="30">
        <f ca="1">SUM(E3:E17)</f>
        <v>3</v>
      </c>
      <c r="F14" s="145">
        <v>9.5</v>
      </c>
      <c r="G14" s="30">
        <f ca="1">E14*F14</f>
        <v>24.450000000000003</v>
      </c>
      <c r="H14" s="30"/>
      <c r="I14" s="30"/>
      <c r="J14" s="30"/>
      <c r="K14" s="30"/>
      <c r="L14" s="30">
        <f>SUM(L3:L13)</f>
        <v>10604</v>
      </c>
      <c r="M14" s="31">
        <v>1.03</v>
      </c>
      <c r="N14" s="32">
        <f>L14*M14</f>
        <v>10922.12</v>
      </c>
      <c r="O14" s="30">
        <f ca="1">SUM(O3:O17)</f>
        <v>350</v>
      </c>
      <c r="P14" s="32">
        <f ca="1">G14+N14+O14</f>
        <v>0</v>
      </c>
      <c r="Q14" s="30"/>
      <c r="R14" s="33">
        <f>SUM(R3:R13)</f>
        <v>11281.619999999999</v>
      </c>
    </row>
    <row r="16" spans="1:18">
      <c r="A16" s="30" t="s">
        <v>706</v>
      </c>
      <c r="B16" s="30"/>
      <c r="C16" s="30"/>
      <c r="D16" s="30" t="s">
        <v>707</v>
      </c>
      <c r="E16" s="30"/>
      <c r="F16" s="145">
        <v>8.15</v>
      </c>
      <c r="G16" s="30"/>
      <c r="H16" s="30">
        <v>438</v>
      </c>
      <c r="I16" s="30">
        <v>671</v>
      </c>
      <c r="J16" s="30">
        <f>I16-H16</f>
        <v>233</v>
      </c>
      <c r="K16" s="30">
        <v>1</v>
      </c>
      <c r="L16" s="30">
        <f>K16*J16</f>
        <v>233</v>
      </c>
      <c r="M16" s="31">
        <v>1.03</v>
      </c>
      <c r="N16" s="32">
        <f>M16*L16</f>
        <v>239.99</v>
      </c>
      <c r="O16" s="30"/>
      <c r="P16" s="32">
        <f>G16+N16+O16</f>
        <v>239.99</v>
      </c>
      <c r="Q16" s="30">
        <v>1</v>
      </c>
      <c r="R16" s="33">
        <f>P16*Q16</f>
        <v>239.99</v>
      </c>
    </row>
    <row r="17" spans="1:18">
      <c r="A17" s="30" t="s">
        <v>706</v>
      </c>
      <c r="B17" s="30"/>
      <c r="C17" s="30"/>
      <c r="D17" s="30" t="s">
        <v>708</v>
      </c>
      <c r="E17" s="30"/>
      <c r="F17" s="145">
        <v>8.15</v>
      </c>
      <c r="G17" s="30"/>
      <c r="H17" s="30">
        <v>3144</v>
      </c>
      <c r="I17" s="30">
        <v>3144</v>
      </c>
      <c r="J17" s="30">
        <f>I17-H17</f>
        <v>0</v>
      </c>
      <c r="K17" s="30">
        <v>1</v>
      </c>
      <c r="L17" s="30">
        <f>K17*J17</f>
        <v>0</v>
      </c>
      <c r="M17" s="31">
        <v>1.03</v>
      </c>
      <c r="N17" s="32">
        <f>M17*L17</f>
        <v>0</v>
      </c>
      <c r="O17" s="30"/>
      <c r="P17" s="32">
        <f>G17+N17+O17</f>
        <v>0</v>
      </c>
      <c r="Q17" s="30">
        <v>1</v>
      </c>
      <c r="R17" s="33">
        <f>P17*Q17</f>
        <v>0</v>
      </c>
    </row>
    <row r="18" spans="1:18">
      <c r="A18" s="30"/>
      <c r="B18" s="30"/>
      <c r="C18" s="30"/>
      <c r="D18" s="30"/>
      <c r="E18" s="30"/>
      <c r="F18" s="33"/>
      <c r="G18" s="30"/>
      <c r="H18" s="30"/>
      <c r="I18" s="30"/>
      <c r="J18" s="30"/>
      <c r="K18" s="30"/>
      <c r="L18" s="30"/>
      <c r="M18" s="31"/>
      <c r="N18" s="32"/>
      <c r="O18" s="30"/>
      <c r="P18" s="32"/>
      <c r="Q18" s="30"/>
      <c r="R18" s="33">
        <f ca="1">G14+N14+O14</f>
        <v>11111.685000000001</v>
      </c>
    </row>
    <row r="19" spans="1:18">
      <c r="A19" s="181" t="s">
        <v>709</v>
      </c>
      <c r="B19" s="30"/>
      <c r="C19" s="30"/>
      <c r="D19" s="30"/>
      <c r="E19" s="30"/>
      <c r="F19" s="33"/>
      <c r="G19" s="30"/>
      <c r="H19" s="30"/>
      <c r="I19" s="30"/>
      <c r="J19" s="30"/>
      <c r="K19" s="30"/>
      <c r="L19" s="30"/>
      <c r="M19" s="31"/>
      <c r="N19" s="32"/>
      <c r="O19" s="30"/>
      <c r="P19" s="32"/>
      <c r="Q19" s="30"/>
      <c r="R19" s="33"/>
    </row>
    <row r="20" spans="1:18">
      <c r="A20" s="30" t="s">
        <v>710</v>
      </c>
      <c r="B20" s="30" t="s">
        <v>711</v>
      </c>
      <c r="C20" s="30"/>
      <c r="D20" s="30"/>
      <c r="E20" s="30"/>
      <c r="F20" s="33"/>
      <c r="G20" s="30"/>
      <c r="H20" s="30">
        <v>0</v>
      </c>
      <c r="I20" s="30">
        <v>56</v>
      </c>
      <c r="J20" s="30">
        <f>I20-H20</f>
        <v>56</v>
      </c>
      <c r="K20" s="30">
        <v>1</v>
      </c>
      <c r="L20" s="30">
        <f>K20*J20</f>
        <v>56</v>
      </c>
      <c r="M20" s="31">
        <v>1.03</v>
      </c>
      <c r="N20" s="32">
        <f>M20*L20</f>
        <v>57.68</v>
      </c>
      <c r="O20" s="30">
        <v>40</v>
      </c>
      <c r="P20" s="32">
        <f>G20+N20+O20</f>
        <v>97.68</v>
      </c>
      <c r="Q20" s="30">
        <v>1</v>
      </c>
      <c r="R20" s="33">
        <f>P20*Q20</f>
        <v>97.68</v>
      </c>
    </row>
    <row r="21" spans="1:18">
      <c r="A21" s="30" t="s">
        <v>712</v>
      </c>
      <c r="B21" s="30" t="s">
        <v>711</v>
      </c>
      <c r="C21" s="30" t="s">
        <v>713</v>
      </c>
      <c r="D21" s="30"/>
      <c r="E21" s="30"/>
      <c r="F21" s="33"/>
      <c r="G21" s="30"/>
      <c r="H21" s="30">
        <v>25399</v>
      </c>
      <c r="I21" s="30">
        <v>31071</v>
      </c>
      <c r="J21" s="30">
        <f>I21-H21</f>
        <v>5672</v>
      </c>
      <c r="K21" s="30">
        <v>1</v>
      </c>
      <c r="L21" s="30">
        <f>K21*J21</f>
        <v>5672</v>
      </c>
      <c r="M21" s="31">
        <v>1.03</v>
      </c>
      <c r="N21" s="32">
        <f>M21*L21</f>
        <v>5842.16</v>
      </c>
      <c r="O21" s="30">
        <v>80</v>
      </c>
      <c r="P21" s="32">
        <f>G21+N21+O21</f>
        <v>5922.16</v>
      </c>
      <c r="Q21" s="30">
        <v>1</v>
      </c>
      <c r="R21" s="33">
        <f>P21*Q21</f>
        <v>5922.16</v>
      </c>
    </row>
    <row r="22" spans="1:18">
      <c r="A22" s="30" t="s">
        <v>705</v>
      </c>
      <c r="B22" s="30" t="s">
        <v>711</v>
      </c>
      <c r="C22" s="30"/>
      <c r="D22" s="30"/>
      <c r="E22" s="30"/>
      <c r="F22" s="33"/>
      <c r="G22" s="30"/>
      <c r="H22" s="30"/>
      <c r="I22" s="30"/>
      <c r="J22" s="30"/>
      <c r="K22" s="30">
        <v>1</v>
      </c>
      <c r="L22" s="30">
        <f>SUM(L20:L21)</f>
        <v>5728</v>
      </c>
      <c r="M22" s="31">
        <v>1.03</v>
      </c>
      <c r="N22" s="32">
        <f>M22*L22</f>
        <v>5899.84</v>
      </c>
      <c r="O22" s="30">
        <f>SUM(O20:O21)</f>
        <v>120</v>
      </c>
      <c r="P22" s="32">
        <f>G22+N22+O22</f>
        <v>6019.84</v>
      </c>
      <c r="Q22" s="30">
        <v>1</v>
      </c>
      <c r="R22" s="33">
        <f>P22*Q22</f>
        <v>6019.84</v>
      </c>
    </row>
    <row r="23" spans="1:18">
      <c r="A23" s="47"/>
      <c r="B23" s="47"/>
      <c r="C23" s="47"/>
      <c r="D23" s="47"/>
      <c r="E23" s="47"/>
      <c r="F23" s="182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>
      <c r="A24" s="4" t="s">
        <v>0</v>
      </c>
      <c r="B24" s="4" t="s">
        <v>566</v>
      </c>
      <c r="C24" s="4" t="s">
        <v>1</v>
      </c>
      <c r="D24" s="4" t="s">
        <v>2</v>
      </c>
      <c r="E24" s="4" t="s">
        <v>3</v>
      </c>
      <c r="F24" s="8" t="s">
        <v>4</v>
      </c>
      <c r="G24" s="4" t="s">
        <v>5</v>
      </c>
      <c r="H24" s="4" t="s">
        <v>6</v>
      </c>
      <c r="I24" s="4" t="s">
        <v>7</v>
      </c>
      <c r="J24" s="4" t="s">
        <v>8</v>
      </c>
      <c r="K24" s="4" t="s">
        <v>9</v>
      </c>
      <c r="L24" s="4" t="s">
        <v>3</v>
      </c>
      <c r="M24" s="6"/>
      <c r="N24" s="7" t="s">
        <v>12</v>
      </c>
      <c r="O24" s="4" t="s">
        <v>13</v>
      </c>
      <c r="P24" s="7" t="s">
        <v>14</v>
      </c>
      <c r="Q24" s="4" t="s">
        <v>568</v>
      </c>
      <c r="R24" s="8" t="s">
        <v>569</v>
      </c>
    </row>
    <row r="25" spans="1:18">
      <c r="A25" s="4" t="s">
        <v>571</v>
      </c>
      <c r="B25" s="4" t="s">
        <v>572</v>
      </c>
      <c r="C25" s="4"/>
      <c r="D25" s="4"/>
      <c r="E25" s="4"/>
      <c r="F25" s="8"/>
      <c r="G25" s="4"/>
      <c r="H25" s="4">
        <v>1909</v>
      </c>
      <c r="I25" s="4">
        <v>1955</v>
      </c>
      <c r="J25" s="4">
        <f>I25-H25</f>
        <v>46</v>
      </c>
      <c r="K25" s="4">
        <v>40</v>
      </c>
      <c r="L25" s="4">
        <f>K25*J25</f>
        <v>1840</v>
      </c>
      <c r="M25" s="6">
        <v>1.03</v>
      </c>
      <c r="N25" s="7">
        <f>M25*L25</f>
        <v>1895.2</v>
      </c>
      <c r="O25" s="4"/>
      <c r="P25" s="7">
        <f>G25+N25+O25</f>
        <v>1895.2</v>
      </c>
      <c r="Q25" s="4">
        <v>1</v>
      </c>
      <c r="R25" s="8">
        <f>P25*Q25</f>
        <v>1895.2</v>
      </c>
    </row>
    <row r="26" spans="1:18">
      <c r="A26" s="4" t="s">
        <v>581</v>
      </c>
      <c r="B26" s="4" t="s">
        <v>572</v>
      </c>
      <c r="C26" s="4"/>
      <c r="D26" s="4"/>
      <c r="E26" s="4"/>
      <c r="F26" s="27">
        <v>8.15</v>
      </c>
      <c r="G26" s="4"/>
      <c r="H26" s="4">
        <v>1209</v>
      </c>
      <c r="I26" s="4">
        <v>1554</v>
      </c>
      <c r="J26" s="4">
        <f>I26-H26</f>
        <v>345</v>
      </c>
      <c r="K26" s="4">
        <v>1</v>
      </c>
      <c r="L26" s="4">
        <f>K26*J26</f>
        <v>345</v>
      </c>
      <c r="M26" s="6">
        <v>1.03</v>
      </c>
      <c r="N26" s="7">
        <f>M26*L26</f>
        <v>355.35</v>
      </c>
      <c r="O26" s="4">
        <v>40</v>
      </c>
      <c r="P26" s="7">
        <f>G26+N26+O26</f>
        <v>395.35</v>
      </c>
      <c r="Q26" s="4">
        <v>1</v>
      </c>
      <c r="R26" s="8">
        <f>P26*Q26</f>
        <v>395.35</v>
      </c>
    </row>
    <row r="27" spans="1:18">
      <c r="A27" s="4" t="s">
        <v>573</v>
      </c>
      <c r="B27" s="4" t="s">
        <v>572</v>
      </c>
      <c r="C27" s="4">
        <v>131</v>
      </c>
      <c r="D27" s="4">
        <v>131</v>
      </c>
      <c r="E27" s="4">
        <f>SUM(D27-C27)</f>
        <v>0</v>
      </c>
      <c r="F27" s="27">
        <v>8.15</v>
      </c>
      <c r="G27" s="4">
        <f>E27*F27</f>
        <v>0</v>
      </c>
      <c r="H27" s="4">
        <v>18</v>
      </c>
      <c r="I27" s="4">
        <v>18</v>
      </c>
      <c r="J27" s="4">
        <f>I27-H27</f>
        <v>0</v>
      </c>
      <c r="K27" s="4">
        <v>1</v>
      </c>
      <c r="L27" s="4">
        <f>K27*J27</f>
        <v>0</v>
      </c>
      <c r="M27" s="6">
        <v>1.03</v>
      </c>
      <c r="N27" s="7">
        <f>M27*L27</f>
        <v>0</v>
      </c>
      <c r="O27" s="4"/>
      <c r="P27" s="7">
        <f>G27+N27+O27</f>
        <v>0</v>
      </c>
      <c r="Q27" s="4">
        <v>1</v>
      </c>
      <c r="R27" s="8">
        <f>P27*Q27</f>
        <v>0</v>
      </c>
    </row>
    <row r="28" spans="1:18">
      <c r="A28" s="4" t="s">
        <v>570</v>
      </c>
      <c r="B28" s="4" t="s">
        <v>572</v>
      </c>
      <c r="C28" s="4"/>
      <c r="D28" s="4"/>
      <c r="E28" s="4">
        <f>SUM(E25:E27)</f>
        <v>0</v>
      </c>
      <c r="F28" s="27">
        <v>8.15</v>
      </c>
      <c r="G28" s="4">
        <f>E28*F28</f>
        <v>0</v>
      </c>
      <c r="H28" s="4"/>
      <c r="I28" s="4"/>
      <c r="J28" s="4"/>
      <c r="K28" s="4"/>
      <c r="L28" s="4">
        <f>SUM(L25:L27)</f>
        <v>2185</v>
      </c>
      <c r="M28" s="6">
        <v>1.03</v>
      </c>
      <c r="N28" s="7">
        <f>M28*L28</f>
        <v>2250.5500000000002</v>
      </c>
      <c r="O28" s="4"/>
      <c r="P28" s="7">
        <f>G28+N28+O28</f>
        <v>2250.5500000000002</v>
      </c>
      <c r="Q28" s="4">
        <v>1</v>
      </c>
      <c r="R28" s="8">
        <f>P28*Q28</f>
        <v>2250.5500000000002</v>
      </c>
    </row>
    <row r="29" spans="1:18">
      <c r="A29" s="48" t="s">
        <v>574</v>
      </c>
      <c r="R29" s="16">
        <v>21242</v>
      </c>
    </row>
    <row r="30" spans="1:18">
      <c r="A30" s="48" t="s">
        <v>575</v>
      </c>
      <c r="R30" s="54">
        <f>R29-R25</f>
        <v>19346.8</v>
      </c>
    </row>
    <row r="31" spans="1:18">
      <c r="A31" s="48"/>
      <c r="R31" s="54"/>
    </row>
    <row r="32" spans="1:18">
      <c r="A32" s="140" t="s">
        <v>576</v>
      </c>
      <c r="C32" s="16">
        <v>4171</v>
      </c>
    </row>
    <row r="33" spans="1:18">
      <c r="A33" s="30" t="s">
        <v>147</v>
      </c>
      <c r="B33" s="24" t="s">
        <v>166</v>
      </c>
      <c r="C33" s="30">
        <v>2129</v>
      </c>
      <c r="D33" s="30">
        <v>2462</v>
      </c>
      <c r="E33" s="30">
        <f>D33-C33</f>
        <v>333</v>
      </c>
      <c r="F33" s="145">
        <v>8.15</v>
      </c>
      <c r="G33" s="170">
        <f>SUM(E33*F33)</f>
        <v>2713.9500000000003</v>
      </c>
      <c r="H33" s="30">
        <v>5910</v>
      </c>
      <c r="I33" s="30">
        <v>6546</v>
      </c>
      <c r="J33" s="30">
        <f>I33-H33</f>
        <v>636</v>
      </c>
      <c r="K33" s="30">
        <v>20</v>
      </c>
      <c r="L33" s="30">
        <f>J33*K33</f>
        <v>12720</v>
      </c>
      <c r="M33" s="31">
        <v>1.03</v>
      </c>
      <c r="N33" s="170">
        <f>SUM(L33*M33)</f>
        <v>13101.6</v>
      </c>
      <c r="O33" s="171"/>
      <c r="P33" s="170">
        <f>SUM(G33+N33)</f>
        <v>15815.550000000001</v>
      </c>
      <c r="Q33" s="148">
        <v>0.41612199999999999</v>
      </c>
      <c r="R33" s="145">
        <f>P33*Q33</f>
        <v>6581.1982971000007</v>
      </c>
    </row>
    <row r="34" spans="1:18">
      <c r="A34" s="60" t="s">
        <v>755</v>
      </c>
      <c r="B34" s="15"/>
      <c r="C34" s="4"/>
      <c r="D34" s="4"/>
      <c r="E34" s="4">
        <f>E33*Q33</f>
        <v>138.56862599999999</v>
      </c>
      <c r="F34" s="27"/>
      <c r="G34" s="52"/>
      <c r="H34" s="4"/>
      <c r="I34" s="4"/>
      <c r="J34" s="4"/>
      <c r="K34" s="4"/>
      <c r="L34" s="4">
        <f>Q33*L33</f>
        <v>5293.0718399999996</v>
      </c>
      <c r="M34" s="6"/>
      <c r="N34" s="52"/>
      <c r="O34" s="53"/>
      <c r="P34" s="52"/>
      <c r="Q34" s="25"/>
      <c r="R34" s="27"/>
    </row>
    <row r="35" spans="1:18" s="12" customFormat="1">
      <c r="A35" s="30" t="s">
        <v>756</v>
      </c>
      <c r="B35" s="24" t="s">
        <v>414</v>
      </c>
      <c r="C35" s="30"/>
      <c r="D35" s="30"/>
      <c r="E35" s="30"/>
      <c r="F35" s="33"/>
      <c r="G35" s="30"/>
      <c r="H35" s="30">
        <v>4518</v>
      </c>
      <c r="I35" s="30">
        <v>4621</v>
      </c>
      <c r="J35" s="30">
        <f>I35-H35</f>
        <v>103</v>
      </c>
      <c r="K35" s="30">
        <v>50</v>
      </c>
      <c r="L35" s="30">
        <f>K35*J35</f>
        <v>5150</v>
      </c>
      <c r="M35" s="31">
        <v>1.03</v>
      </c>
      <c r="N35" s="32">
        <f>M35*L35</f>
        <v>5304.5</v>
      </c>
      <c r="O35" s="30"/>
      <c r="P35" s="32">
        <f>G35+N35+O35</f>
        <v>5304.5</v>
      </c>
      <c r="Q35" s="30">
        <v>1</v>
      </c>
      <c r="R35" s="33">
        <f>P35*Q35</f>
        <v>5304.5</v>
      </c>
    </row>
    <row r="36" spans="1:18">
      <c r="A36" s="30" t="s">
        <v>757</v>
      </c>
      <c r="B36" s="24" t="s">
        <v>407</v>
      </c>
      <c r="C36" s="30"/>
      <c r="D36" s="30"/>
      <c r="E36" s="30"/>
      <c r="F36" s="145"/>
      <c r="G36" s="30"/>
      <c r="H36" s="30">
        <v>5031</v>
      </c>
      <c r="I36" s="30">
        <v>5031</v>
      </c>
      <c r="J36" s="30">
        <f>I36-H36</f>
        <v>0</v>
      </c>
      <c r="K36" s="30">
        <v>1</v>
      </c>
      <c r="L36" s="30">
        <f>K36*J36</f>
        <v>0</v>
      </c>
      <c r="M36" s="31">
        <v>1.03</v>
      </c>
      <c r="N36" s="32">
        <f>M36*L36</f>
        <v>0</v>
      </c>
      <c r="O36" s="30"/>
      <c r="P36" s="32">
        <f>G36+N36+O36</f>
        <v>0</v>
      </c>
      <c r="Q36" s="30">
        <v>1</v>
      </c>
      <c r="R36" s="33">
        <f>P36*Q36</f>
        <v>0</v>
      </c>
    </row>
    <row r="37" spans="1:18" s="12" customFormat="1">
      <c r="A37" s="4"/>
      <c r="B37" s="15"/>
      <c r="C37" s="4"/>
      <c r="D37" s="4"/>
      <c r="E37" s="4"/>
      <c r="F37" s="8"/>
      <c r="G37" s="4"/>
      <c r="H37" s="4"/>
      <c r="I37" s="4"/>
      <c r="J37" s="4"/>
      <c r="K37" s="4"/>
      <c r="L37" s="4">
        <f>L35-L36</f>
        <v>5150</v>
      </c>
      <c r="M37" s="6">
        <v>1.03</v>
      </c>
      <c r="N37" s="7">
        <f>L37*M37</f>
        <v>5304.5</v>
      </c>
      <c r="O37" s="4"/>
      <c r="P37" s="7"/>
      <c r="Q37" s="4"/>
      <c r="R37" s="8"/>
    </row>
    <row r="38" spans="1:18">
      <c r="A38" s="25" t="s">
        <v>570</v>
      </c>
      <c r="B38" s="15"/>
      <c r="C38" s="15"/>
      <c r="D38" s="15"/>
      <c r="E38" s="15">
        <f>G38/F38</f>
        <v>138.56862600000002</v>
      </c>
      <c r="F38" s="27">
        <v>8.15</v>
      </c>
      <c r="G38" s="77">
        <f>G33*Q33</f>
        <v>1129.3343019000001</v>
      </c>
      <c r="H38" s="4"/>
      <c r="I38" s="4"/>
      <c r="J38" s="4"/>
      <c r="K38" s="4"/>
      <c r="L38" s="29">
        <f>N38/M38</f>
        <v>10443.071839999999</v>
      </c>
      <c r="M38" s="6">
        <v>1.03</v>
      </c>
      <c r="N38" s="7">
        <f>R38-G38</f>
        <v>10756.363995199999</v>
      </c>
      <c r="O38" s="4"/>
      <c r="P38" s="7">
        <f>G38+N38</f>
        <v>11885.6982971</v>
      </c>
      <c r="Q38" s="4" t="s">
        <v>577</v>
      </c>
      <c r="R38" s="8">
        <f>R33+R35-R36</f>
        <v>11885.6982971</v>
      </c>
    </row>
    <row r="39" spans="1:18">
      <c r="A39" s="48"/>
      <c r="B39" s="36"/>
      <c r="C39" s="36"/>
      <c r="D39" s="36"/>
      <c r="E39" s="36"/>
      <c r="F39" s="75"/>
      <c r="G39" s="91"/>
      <c r="H39" s="20"/>
      <c r="I39" s="20"/>
      <c r="J39" s="20"/>
      <c r="K39" s="20"/>
      <c r="L39" s="20"/>
      <c r="M39" s="21"/>
      <c r="N39" s="22"/>
      <c r="O39" s="20"/>
      <c r="P39" s="22"/>
      <c r="Q39" s="20"/>
      <c r="R39" s="23"/>
    </row>
    <row r="40" spans="1:18">
      <c r="E40" s="16">
        <f ca="1">E14</f>
        <v>3</v>
      </c>
      <c r="L40" s="54">
        <f>L14+L22+L28+L38</f>
        <v>28960.071839999997</v>
      </c>
      <c r="N40" s="54"/>
      <c r="O40" s="16">
        <f ca="1">O14+O22+O26</f>
        <v>510</v>
      </c>
    </row>
  </sheetData>
  <phoneticPr fontId="2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公寓等</vt:lpstr>
      <vt:lpstr>神经网络</vt:lpstr>
      <vt:lpstr>3#楼</vt:lpstr>
      <vt:lpstr>全固态</vt:lpstr>
      <vt:lpstr>纳米光电</vt:lpstr>
      <vt:lpstr>杨晋玲、李建明</vt:lpstr>
      <vt:lpstr>光电中心</vt:lpstr>
      <vt:lpstr>固态光电</vt:lpstr>
      <vt:lpstr>光电系统</vt:lpstr>
      <vt:lpstr> 超晶格</vt:lpstr>
      <vt:lpstr>材料中心</vt:lpstr>
      <vt:lpstr>5#楼</vt:lpstr>
      <vt:lpstr>5#楼水电公摊</vt:lpstr>
      <vt:lpstr>材料中心!Print_Area</vt:lpstr>
      <vt:lpstr>光电中心!Print_Area</vt:lpstr>
      <vt:lpstr>纳米光电!Print_Area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2015-07-10T02:18:02Z</cp:lastPrinted>
  <dcterms:created xsi:type="dcterms:W3CDTF">1996-12-17T01:32:42Z</dcterms:created>
  <dcterms:modified xsi:type="dcterms:W3CDTF">2016-07-15T07:13:03Z</dcterms:modified>
</cp:coreProperties>
</file>